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253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'Sheet1'!$A$1:$Q$58</definedName>
  </definedNames>
  <calcPr fullCalcOnLoad="1"/>
</workbook>
</file>

<file path=xl/sharedStrings.xml><?xml version="1.0" encoding="utf-8"?>
<sst xmlns="http://schemas.openxmlformats.org/spreadsheetml/2006/main" count="74" uniqueCount="45">
  <si>
    <t>Stats for Allocation</t>
  </si>
  <si>
    <t>UR</t>
  </si>
  <si>
    <t>R1</t>
  </si>
  <si>
    <t>R2</t>
  </si>
  <si>
    <t>Seasonal</t>
  </si>
  <si>
    <t>GSe</t>
  </si>
  <si>
    <t>GSd</t>
  </si>
  <si>
    <t>UGe</t>
  </si>
  <si>
    <t>UGd</t>
  </si>
  <si>
    <t>St Lgt</t>
  </si>
  <si>
    <t>Sen Lgt</t>
  </si>
  <si>
    <t>Dgen</t>
  </si>
  <si>
    <t>ST</t>
  </si>
  <si>
    <t>GWh</t>
  </si>
  <si>
    <t>GWh excl WMP</t>
  </si>
  <si>
    <t>Billing kWs</t>
  </si>
  <si>
    <t>Dx Rev excl Riders [$M]</t>
  </si>
  <si>
    <t>OMA</t>
  </si>
  <si>
    <t>NFA</t>
  </si>
  <si>
    <t>Balances</t>
  </si>
  <si>
    <t>$  1000s</t>
  </si>
  <si>
    <t>Allocator</t>
  </si>
  <si>
    <t>Total Regulatory Assets for Approval</t>
  </si>
  <si>
    <t>c/kWh</t>
  </si>
  <si>
    <t>$/kW</t>
  </si>
  <si>
    <t>Impacts</t>
  </si>
  <si>
    <t>Check Recovery in $M</t>
  </si>
  <si>
    <t>OMA from Cost Model</t>
  </si>
  <si>
    <t>NBV from Cost Model</t>
  </si>
  <si>
    <t>Rider 4</t>
  </si>
  <si>
    <t>Rider 7</t>
  </si>
  <si>
    <t>Dx Rev excl Riders</t>
  </si>
  <si>
    <t>Est of Total Bill [$M] using RPP of 5/5.9</t>
  </si>
  <si>
    <t>Riders Total</t>
  </si>
  <si>
    <t>check</t>
  </si>
  <si>
    <t>Assuming a 1 year recovery</t>
  </si>
  <si>
    <t>-</t>
  </si>
  <si>
    <t xml:space="preserve"> </t>
  </si>
  <si>
    <t>Customers</t>
  </si>
  <si>
    <t>Rider 5 b:  Tax Change</t>
  </si>
  <si>
    <t>Rider 5 a:  Incr Capital</t>
  </si>
  <si>
    <t>Rider 5 a</t>
  </si>
  <si>
    <t>Rider 5 b</t>
  </si>
  <si>
    <t>Rate Riders</t>
  </si>
  <si>
    <t>¢/kWh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</si>
</sst>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3" fontId="0" fillId="0" borderId="0" xfId="15" applyAlignment="1">
      <alignment/>
    </xf>
    <xf numFmtId="166" fontId="0" fillId="0" borderId="0" xfId="17" applyNumberFormat="1" applyAlignment="1">
      <alignment/>
    </xf>
    <xf numFmtId="166" fontId="1" fillId="0" borderId="0" xfId="17" applyNumberFormat="1" applyFon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168" fontId="0" fillId="0" borderId="2" xfId="17" applyNumberFormat="1" applyFill="1" applyBorder="1" applyAlignment="1">
      <alignment/>
    </xf>
    <xf numFmtId="169" fontId="0" fillId="0" borderId="2" xfId="15" applyNumberFormat="1" applyFill="1" applyBorder="1" applyAlignment="1">
      <alignment/>
    </xf>
    <xf numFmtId="169" fontId="0" fillId="0" borderId="2" xfId="15" applyNumberFormat="1" applyFill="1" applyBorder="1" applyAlignment="1">
      <alignment horizontal="center"/>
    </xf>
    <xf numFmtId="169" fontId="0" fillId="0" borderId="3" xfId="15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15" applyNumberFormat="1" applyBorder="1" applyAlignment="1">
      <alignment horizontal="center"/>
    </xf>
    <xf numFmtId="164" fontId="0" fillId="0" borderId="8" xfId="15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0" xfId="15" applyNumberFormat="1" applyFill="1" applyBorder="1" applyAlignment="1">
      <alignment horizontal="center"/>
    </xf>
    <xf numFmtId="164" fontId="0" fillId="0" borderId="8" xfId="15" applyNumberFormat="1" applyFill="1" applyBorder="1" applyAlignment="1">
      <alignment/>
    </xf>
    <xf numFmtId="164" fontId="0" fillId="0" borderId="0" xfId="15" applyNumberFormat="1" applyFont="1" applyFill="1" applyBorder="1" applyAlignment="1">
      <alignment horizontal="center"/>
    </xf>
    <xf numFmtId="165" fontId="0" fillId="0" borderId="0" xfId="15" applyNumberFormat="1" applyFill="1" applyBorder="1" applyAlignment="1">
      <alignment horizontal="center"/>
    </xf>
    <xf numFmtId="165" fontId="0" fillId="0" borderId="0" xfId="15" applyNumberFormat="1" applyFill="1" applyBorder="1" applyAlignment="1">
      <alignment/>
    </xf>
    <xf numFmtId="165" fontId="0" fillId="0" borderId="8" xfId="15" applyNumberFormat="1" applyFill="1" applyBorder="1" applyAlignment="1">
      <alignment/>
    </xf>
    <xf numFmtId="0" fontId="0" fillId="0" borderId="0" xfId="0" applyFill="1" applyBorder="1" applyAlignment="1">
      <alignment wrapText="1"/>
    </xf>
    <xf numFmtId="9" fontId="0" fillId="0" borderId="0" xfId="21" applyFill="1" applyBorder="1" applyAlignment="1">
      <alignment/>
    </xf>
    <xf numFmtId="10" fontId="0" fillId="0" borderId="0" xfId="21" applyNumberFormat="1" applyFill="1" applyBorder="1" applyAlignment="1">
      <alignment horizontal="center"/>
    </xf>
    <xf numFmtId="10" fontId="0" fillId="0" borderId="0" xfId="21" applyNumberFormat="1" applyFill="1" applyBorder="1" applyAlignment="1">
      <alignment/>
    </xf>
    <xf numFmtId="10" fontId="0" fillId="0" borderId="8" xfId="21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17" applyNumberFormat="1" applyFill="1" applyBorder="1" applyAlignment="1">
      <alignment horizontal="center"/>
    </xf>
    <xf numFmtId="167" fontId="0" fillId="0" borderId="0" xfId="17" applyNumberFormat="1" applyFill="1" applyBorder="1" applyAlignment="1">
      <alignment/>
    </xf>
    <xf numFmtId="167" fontId="0" fillId="0" borderId="8" xfId="17" applyNumberForma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7" fontId="0" fillId="0" borderId="8" xfId="0" applyNumberFormat="1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169" fontId="0" fillId="0" borderId="8" xfId="0" applyNumberForma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9" fontId="0" fillId="0" borderId="8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164" fontId="0" fillId="0" borderId="0" xfId="15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0" xfId="0" applyFont="1" applyFill="1" applyBorder="1" applyAlignment="1">
      <alignment/>
    </xf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169" fontId="0" fillId="3" borderId="0" xfId="0" applyNumberFormat="1" applyFont="1" applyFill="1" applyBorder="1" applyAlignment="1">
      <alignment/>
    </xf>
    <xf numFmtId="169" fontId="0" fillId="3" borderId="8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1" fillId="0" borderId="0" xfId="17" applyNumberFormat="1" applyFont="1" applyBorder="1" applyAlignment="1">
      <alignment horizontal="center"/>
    </xf>
    <xf numFmtId="166" fontId="1" fillId="0" borderId="0" xfId="17" applyNumberFormat="1" applyFont="1" applyBorder="1" applyAlignment="1">
      <alignment/>
    </xf>
    <xf numFmtId="166" fontId="1" fillId="0" borderId="8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10" fontId="0" fillId="0" borderId="0" xfId="21" applyNumberFormat="1" applyFont="1" applyBorder="1" applyAlignment="1">
      <alignment horizontal="center"/>
    </xf>
    <xf numFmtId="10" fontId="0" fillId="0" borderId="0" xfId="21" applyNumberFormat="1" applyFont="1" applyBorder="1" applyAlignment="1">
      <alignment/>
    </xf>
    <xf numFmtId="10" fontId="0" fillId="0" borderId="8" xfId="21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/>
    </xf>
    <xf numFmtId="166" fontId="1" fillId="0" borderId="0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8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9" fontId="0" fillId="0" borderId="10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8%20Dx%20Appln\Rider3\Ride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701MILPFV\085505$\2008%20Dx%20Appln\Cost%20Model\Run3YA\Run3Y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8%20Dx%20Appln\Inputs\Inputs%203Y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3A"/>
      <sheetName val="Run3XA"/>
      <sheetName val="Run3YA"/>
      <sheetName val="Scen A"/>
      <sheetName val="Scen B"/>
      <sheetName val="Scen C"/>
      <sheetName val="Total Bill Est"/>
    </sheetNames>
    <sheetDataSet>
      <sheetData sheetId="6">
        <row r="16">
          <cell r="B16" t="str">
            <v>UR</v>
          </cell>
          <cell r="D16">
            <v>181076379.86603123</v>
          </cell>
        </row>
        <row r="17">
          <cell r="B17" t="str">
            <v>R1</v>
          </cell>
          <cell r="D17">
            <v>527271689.4533353</v>
          </cell>
        </row>
        <row r="18">
          <cell r="B18" t="str">
            <v>R2</v>
          </cell>
          <cell r="D18">
            <v>700919836.9528515</v>
          </cell>
        </row>
        <row r="19">
          <cell r="B19" t="str">
            <v>Seasonal</v>
          </cell>
          <cell r="D19">
            <v>129649188.6454008</v>
          </cell>
        </row>
        <row r="20">
          <cell r="B20" t="str">
            <v>GSe</v>
          </cell>
          <cell r="D20">
            <v>276370280.90038216</v>
          </cell>
        </row>
        <row r="21">
          <cell r="B21" t="str">
            <v>GSd</v>
          </cell>
          <cell r="D21">
            <v>360876925.0923753</v>
          </cell>
        </row>
        <row r="22">
          <cell r="B22" t="str">
            <v>UGe</v>
          </cell>
          <cell r="D22">
            <v>48401865.10777725</v>
          </cell>
        </row>
        <row r="23">
          <cell r="B23" t="str">
            <v>UGd</v>
          </cell>
          <cell r="D23">
            <v>122826799.67783305</v>
          </cell>
        </row>
        <row r="24">
          <cell r="B24" t="str">
            <v>St Lgt</v>
          </cell>
          <cell r="D24">
            <v>14091038.309237227</v>
          </cell>
        </row>
        <row r="25">
          <cell r="B25" t="str">
            <v>Sen Lgt</v>
          </cell>
          <cell r="D25">
            <v>2619299.9064724497</v>
          </cell>
        </row>
        <row r="26">
          <cell r="B26" t="str">
            <v>Dgen</v>
          </cell>
          <cell r="D26">
            <v>957082.7505409736</v>
          </cell>
        </row>
        <row r="27">
          <cell r="B27" t="str">
            <v>ST</v>
          </cell>
          <cell r="D27">
            <v>1431810000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Scenarios"/>
      <sheetName val="Result"/>
      <sheetName val="USL Mtr Credit"/>
    </sheetNames>
    <sheetDataSet>
      <sheetData sheetId="22">
        <row r="22">
          <cell r="D22" t="str">
            <v>UR</v>
          </cell>
          <cell r="E22" t="str">
            <v>R1</v>
          </cell>
          <cell r="F22" t="str">
            <v>R2</v>
          </cell>
          <cell r="G22" t="str">
            <v>Seasonal</v>
          </cell>
          <cell r="H22" t="str">
            <v>GSe</v>
          </cell>
          <cell r="I22" t="str">
            <v>GSd</v>
          </cell>
          <cell r="J22" t="str">
            <v>St Lgt</v>
          </cell>
          <cell r="K22" t="str">
            <v>Sen Lgt</v>
          </cell>
          <cell r="L22" t="str">
            <v>Unmetered Scattered Load</v>
          </cell>
          <cell r="M22" t="str">
            <v>Embedded Distributor</v>
          </cell>
          <cell r="N22" t="str">
            <v>Back-up/Standby Power</v>
          </cell>
          <cell r="O22" t="str">
            <v>Dgen</v>
          </cell>
          <cell r="P22" t="str">
            <v>ST</v>
          </cell>
          <cell r="Q22" t="str">
            <v>UGe</v>
          </cell>
          <cell r="R22" t="str">
            <v>UGd</v>
          </cell>
          <cell r="S22" t="str">
            <v>Rate class 5</v>
          </cell>
          <cell r="T22" t="str">
            <v>Rate class 6</v>
          </cell>
          <cell r="U22" t="str">
            <v>Rate class 7</v>
          </cell>
          <cell r="V22" t="str">
            <v>Rate class 8</v>
          </cell>
          <cell r="W22" t="str">
            <v>Rate class 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D29">
            <v>278390.8900471212</v>
          </cell>
          <cell r="E29">
            <v>842156.3083402613</v>
          </cell>
          <cell r="F29">
            <v>1017848.4231534438</v>
          </cell>
          <cell r="G29">
            <v>127358.8403845713</v>
          </cell>
          <cell r="H29">
            <v>309614.35376194445</v>
          </cell>
          <cell r="I29">
            <v>447136.87425172713</v>
          </cell>
          <cell r="J29">
            <v>12742.305148302888</v>
          </cell>
          <cell r="K29">
            <v>2512.64184622175</v>
          </cell>
          <cell r="L29">
            <v>0</v>
          </cell>
          <cell r="M29">
            <v>0</v>
          </cell>
          <cell r="N29">
            <v>0</v>
          </cell>
          <cell r="O29">
            <v>462.51017738766615</v>
          </cell>
          <cell r="P29">
            <v>2910894.0794911315</v>
          </cell>
          <cell r="Q29">
            <v>58354.74886838008</v>
          </cell>
          <cell r="R29">
            <v>114447.70244263837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>
            <v>4646748.3415289335</v>
          </cell>
          <cell r="E30">
            <v>14056812.090459805</v>
          </cell>
          <cell r="F30">
            <v>16989368.694555867</v>
          </cell>
          <cell r="G30">
            <v>2125804.045656395</v>
          </cell>
          <cell r="H30">
            <v>5167913.305688092</v>
          </cell>
          <cell r="I30">
            <v>7463363.93591745</v>
          </cell>
          <cell r="J30">
            <v>212687.58221617795</v>
          </cell>
          <cell r="K30">
            <v>41939.64224120577</v>
          </cell>
          <cell r="L30">
            <v>0</v>
          </cell>
          <cell r="M30">
            <v>0</v>
          </cell>
          <cell r="N30">
            <v>0</v>
          </cell>
          <cell r="O30">
            <v>7719.966696297485</v>
          </cell>
          <cell r="P30">
            <v>1500595.5734970677</v>
          </cell>
          <cell r="Q30">
            <v>974025.5238904739</v>
          </cell>
          <cell r="R30">
            <v>1910298.3988704202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D31">
            <v>4925139.231576054</v>
          </cell>
          <cell r="E31">
            <v>14898968.398800066</v>
          </cell>
          <cell r="F31">
            <v>18007217.117709313</v>
          </cell>
          <cell r="G31">
            <v>2253162.8860409665</v>
          </cell>
          <cell r="H31">
            <v>5477527.659450036</v>
          </cell>
          <cell r="I31">
            <v>7910500.810169177</v>
          </cell>
          <cell r="J31">
            <v>225429.88736448085</v>
          </cell>
          <cell r="K31">
            <v>44452.28408742752</v>
          </cell>
          <cell r="L31">
            <v>0</v>
          </cell>
          <cell r="M31">
            <v>0</v>
          </cell>
          <cell r="N31">
            <v>0</v>
          </cell>
          <cell r="O31">
            <v>8182.476873685151</v>
          </cell>
          <cell r="P31">
            <v>4411489.652988199</v>
          </cell>
          <cell r="Q31">
            <v>1032380.272758854</v>
          </cell>
          <cell r="R31">
            <v>2024746.1013130585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3">
          <cell r="D33">
            <v>1089013.0889191974</v>
          </cell>
          <cell r="E33">
            <v>3294357.9531039326</v>
          </cell>
          <cell r="F33">
            <v>3981632.643087736</v>
          </cell>
          <cell r="G33">
            <v>498203.9611457583</v>
          </cell>
          <cell r="H33">
            <v>1211153.4386306438</v>
          </cell>
          <cell r="I33">
            <v>1749115.8152342117</v>
          </cell>
          <cell r="J33">
            <v>49845.51429522547</v>
          </cell>
          <cell r="K33">
            <v>9828.984913401548</v>
          </cell>
          <cell r="L33">
            <v>0</v>
          </cell>
          <cell r="M33">
            <v>0</v>
          </cell>
          <cell r="N33">
            <v>0</v>
          </cell>
          <cell r="O33">
            <v>1809.2533015295655</v>
          </cell>
          <cell r="P33">
            <v>11386873.15697248</v>
          </cell>
          <cell r="Q33">
            <v>228272.8623321767</v>
          </cell>
          <cell r="R33">
            <v>447698.0045419832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D34">
            <v>18177210.338966373</v>
          </cell>
          <cell r="E34">
            <v>54987619.574754305</v>
          </cell>
          <cell r="F34">
            <v>66459232.47601157</v>
          </cell>
          <cell r="G34">
            <v>8315747.795502036</v>
          </cell>
          <cell r="H34">
            <v>20215910.194983076</v>
          </cell>
          <cell r="I34">
            <v>29195283.69698407</v>
          </cell>
          <cell r="J34">
            <v>831994.0384715578</v>
          </cell>
          <cell r="K34">
            <v>164060.03564818826</v>
          </cell>
          <cell r="L34">
            <v>0</v>
          </cell>
          <cell r="M34">
            <v>0</v>
          </cell>
          <cell r="N34">
            <v>0</v>
          </cell>
          <cell r="O34">
            <v>30199.065698109738</v>
          </cell>
          <cell r="P34">
            <v>5870049.197500367</v>
          </cell>
          <cell r="Q34">
            <v>3810205.6582331527</v>
          </cell>
          <cell r="R34">
            <v>7472730.015551693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D35">
            <v>19266223.42788557</v>
          </cell>
          <cell r="E35">
            <v>58281977.527858235</v>
          </cell>
          <cell r="F35">
            <v>70440865.1190993</v>
          </cell>
          <cell r="G35">
            <v>8813951.756647794</v>
          </cell>
          <cell r="H35">
            <v>21427063.63361372</v>
          </cell>
          <cell r="I35">
            <v>30944399.51221828</v>
          </cell>
          <cell r="J35">
            <v>881839.5527667833</v>
          </cell>
          <cell r="K35">
            <v>173889.0205615898</v>
          </cell>
          <cell r="L35">
            <v>0</v>
          </cell>
          <cell r="M35">
            <v>0</v>
          </cell>
          <cell r="N35">
            <v>0</v>
          </cell>
          <cell r="O35">
            <v>32008.318999639305</v>
          </cell>
          <cell r="P35">
            <v>17256922.354472846</v>
          </cell>
          <cell r="Q35">
            <v>4038478.5205653296</v>
          </cell>
          <cell r="R35">
            <v>7920428.020093676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7">
          <cell r="D37">
            <v>123640.30960590005</v>
          </cell>
          <cell r="E37">
            <v>374022.53601806925</v>
          </cell>
          <cell r="F37">
            <v>452051.7684657991</v>
          </cell>
          <cell r="G37">
            <v>56563.22465699749</v>
          </cell>
          <cell r="H37">
            <v>137507.42544441007</v>
          </cell>
          <cell r="I37">
            <v>198584.59290582532</v>
          </cell>
          <cell r="J37">
            <v>5659.17424008507</v>
          </cell>
          <cell r="K37">
            <v>1115.9266588896414</v>
          </cell>
          <cell r="L37">
            <v>0</v>
          </cell>
          <cell r="M37">
            <v>0</v>
          </cell>
          <cell r="N37">
            <v>0</v>
          </cell>
          <cell r="O37">
            <v>205.41225870721388</v>
          </cell>
          <cell r="P37">
            <v>1292800.3684220652</v>
          </cell>
          <cell r="Q37">
            <v>25916.793526684112</v>
          </cell>
          <cell r="R37">
            <v>50829.06757939028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D38">
            <v>229304.04060839073</v>
          </cell>
          <cell r="E38">
            <v>693664.3806612401</v>
          </cell>
          <cell r="F38">
            <v>838377.8510728508</v>
          </cell>
          <cell r="G38">
            <v>104902.48693999347</v>
          </cell>
          <cell r="H38">
            <v>255022.07466613804</v>
          </cell>
          <cell r="I38">
            <v>368296.1463055504</v>
          </cell>
          <cell r="J38">
            <v>10495.537611436888</v>
          </cell>
          <cell r="K38">
            <v>2069.604101782396</v>
          </cell>
          <cell r="L38">
            <v>0</v>
          </cell>
          <cell r="M38">
            <v>0</v>
          </cell>
          <cell r="N38">
            <v>0</v>
          </cell>
          <cell r="O38">
            <v>380.95877519391587</v>
          </cell>
          <cell r="P38">
            <v>74050.19661743187</v>
          </cell>
          <cell r="Q38">
            <v>48065.43670284098</v>
          </cell>
          <cell r="R38">
            <v>94267.88571997364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D39">
            <v>352944.3502142908</v>
          </cell>
          <cell r="E39">
            <v>1067686.9166793092</v>
          </cell>
          <cell r="F39">
            <v>1290429.61953865</v>
          </cell>
          <cell r="G39">
            <v>161465.71159699096</v>
          </cell>
          <cell r="H39">
            <v>392529.5001105481</v>
          </cell>
          <cell r="I39">
            <v>566880.7392113757</v>
          </cell>
          <cell r="J39">
            <v>16154.711851521959</v>
          </cell>
          <cell r="K39">
            <v>3185.530760672037</v>
          </cell>
          <cell r="L39">
            <v>0</v>
          </cell>
          <cell r="M39">
            <v>0</v>
          </cell>
          <cell r="N39">
            <v>0</v>
          </cell>
          <cell r="O39">
            <v>586.3710339011297</v>
          </cell>
          <cell r="P39">
            <v>1366850.565039497</v>
          </cell>
          <cell r="Q39">
            <v>73982.2302295251</v>
          </cell>
          <cell r="R39">
            <v>145096.9532993639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D45">
            <v>7499213.724717437</v>
          </cell>
          <cell r="E45">
            <v>22685764.411305554</v>
          </cell>
          <cell r="F45">
            <v>27418508.067208357</v>
          </cell>
          <cell r="G45">
            <v>3430755.811062687</v>
          </cell>
          <cell r="H45">
            <v>8340302.409709199</v>
          </cell>
          <cell r="I45">
            <v>12044844.512147076</v>
          </cell>
          <cell r="J45">
            <v>343248.5511164407</v>
          </cell>
          <cell r="K45">
            <v>67684.82336220169</v>
          </cell>
          <cell r="L45">
            <v>0</v>
          </cell>
          <cell r="M45">
            <v>0</v>
          </cell>
          <cell r="N45">
            <v>0</v>
          </cell>
          <cell r="O45">
            <v>12458.966130321296</v>
          </cell>
          <cell r="P45">
            <v>21354789.81752822</v>
          </cell>
          <cell r="Q45">
            <v>1571943.4409011134</v>
          </cell>
          <cell r="R45">
            <v>3082959.2907114825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D46">
            <v>7499213.724717437</v>
          </cell>
          <cell r="E46">
            <v>22685764.411305554</v>
          </cell>
          <cell r="F46">
            <v>27418508.067208357</v>
          </cell>
          <cell r="G46">
            <v>3430755.811062687</v>
          </cell>
          <cell r="H46">
            <v>8340302.409709199</v>
          </cell>
          <cell r="I46">
            <v>12044844.512147076</v>
          </cell>
          <cell r="J46">
            <v>343248.5511164407</v>
          </cell>
          <cell r="K46">
            <v>67684.82336220169</v>
          </cell>
          <cell r="L46">
            <v>0</v>
          </cell>
          <cell r="M46">
            <v>0</v>
          </cell>
          <cell r="N46">
            <v>0</v>
          </cell>
          <cell r="O46">
            <v>12458.966130321296</v>
          </cell>
          <cell r="P46">
            <v>0</v>
          </cell>
          <cell r="Q46">
            <v>1571943.4409011134</v>
          </cell>
          <cell r="R46">
            <v>3082959.2907114825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571618.1112772706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1908988.7867184319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9437091.45976626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9437091.45976626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D53">
            <v>20219742.441539206</v>
          </cell>
          <cell r="E53">
            <v>70423968.46891332</v>
          </cell>
          <cell r="F53">
            <v>83975567.58913346</v>
          </cell>
          <cell r="G53">
            <v>4953917.267059737</v>
          </cell>
          <cell r="H53">
            <v>31528051.56360635</v>
          </cell>
          <cell r="I53">
            <v>46707890.609472014</v>
          </cell>
          <cell r="J53">
            <v>3317828.065337643</v>
          </cell>
          <cell r="K53">
            <v>531402.9681516968</v>
          </cell>
          <cell r="L53">
            <v>0</v>
          </cell>
          <cell r="M53">
            <v>0</v>
          </cell>
          <cell r="N53">
            <v>0</v>
          </cell>
          <cell r="O53">
            <v>3241.6846839140458</v>
          </cell>
          <cell r="P53">
            <v>8235782.16898644</v>
          </cell>
          <cell r="Q53">
            <v>5521428.117945423</v>
          </cell>
          <cell r="R53">
            <v>11993581.4347266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D55">
            <v>20219742.441539206</v>
          </cell>
          <cell r="E55">
            <v>70423968.46891332</v>
          </cell>
          <cell r="F55">
            <v>83975567.58913346</v>
          </cell>
          <cell r="G55">
            <v>4953917.267059737</v>
          </cell>
          <cell r="H55">
            <v>31528051.56360635</v>
          </cell>
          <cell r="I55">
            <v>46707890.609472014</v>
          </cell>
          <cell r="J55">
            <v>3317828.065337643</v>
          </cell>
          <cell r="K55">
            <v>531402.9681516968</v>
          </cell>
          <cell r="L55">
            <v>0</v>
          </cell>
          <cell r="M55">
            <v>0</v>
          </cell>
          <cell r="N55">
            <v>0</v>
          </cell>
          <cell r="O55">
            <v>3241.6846839140458</v>
          </cell>
          <cell r="P55">
            <v>8235782.16898644</v>
          </cell>
          <cell r="Q55">
            <v>5521428.117945423</v>
          </cell>
          <cell r="R55">
            <v>11993581.4347266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7">
          <cell r="D57">
            <v>27718956.166256644</v>
          </cell>
          <cell r="E57">
            <v>93109732.88021886</v>
          </cell>
          <cell r="F57">
            <v>111394075.65634182</v>
          </cell>
          <cell r="G57">
            <v>8384673.078122424</v>
          </cell>
          <cell r="H57">
            <v>39868353.97331555</v>
          </cell>
          <cell r="I57">
            <v>58752735.12161909</v>
          </cell>
          <cell r="J57">
            <v>3661076.6164540835</v>
          </cell>
          <cell r="K57">
            <v>599087.7915138985</v>
          </cell>
          <cell r="L57">
            <v>0</v>
          </cell>
          <cell r="M57">
            <v>0</v>
          </cell>
          <cell r="N57">
            <v>0</v>
          </cell>
          <cell r="O57">
            <v>15700.650814235341</v>
          </cell>
          <cell r="P57">
            <v>29590571.98651466</v>
          </cell>
          <cell r="Q57">
            <v>7093371.558846537</v>
          </cell>
          <cell r="R57">
            <v>15076540.725438083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50225909.561723396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D65">
            <v>5386504.918167666</v>
          </cell>
          <cell r="E65">
            <v>56940804.17517285</v>
          </cell>
          <cell r="F65">
            <v>152648853.16943482</v>
          </cell>
          <cell r="G65">
            <v>21503857.41339461</v>
          </cell>
          <cell r="H65">
            <v>37661734.93014</v>
          </cell>
          <cell r="I65">
            <v>55547736.25923804</v>
          </cell>
          <cell r="J65">
            <v>1346280.6553057097</v>
          </cell>
          <cell r="K65">
            <v>265471.67658518214</v>
          </cell>
          <cell r="L65">
            <v>0</v>
          </cell>
          <cell r="M65">
            <v>0</v>
          </cell>
          <cell r="N65">
            <v>0</v>
          </cell>
          <cell r="O65">
            <v>48866.23710953576</v>
          </cell>
          <cell r="P65">
            <v>0</v>
          </cell>
          <cell r="Q65">
            <v>1127010.077761598</v>
          </cell>
          <cell r="R65">
            <v>3650121.400761867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732790.9979145882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D68">
            <v>8796968.131613366</v>
          </cell>
          <cell r="E68">
            <v>107067273.36237222</v>
          </cell>
          <cell r="F68">
            <v>283184020.7800267</v>
          </cell>
          <cell r="G68">
            <v>18807946.60317206</v>
          </cell>
          <cell r="H68">
            <v>86234634.3670551</v>
          </cell>
          <cell r="I68">
            <v>130473253.12130253</v>
          </cell>
          <cell r="J68">
            <v>7882188.904430848</v>
          </cell>
          <cell r="K68">
            <v>1262457.998684951</v>
          </cell>
          <cell r="L68">
            <v>0</v>
          </cell>
          <cell r="M68">
            <v>0</v>
          </cell>
          <cell r="N68">
            <v>0</v>
          </cell>
          <cell r="O68">
            <v>7701.294504726068</v>
          </cell>
          <cell r="P68">
            <v>0</v>
          </cell>
          <cell r="Q68">
            <v>2397774.713534701</v>
          </cell>
          <cell r="R68">
            <v>8601109.50587861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13809424.675702233</v>
          </cell>
          <cell r="E69">
            <v>48314814.37972477</v>
          </cell>
          <cell r="F69">
            <v>57709087.41483995</v>
          </cell>
          <cell r="G69">
            <v>3249752.806369068</v>
          </cell>
          <cell r="H69">
            <v>21712774.82872783</v>
          </cell>
          <cell r="I69">
            <v>0</v>
          </cell>
          <cell r="J69">
            <v>2290303.0579686826</v>
          </cell>
          <cell r="K69">
            <v>363687.1830957283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3807414.0644540144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D70">
            <v>27992897.725483265</v>
          </cell>
          <cell r="E70">
            <v>212322891.91726986</v>
          </cell>
          <cell r="F70">
            <v>493541961.36430144</v>
          </cell>
          <cell r="G70">
            <v>43561556.82293574</v>
          </cell>
          <cell r="H70">
            <v>145609144.12592295</v>
          </cell>
          <cell r="I70">
            <v>186020989.38054058</v>
          </cell>
          <cell r="J70">
            <v>11518772.61770524</v>
          </cell>
          <cell r="K70">
            <v>1891616.8583658615</v>
          </cell>
          <cell r="L70">
            <v>0</v>
          </cell>
          <cell r="M70">
            <v>0</v>
          </cell>
          <cell r="N70">
            <v>0</v>
          </cell>
          <cell r="O70">
            <v>56567.531614261825</v>
          </cell>
          <cell r="P70">
            <v>50958700.559637986</v>
          </cell>
          <cell r="Q70">
            <v>7332198.855750313</v>
          </cell>
          <cell r="R70">
            <v>12251230.906640477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33587887.01587711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D74">
            <v>3602151.1642222214</v>
          </cell>
          <cell r="E74">
            <v>38078380.539401926</v>
          </cell>
          <cell r="F74">
            <v>102081823.46717592</v>
          </cell>
          <cell r="G74">
            <v>14380409.225223126</v>
          </cell>
          <cell r="H74">
            <v>25185767.837631762</v>
          </cell>
          <cell r="I74">
            <v>37146785.50858699</v>
          </cell>
          <cell r="J74">
            <v>900306.6930325908</v>
          </cell>
          <cell r="K74">
            <v>177530.53666655414</v>
          </cell>
          <cell r="L74">
            <v>0</v>
          </cell>
          <cell r="M74">
            <v>0</v>
          </cell>
          <cell r="N74">
            <v>0</v>
          </cell>
          <cell r="O74">
            <v>32678.62474265623</v>
          </cell>
          <cell r="P74">
            <v>0</v>
          </cell>
          <cell r="Q74">
            <v>753672.5066390724</v>
          </cell>
          <cell r="R74">
            <v>2440968.541393159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424329.21182638174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D77">
            <v>5093963.441652954</v>
          </cell>
          <cell r="E77">
            <v>61998266.69206783</v>
          </cell>
          <cell r="F77">
            <v>163980251.778994</v>
          </cell>
          <cell r="G77">
            <v>10890910.4791253</v>
          </cell>
          <cell r="H77">
            <v>49934939.8904239</v>
          </cell>
          <cell r="I77">
            <v>75551709.5856018</v>
          </cell>
          <cell r="J77">
            <v>4564252.31041612</v>
          </cell>
          <cell r="K77">
            <v>731037.6479383769</v>
          </cell>
          <cell r="L77">
            <v>0</v>
          </cell>
          <cell r="M77">
            <v>0</v>
          </cell>
          <cell r="N77">
            <v>0</v>
          </cell>
          <cell r="O77">
            <v>4459.503782842802</v>
          </cell>
          <cell r="P77">
            <v>0</v>
          </cell>
          <cell r="Q77">
            <v>1388452.9930456355</v>
          </cell>
          <cell r="R77">
            <v>4980549.7445361195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D78">
            <v>7996471.442870414</v>
          </cell>
          <cell r="E78">
            <v>27977127.398713116</v>
          </cell>
          <cell r="F78">
            <v>33416965.611814205</v>
          </cell>
          <cell r="G78">
            <v>1881798.5631394</v>
          </cell>
          <cell r="H78">
            <v>12572977.364429448</v>
          </cell>
          <cell r="I78">
            <v>0</v>
          </cell>
          <cell r="J78">
            <v>1326220.5652049757</v>
          </cell>
          <cell r="K78">
            <v>210596.33127801443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2204717.325491438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D79">
            <v>16692586.04874559</v>
          </cell>
          <cell r="E79">
            <v>128053774.63018286</v>
          </cell>
          <cell r="F79">
            <v>299479040.8579841</v>
          </cell>
          <cell r="G79">
            <v>27153118.267487828</v>
          </cell>
          <cell r="H79">
            <v>87693685.0924851</v>
          </cell>
          <cell r="I79">
            <v>112698495.0941888</v>
          </cell>
          <cell r="J79">
            <v>6790779.568653686</v>
          </cell>
          <cell r="K79">
            <v>1119164.5158829454</v>
          </cell>
          <cell r="L79">
            <v>0</v>
          </cell>
          <cell r="M79">
            <v>0</v>
          </cell>
          <cell r="N79">
            <v>0</v>
          </cell>
          <cell r="O79">
            <v>37138.12852549903</v>
          </cell>
          <cell r="P79">
            <v>34012216.2277035</v>
          </cell>
          <cell r="Q79">
            <v>4346842.825176146</v>
          </cell>
          <cell r="R79">
            <v>7421518.2859292785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1">
          <cell r="D81">
            <v>44685483.774228856</v>
          </cell>
          <cell r="E81">
            <v>340376666.5474527</v>
          </cell>
          <cell r="F81">
            <v>793021002.2222855</v>
          </cell>
          <cell r="G81">
            <v>70714675.09042357</v>
          </cell>
          <cell r="H81">
            <v>233302829.21840805</v>
          </cell>
          <cell r="I81">
            <v>298719484.47472936</v>
          </cell>
          <cell r="J81">
            <v>18309552.18635893</v>
          </cell>
          <cell r="K81">
            <v>3010781.374248807</v>
          </cell>
          <cell r="L81">
            <v>0</v>
          </cell>
          <cell r="M81">
            <v>0</v>
          </cell>
          <cell r="N81">
            <v>0</v>
          </cell>
          <cell r="O81">
            <v>93705.66013976085</v>
          </cell>
          <cell r="P81">
            <v>84970916.78734148</v>
          </cell>
          <cell r="Q81">
            <v>11679041.680926459</v>
          </cell>
          <cell r="R81">
            <v>19672749.192569755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D84">
            <v>157033.99268970042</v>
          </cell>
          <cell r="E84">
            <v>546938.5666855791</v>
          </cell>
          <cell r="F84">
            <v>652185.293904346</v>
          </cell>
          <cell r="G84">
            <v>38473.95238342215</v>
          </cell>
          <cell r="H84">
            <v>244858.50069922896</v>
          </cell>
          <cell r="I84">
            <v>362750.7409516145</v>
          </cell>
          <cell r="J84">
            <v>25767.47897082772</v>
          </cell>
          <cell r="K84">
            <v>4127.071848580196</v>
          </cell>
          <cell r="L84">
            <v>0</v>
          </cell>
          <cell r="M84">
            <v>0</v>
          </cell>
          <cell r="N84">
            <v>0</v>
          </cell>
          <cell r="O84">
            <v>25.17612132933385</v>
          </cell>
          <cell r="P84">
            <v>0</v>
          </cell>
          <cell r="Q84">
            <v>42881.45139420206</v>
          </cell>
          <cell r="R84">
            <v>93146.58605516894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D85">
            <v>791801.7394336842</v>
          </cell>
          <cell r="E85">
            <v>2770264.146745583</v>
          </cell>
          <cell r="F85">
            <v>3308910.8973960336</v>
          </cell>
          <cell r="G85">
            <v>186333.6080423405</v>
          </cell>
          <cell r="H85">
            <v>1244962.2834446111</v>
          </cell>
          <cell r="I85">
            <v>0</v>
          </cell>
          <cell r="J85">
            <v>131320.8904582892</v>
          </cell>
          <cell r="K85">
            <v>20853.015310016217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218308.66598543926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D86">
            <v>948835.7321233846</v>
          </cell>
          <cell r="E86">
            <v>3317202.7134311623</v>
          </cell>
          <cell r="F86">
            <v>3961096.1913003796</v>
          </cell>
          <cell r="G86">
            <v>224807.56042576264</v>
          </cell>
          <cell r="H86">
            <v>1489820.78414384</v>
          </cell>
          <cell r="I86">
            <v>362750.7409516145</v>
          </cell>
          <cell r="J86">
            <v>157088.36942911692</v>
          </cell>
          <cell r="K86">
            <v>24980.087158596412</v>
          </cell>
          <cell r="L86">
            <v>0</v>
          </cell>
          <cell r="M86">
            <v>0</v>
          </cell>
          <cell r="N86">
            <v>0</v>
          </cell>
          <cell r="O86">
            <v>25.17612132933385</v>
          </cell>
          <cell r="P86">
            <v>0</v>
          </cell>
          <cell r="Q86">
            <v>261190.11737964133</v>
          </cell>
          <cell r="R86">
            <v>93146.58605516894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D89">
            <v>4448519.320675093</v>
          </cell>
          <cell r="E89">
            <v>15493886.001681736</v>
          </cell>
          <cell r="F89">
            <v>18475355.755148772</v>
          </cell>
          <cell r="G89">
            <v>1089904.9154190712</v>
          </cell>
          <cell r="H89">
            <v>6936445.749962124</v>
          </cell>
          <cell r="I89">
            <v>10276142.45853855</v>
          </cell>
          <cell r="J89">
            <v>729951.0512562703</v>
          </cell>
          <cell r="K89">
            <v>116913.2780856016</v>
          </cell>
          <cell r="L89">
            <v>0</v>
          </cell>
          <cell r="M89">
            <v>0</v>
          </cell>
          <cell r="N89">
            <v>0</v>
          </cell>
          <cell r="O89">
            <v>713.1988446253623</v>
          </cell>
          <cell r="P89">
            <v>0</v>
          </cell>
          <cell r="Q89">
            <v>1214762.2419729081</v>
          </cell>
          <cell r="R89">
            <v>2638692.3023738516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22430464.10324071</v>
          </cell>
          <cell r="E90">
            <v>78477107.8483793</v>
          </cell>
          <cell r="F90">
            <v>93736100.09741578</v>
          </cell>
          <cell r="G90">
            <v>5278530.089376109</v>
          </cell>
          <cell r="H90">
            <v>35267770.22321981</v>
          </cell>
          <cell r="I90">
            <v>0</v>
          </cell>
          <cell r="J90">
            <v>3720108.6745995507</v>
          </cell>
          <cell r="K90">
            <v>590732.2351807269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6184331.824422421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26878983.423915803</v>
          </cell>
          <cell r="E91">
            <v>93970993.85006103</v>
          </cell>
          <cell r="F91">
            <v>112211455.85256454</v>
          </cell>
          <cell r="G91">
            <v>6368435.00479518</v>
          </cell>
          <cell r="H91">
            <v>42204215.97318193</v>
          </cell>
          <cell r="I91">
            <v>10276142.45853855</v>
          </cell>
          <cell r="J91">
            <v>4450059.725855821</v>
          </cell>
          <cell r="K91">
            <v>707645.5132663285</v>
          </cell>
          <cell r="L91">
            <v>0</v>
          </cell>
          <cell r="M91">
            <v>0</v>
          </cell>
          <cell r="N91">
            <v>0</v>
          </cell>
          <cell r="O91">
            <v>713.1988446253623</v>
          </cell>
          <cell r="P91">
            <v>0</v>
          </cell>
          <cell r="Q91">
            <v>7399094.066395329</v>
          </cell>
          <cell r="R91">
            <v>2638692.3023738516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3">
          <cell r="D93">
            <v>27827819.15603919</v>
          </cell>
          <cell r="E93">
            <v>97288196.5634922</v>
          </cell>
          <cell r="F93">
            <v>116172552.04386492</v>
          </cell>
          <cell r="G93">
            <v>6593242.565220943</v>
          </cell>
          <cell r="H93">
            <v>43694036.757325776</v>
          </cell>
          <cell r="I93">
            <v>10638893.199490165</v>
          </cell>
          <cell r="J93">
            <v>4607148.095284938</v>
          </cell>
          <cell r="K93">
            <v>732625.6004249249</v>
          </cell>
          <cell r="L93">
            <v>0</v>
          </cell>
          <cell r="M93">
            <v>0</v>
          </cell>
          <cell r="N93">
            <v>0</v>
          </cell>
          <cell r="O93">
            <v>738.3749659546961</v>
          </cell>
          <cell r="P93">
            <v>0</v>
          </cell>
          <cell r="Q93">
            <v>7660284.1837749705</v>
          </cell>
          <cell r="R93">
            <v>2731838.8884290205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5">
          <cell r="D95">
            <v>0</v>
          </cell>
          <cell r="E95">
            <v>0</v>
          </cell>
          <cell r="F95">
            <v>235112.95015882602</v>
          </cell>
          <cell r="G95">
            <v>0</v>
          </cell>
          <cell r="H95">
            <v>73972976.33128075</v>
          </cell>
          <cell r="I95">
            <v>310995283.55108047</v>
          </cell>
          <cell r="J95">
            <v>15757133.31812439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1467536.2700977821</v>
          </cell>
          <cell r="Q95">
            <v>12014847.672481317</v>
          </cell>
          <cell r="R95">
            <v>74735866.6060372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1467536.2700977821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D97">
            <v>0</v>
          </cell>
          <cell r="E97">
            <v>0</v>
          </cell>
          <cell r="F97">
            <v>235112.95015882602</v>
          </cell>
          <cell r="G97">
            <v>0</v>
          </cell>
          <cell r="H97">
            <v>73972976.33128075</v>
          </cell>
          <cell r="I97">
            <v>310995283.55108047</v>
          </cell>
          <cell r="J97">
            <v>15757133.31812439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12014847.672481317</v>
          </cell>
          <cell r="R97">
            <v>74735866.6060372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9">
          <cell r="D99">
            <v>100232259.09652469</v>
          </cell>
          <cell r="E99">
            <v>530774595.99116373</v>
          </cell>
          <cell r="F99">
            <v>1020822742.8726512</v>
          </cell>
          <cell r="G99">
            <v>85692590.73376694</v>
          </cell>
          <cell r="H99">
            <v>390838196.2803302</v>
          </cell>
          <cell r="I99">
            <v>679106396.3469191</v>
          </cell>
          <cell r="J99">
            <v>42334910.21622234</v>
          </cell>
          <cell r="K99">
            <v>4342494.76618763</v>
          </cell>
          <cell r="L99">
            <v>0</v>
          </cell>
          <cell r="M99">
            <v>0</v>
          </cell>
          <cell r="N99">
            <v>0</v>
          </cell>
          <cell r="O99">
            <v>110144.68591995089</v>
          </cell>
          <cell r="P99">
            <v>116029025.04395393</v>
          </cell>
          <cell r="Q99">
            <v>38447545.09602929</v>
          </cell>
          <cell r="R99">
            <v>112216995.41247405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3">
          <cell r="D103">
            <v>100232259.09652469</v>
          </cell>
          <cell r="E103">
            <v>530774595.99116373</v>
          </cell>
          <cell r="F103">
            <v>1020822742.8726512</v>
          </cell>
          <cell r="G103">
            <v>85692590.73376694</v>
          </cell>
          <cell r="H103">
            <v>390838196.2803302</v>
          </cell>
          <cell r="I103">
            <v>679106396.3469191</v>
          </cell>
          <cell r="J103">
            <v>42334910.21622234</v>
          </cell>
          <cell r="K103">
            <v>4342494.76618763</v>
          </cell>
          <cell r="L103">
            <v>0</v>
          </cell>
          <cell r="M103">
            <v>0</v>
          </cell>
          <cell r="N103">
            <v>0</v>
          </cell>
          <cell r="O103">
            <v>110144.68591995089</v>
          </cell>
          <cell r="P103">
            <v>116029025.04395393</v>
          </cell>
          <cell r="Q103">
            <v>38447545.09602929</v>
          </cell>
          <cell r="R103">
            <v>112216995.41247405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1">
          <cell r="D111">
            <v>100232259.09652469</v>
          </cell>
          <cell r="E111">
            <v>530774595.99116373</v>
          </cell>
          <cell r="F111">
            <v>1020822742.8726512</v>
          </cell>
          <cell r="G111">
            <v>85692590.73376694</v>
          </cell>
          <cell r="H111">
            <v>390838196.2803302</v>
          </cell>
          <cell r="I111">
            <v>679106396.3469191</v>
          </cell>
          <cell r="J111">
            <v>42334910.21622234</v>
          </cell>
          <cell r="K111">
            <v>4342494.76618763</v>
          </cell>
          <cell r="L111">
            <v>0</v>
          </cell>
          <cell r="M111">
            <v>0</v>
          </cell>
          <cell r="N111">
            <v>0</v>
          </cell>
          <cell r="O111">
            <v>110144.68591995089</v>
          </cell>
          <cell r="P111">
            <v>116029025.04395393</v>
          </cell>
          <cell r="Q111">
            <v>38447545.09602929</v>
          </cell>
          <cell r="R111">
            <v>112216995.41247405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3">
          <cell r="D113">
            <v>124776566.1062006</v>
          </cell>
          <cell r="E113">
            <v>605023228.8345014</v>
          </cell>
          <cell r="F113">
            <v>1110561254.7289984</v>
          </cell>
          <cell r="G113">
            <v>96921171.08805269</v>
          </cell>
          <cell r="H113">
            <v>418135317.0735045</v>
          </cell>
          <cell r="I113">
            <v>718528177.4085178</v>
          </cell>
          <cell r="J113">
            <v>43458334.36820512</v>
          </cell>
          <cell r="K113">
            <v>4564021.601597319</v>
          </cell>
          <cell r="L113">
            <v>0</v>
          </cell>
          <cell r="M113">
            <v>0</v>
          </cell>
          <cell r="N113">
            <v>0</v>
          </cell>
          <cell r="O113">
            <v>150921.85282717648</v>
          </cell>
          <cell r="P113">
            <v>139064287.61645448</v>
          </cell>
          <cell r="Q113">
            <v>43592386.119582996</v>
          </cell>
          <cell r="R113">
            <v>122307266.48718014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D116" t="str">
            <v>check from I4</v>
          </cell>
        </row>
        <row r="117">
          <cell r="D117">
            <v>347938517.99150145</v>
          </cell>
          <cell r="E117">
            <v>1325022016.8034492</v>
          </cell>
          <cell r="F117">
            <v>2198478583.781782</v>
          </cell>
          <cell r="G117">
            <v>461520437.91188</v>
          </cell>
          <cell r="H117">
            <v>649566250.867033</v>
          </cell>
          <cell r="I117">
            <v>742239397.9160539</v>
          </cell>
          <cell r="J117">
            <v>55417412.06445824</v>
          </cell>
          <cell r="K117">
            <v>12211480.776417386</v>
          </cell>
          <cell r="L117">
            <v>0</v>
          </cell>
          <cell r="M117">
            <v>0</v>
          </cell>
          <cell r="N117">
            <v>0</v>
          </cell>
          <cell r="O117">
            <v>301572.99604217743</v>
          </cell>
          <cell r="P117">
            <v>157896038.83089253</v>
          </cell>
          <cell r="Q117">
            <v>55650611.084947586</v>
          </cell>
          <cell r="R117">
            <v>125236911.75961985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D118">
            <v>-130888943.61756197</v>
          </cell>
          <cell r="E118">
            <v>-515529805.43564963</v>
          </cell>
          <cell r="F118">
            <v>-870437099.1088183</v>
          </cell>
          <cell r="G118">
            <v>-175614985.98226315</v>
          </cell>
          <cell r="H118">
            <v>-254837677.37165302</v>
          </cell>
          <cell r="I118">
            <v>-277945788.45709735</v>
          </cell>
          <cell r="J118">
            <v>-21882052.57325919</v>
          </cell>
          <cell r="K118">
            <v>-5002968.103717068</v>
          </cell>
          <cell r="L118">
            <v>0</v>
          </cell>
          <cell r="M118">
            <v>0</v>
          </cell>
          <cell r="N118">
            <v>0</v>
          </cell>
          <cell r="O118">
            <v>-69546.49848181088</v>
          </cell>
          <cell r="P118">
            <v>-58876752.35662121</v>
          </cell>
          <cell r="Q118">
            <v>-21879977.95495719</v>
          </cell>
          <cell r="R118">
            <v>-45220953.733100355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D119">
            <v>-103320734.36440845</v>
          </cell>
          <cell r="E119">
            <v>-418836866.9652702</v>
          </cell>
          <cell r="F119">
            <v>-721147322.8135428</v>
          </cell>
          <cell r="G119">
            <v>-142567287.4295962</v>
          </cell>
          <cell r="H119">
            <v>-210056946.28164282</v>
          </cell>
          <cell r="I119">
            <v>-234682051.53251743</v>
          </cell>
          <cell r="J119">
            <v>-17943605.30139338</v>
          </cell>
          <cell r="K119">
            <v>-4082359.4216267755</v>
          </cell>
          <cell r="L119">
            <v>0</v>
          </cell>
          <cell r="M119">
            <v>0</v>
          </cell>
          <cell r="N119">
            <v>0</v>
          </cell>
          <cell r="O119">
            <v>-56316.70456927699</v>
          </cell>
          <cell r="P119">
            <v>-51947294.47762391</v>
          </cell>
          <cell r="Q119">
            <v>-17731234.1681506</v>
          </cell>
          <cell r="R119">
            <v>-38039384.332838394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D120">
            <v>217049574.37393948</v>
          </cell>
          <cell r="E120">
            <v>809492211.3677995</v>
          </cell>
          <cell r="F120">
            <v>1328041484.6729639</v>
          </cell>
          <cell r="G120">
            <v>285905451.92961687</v>
          </cell>
          <cell r="H120">
            <v>394728573.49538</v>
          </cell>
          <cell r="I120">
            <v>464293609.45895654</v>
          </cell>
          <cell r="J120">
            <v>33535359.491199054</v>
          </cell>
          <cell r="K120">
            <v>7208512.672700318</v>
          </cell>
          <cell r="L120">
            <v>0</v>
          </cell>
          <cell r="M120">
            <v>0</v>
          </cell>
          <cell r="N120">
            <v>0</v>
          </cell>
          <cell r="O120">
            <v>232026.49756036655</v>
          </cell>
          <cell r="P120">
            <v>99019286.47427133</v>
          </cell>
          <cell r="Q120">
            <v>33770633.1299904</v>
          </cell>
          <cell r="R120">
            <v>80015958.02651949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D121">
            <v>244617783.62709302</v>
          </cell>
          <cell r="E121">
            <v>906185149.8381789</v>
          </cell>
          <cell r="F121">
            <v>1477331260.9682393</v>
          </cell>
          <cell r="G121">
            <v>318953150.48228383</v>
          </cell>
          <cell r="H121">
            <v>439509304.5853902</v>
          </cell>
          <cell r="I121">
            <v>507557346.38353646</v>
          </cell>
          <cell r="J121">
            <v>37473806.76306486</v>
          </cell>
          <cell r="K121">
            <v>8129121.35479061</v>
          </cell>
          <cell r="L121">
            <v>0</v>
          </cell>
          <cell r="M121">
            <v>0</v>
          </cell>
          <cell r="N121">
            <v>0</v>
          </cell>
          <cell r="O121">
            <v>245256.29147290043</v>
          </cell>
          <cell r="P121">
            <v>105948744.35326862</v>
          </cell>
          <cell r="Q121">
            <v>37919376.91679698</v>
          </cell>
          <cell r="R121">
            <v>87197527.42678145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3">
          <cell r="D123">
            <v>0.05782910974103392</v>
          </cell>
          <cell r="E123">
            <v>0.21567521641415993</v>
          </cell>
          <cell r="F123">
            <v>0.3538337127788421</v>
          </cell>
          <cell r="G123">
            <v>0.07617456888771885</v>
          </cell>
          <cell r="H123">
            <v>0.105168609799987</v>
          </cell>
          <cell r="I123">
            <v>0.12370301195433492</v>
          </cell>
          <cell r="J123">
            <v>0.00893491724098226</v>
          </cell>
          <cell r="K123">
            <v>0.0019205836805790658</v>
          </cell>
          <cell r="L123">
            <v>0</v>
          </cell>
          <cell r="M123">
            <v>0</v>
          </cell>
          <cell r="N123">
            <v>0</v>
          </cell>
          <cell r="O123">
            <v>6.181945221016394E-05</v>
          </cell>
          <cell r="P123">
            <v>0.026381978405238652</v>
          </cell>
          <cell r="Q123">
            <v>0.008997601837881754</v>
          </cell>
          <cell r="R123">
            <v>0.021318869807031238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5">
          <cell r="D125" t="str">
            <v>Allocate all the costs to the O and M expenses before using it as a composite allocator.</v>
          </cell>
        </row>
        <row r="127">
          <cell r="D127">
            <v>32431.853047816334</v>
          </cell>
          <cell r="E127">
            <v>171741.15253774982</v>
          </cell>
          <cell r="F127">
            <v>330304.5694383889</v>
          </cell>
          <cell r="G127">
            <v>27727.295932618148</v>
          </cell>
          <cell r="H127">
            <v>126462.34916276333</v>
          </cell>
          <cell r="I127">
            <v>219736.43065298375</v>
          </cell>
          <cell r="J127">
            <v>13698.180598751233</v>
          </cell>
          <cell r="K127">
            <v>1405.0880763076793</v>
          </cell>
          <cell r="L127">
            <v>0</v>
          </cell>
          <cell r="M127">
            <v>0</v>
          </cell>
          <cell r="N127">
            <v>0</v>
          </cell>
          <cell r="O127">
            <v>35.639187422820335</v>
          </cell>
          <cell r="P127">
            <v>37543.16547812289</v>
          </cell>
          <cell r="Q127">
            <v>12440.357464186374</v>
          </cell>
          <cell r="R127">
            <v>36309.71842288873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D128">
            <v>12333.147885963233</v>
          </cell>
          <cell r="E128">
            <v>65309.5285437738</v>
          </cell>
          <cell r="F128">
            <v>125607.84289096757</v>
          </cell>
          <cell r="G128">
            <v>10544.104301122296</v>
          </cell>
          <cell r="H128">
            <v>48090.95711956839</v>
          </cell>
          <cell r="I128">
            <v>83561.1178670971</v>
          </cell>
          <cell r="J128">
            <v>5209.128409775103</v>
          </cell>
          <cell r="K128">
            <v>534.3252823807732</v>
          </cell>
          <cell r="L128">
            <v>0</v>
          </cell>
          <cell r="M128">
            <v>0</v>
          </cell>
          <cell r="N128">
            <v>0</v>
          </cell>
          <cell r="O128">
            <v>13.552829324095589</v>
          </cell>
          <cell r="P128">
            <v>14276.871915589021</v>
          </cell>
          <cell r="Q128">
            <v>4730.804870564977</v>
          </cell>
          <cell r="R128">
            <v>13807.818083873626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D129">
            <v>25702.699156713647</v>
          </cell>
          <cell r="E129">
            <v>77752.86839499131</v>
          </cell>
          <cell r="F129">
            <v>93973.80712788473</v>
          </cell>
          <cell r="G129">
            <v>11758.5239904886</v>
          </cell>
          <cell r="H129">
            <v>28585.43463112816</v>
          </cell>
          <cell r="I129">
            <v>41282.32988809429</v>
          </cell>
          <cell r="J129">
            <v>1176.4452340176688</v>
          </cell>
          <cell r="K129">
            <v>231.98200720963214</v>
          </cell>
          <cell r="L129">
            <v>0</v>
          </cell>
          <cell r="M129">
            <v>0</v>
          </cell>
          <cell r="N129">
            <v>0</v>
          </cell>
          <cell r="O129">
            <v>42.70168447071414</v>
          </cell>
          <cell r="P129">
            <v>99539.06003613303</v>
          </cell>
          <cell r="Q129">
            <v>5387.656737889937</v>
          </cell>
          <cell r="R129">
            <v>10566.491110978197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D130">
            <v>41023.964871919</v>
          </cell>
          <cell r="E130">
            <v>124101.01064789905</v>
          </cell>
          <cell r="F130">
            <v>149991.17948621546</v>
          </cell>
          <cell r="G130">
            <v>18767.728330408496</v>
          </cell>
          <cell r="H130">
            <v>45625.08626062441</v>
          </cell>
          <cell r="I130">
            <v>65890.54483477416</v>
          </cell>
          <cell r="J130">
            <v>1877.7190543223958</v>
          </cell>
          <cell r="K130">
            <v>370.26545954024374</v>
          </cell>
          <cell r="L130">
            <v>0</v>
          </cell>
          <cell r="M130">
            <v>0</v>
          </cell>
          <cell r="N130">
            <v>0</v>
          </cell>
          <cell r="O130">
            <v>68.15597043008503</v>
          </cell>
          <cell r="P130">
            <v>116820.00000000006</v>
          </cell>
          <cell r="Q130">
            <v>8599.215180068839</v>
          </cell>
          <cell r="R130">
            <v>16865.129903797966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D131">
            <v>20164.321716705952</v>
          </cell>
          <cell r="E131">
            <v>60998.80184388259</v>
          </cell>
          <cell r="F131">
            <v>73724.47805254659</v>
          </cell>
          <cell r="G131">
            <v>9224.815620031293</v>
          </cell>
          <cell r="H131">
            <v>22425.889856917085</v>
          </cell>
          <cell r="I131">
            <v>32386.87796963476</v>
          </cell>
          <cell r="J131">
            <v>922.9466538194827</v>
          </cell>
          <cell r="K131">
            <v>181.99488689266218</v>
          </cell>
          <cell r="L131">
            <v>0</v>
          </cell>
          <cell r="M131">
            <v>0</v>
          </cell>
          <cell r="N131">
            <v>0</v>
          </cell>
          <cell r="O131">
            <v>33.500392245296034</v>
          </cell>
          <cell r="P131">
            <v>57420.00000000003</v>
          </cell>
          <cell r="Q131">
            <v>4226.732885118581</v>
          </cell>
          <cell r="R131">
            <v>8289.64012220578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D132">
            <v>465723.4477523399</v>
          </cell>
          <cell r="E132">
            <v>1622082.6498939153</v>
          </cell>
          <cell r="F132">
            <v>1934218.0533528954</v>
          </cell>
          <cell r="G132">
            <v>114104.09584422382</v>
          </cell>
          <cell r="H132">
            <v>726188.9174686512</v>
          </cell>
          <cell r="I132">
            <v>1075827.74186052</v>
          </cell>
          <cell r="J132">
            <v>76419.88171244464</v>
          </cell>
          <cell r="K132">
            <v>12239.860284520786</v>
          </cell>
          <cell r="L132">
            <v>0</v>
          </cell>
          <cell r="M132">
            <v>0</v>
          </cell>
          <cell r="N132">
            <v>0</v>
          </cell>
          <cell r="O132">
            <v>74.6660632242691</v>
          </cell>
          <cell r="P132">
            <v>189695.63424298633</v>
          </cell>
          <cell r="Q132">
            <v>127175.63277776875</v>
          </cell>
          <cell r="R132">
            <v>276249.4187465091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D133">
            <v>175877.43495178997</v>
          </cell>
          <cell r="E133">
            <v>612568.9765460405</v>
          </cell>
          <cell r="F133">
            <v>730444.8841967128</v>
          </cell>
          <cell r="G133">
            <v>43090.670636036186</v>
          </cell>
          <cell r="H133">
            <v>274240.52774495893</v>
          </cell>
          <cell r="I133">
            <v>406279.35870865564</v>
          </cell>
          <cell r="J133">
            <v>28859.47194578725</v>
          </cell>
          <cell r="K133">
            <v>4622.30373282507</v>
          </cell>
          <cell r="L133">
            <v>0</v>
          </cell>
          <cell r="M133">
            <v>0</v>
          </cell>
          <cell r="N133">
            <v>0</v>
          </cell>
          <cell r="O133">
            <v>28.19715378560011</v>
          </cell>
          <cell r="P133">
            <v>71637.3241098891</v>
          </cell>
          <cell r="Q133">
            <v>48027.05165323593</v>
          </cell>
          <cell r="R133">
            <v>104323.79862028289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D134">
            <v>63490.710139448216</v>
          </cell>
          <cell r="E134">
            <v>483619.1632876392</v>
          </cell>
          <cell r="F134">
            <v>1126752.1873765087</v>
          </cell>
          <cell r="G134">
            <v>100473.9024748048</v>
          </cell>
          <cell r="H134">
            <v>331484.88174501713</v>
          </cell>
          <cell r="I134">
            <v>424431.1709282315</v>
          </cell>
          <cell r="J134">
            <v>26014.85700637413</v>
          </cell>
          <cell r="K134">
            <v>4277.824281627783</v>
          </cell>
          <cell r="L134">
            <v>0</v>
          </cell>
          <cell r="M134">
            <v>0</v>
          </cell>
          <cell r="N134">
            <v>0</v>
          </cell>
          <cell r="O134">
            <v>133.140304274615</v>
          </cell>
          <cell r="P134">
            <v>120729.67309217349</v>
          </cell>
          <cell r="Q134">
            <v>16593.994009703034</v>
          </cell>
          <cell r="R134">
            <v>27951.735354197026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D135">
            <v>10397.393751651625</v>
          </cell>
          <cell r="E135">
            <v>79198.65529148716</v>
          </cell>
          <cell r="F135">
            <v>184519.68999807013</v>
          </cell>
          <cell r="G135">
            <v>16453.851650125347</v>
          </cell>
          <cell r="H135">
            <v>54284.773798445545</v>
          </cell>
          <cell r="I135">
            <v>69505.88511174163</v>
          </cell>
          <cell r="J135">
            <v>4260.256517750388</v>
          </cell>
          <cell r="K135">
            <v>700.5469518102775</v>
          </cell>
          <cell r="L135">
            <v>0</v>
          </cell>
          <cell r="M135">
            <v>0</v>
          </cell>
          <cell r="N135">
            <v>0</v>
          </cell>
          <cell r="O135">
            <v>21.80338138788235</v>
          </cell>
          <cell r="P135">
            <v>19770.98611577157</v>
          </cell>
          <cell r="Q135">
            <v>2717.472985456992</v>
          </cell>
          <cell r="R135">
            <v>4577.444446301381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D136">
            <v>13145.550802883388</v>
          </cell>
          <cell r="E136">
            <v>100131.81875399433</v>
          </cell>
          <cell r="F136">
            <v>233290.47806971977</v>
          </cell>
          <cell r="G136">
            <v>20802.80385028902</v>
          </cell>
          <cell r="H136">
            <v>68632.89674656624</v>
          </cell>
          <cell r="I136">
            <v>87877.13206404593</v>
          </cell>
          <cell r="J136">
            <v>5386.293894900986</v>
          </cell>
          <cell r="K136">
            <v>885.7099927916304</v>
          </cell>
          <cell r="L136">
            <v>0</v>
          </cell>
          <cell r="M136">
            <v>0</v>
          </cell>
          <cell r="N136">
            <v>0</v>
          </cell>
          <cell r="O136">
            <v>27.566279065224435</v>
          </cell>
          <cell r="P136">
            <v>24996.697116206848</v>
          </cell>
          <cell r="Q136">
            <v>3435.733996330911</v>
          </cell>
          <cell r="R136">
            <v>5787.318433205701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D145">
            <v>162136.6196285566</v>
          </cell>
          <cell r="E145">
            <v>858585.8440628919</v>
          </cell>
          <cell r="F145">
            <v>1651292.2113222296</v>
          </cell>
          <cell r="G145">
            <v>138617.11901959998</v>
          </cell>
          <cell r="H145">
            <v>632223.4432089361</v>
          </cell>
          <cell r="I145">
            <v>1098528.721833807</v>
          </cell>
          <cell r="J145">
            <v>68481.33820995291</v>
          </cell>
          <cell r="K145">
            <v>7024.459275793913</v>
          </cell>
          <cell r="L145">
            <v>0</v>
          </cell>
          <cell r="M145">
            <v>0</v>
          </cell>
          <cell r="N145">
            <v>0</v>
          </cell>
          <cell r="O145">
            <v>178.17105197551226</v>
          </cell>
          <cell r="P145">
            <v>187689.61279528926</v>
          </cell>
          <cell r="Q145">
            <v>62193.10081481361</v>
          </cell>
          <cell r="R145">
            <v>181523.23877615406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D147">
            <v>1707.1589266909955</v>
          </cell>
          <cell r="E147">
            <v>13003.709832698034</v>
          </cell>
          <cell r="F147">
            <v>30296.480392542813</v>
          </cell>
          <cell r="G147">
            <v>2701.57506716516</v>
          </cell>
          <cell r="H147">
            <v>8913.073640083767</v>
          </cell>
          <cell r="I147">
            <v>11412.24378534474</v>
          </cell>
          <cell r="J147">
            <v>699.4959619679465</v>
          </cell>
          <cell r="K147">
            <v>115.02353483141927</v>
          </cell>
          <cell r="L147">
            <v>0</v>
          </cell>
          <cell r="M147">
            <v>0</v>
          </cell>
          <cell r="N147">
            <v>0</v>
          </cell>
          <cell r="O147">
            <v>3.5799199354606506</v>
          </cell>
          <cell r="P147">
            <v>3246.2188355290123</v>
          </cell>
          <cell r="Q147">
            <v>446.1847243620646</v>
          </cell>
          <cell r="R147">
            <v>751.5753788485891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D149">
            <v>163420.01605581414</v>
          </cell>
          <cell r="E149">
            <v>865382.0015706072</v>
          </cell>
          <cell r="F149">
            <v>1664363.0557078114</v>
          </cell>
          <cell r="G149">
            <v>139714.34625743216</v>
          </cell>
          <cell r="H149">
            <v>637227.8235278403</v>
          </cell>
          <cell r="I149">
            <v>1107224.1531316293</v>
          </cell>
          <cell r="J149">
            <v>69023.40393818762</v>
          </cell>
          <cell r="K149">
            <v>7080.061557120753</v>
          </cell>
          <cell r="L149">
            <v>0</v>
          </cell>
          <cell r="M149">
            <v>0</v>
          </cell>
          <cell r="N149">
            <v>0</v>
          </cell>
          <cell r="O149">
            <v>179.58136934903305</v>
          </cell>
          <cell r="P149">
            <v>189175.27457266356</v>
          </cell>
          <cell r="Q149">
            <v>62685.39184424704</v>
          </cell>
          <cell r="R149">
            <v>182960.09046729724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D151">
            <v>131798.17866902114</v>
          </cell>
          <cell r="E151">
            <v>398700.78929337737</v>
          </cell>
          <cell r="F151">
            <v>481878.4418917312</v>
          </cell>
          <cell r="G151">
            <v>60295.30347506661</v>
          </cell>
          <cell r="H151">
            <v>146580.2559440908</v>
          </cell>
          <cell r="I151">
            <v>211687.33514290582</v>
          </cell>
          <cell r="J151">
            <v>6032.570283844239</v>
          </cell>
          <cell r="K151">
            <v>1189.5562348449694</v>
          </cell>
          <cell r="L151">
            <v>0</v>
          </cell>
          <cell r="M151">
            <v>0</v>
          </cell>
          <cell r="N151">
            <v>0</v>
          </cell>
          <cell r="O151">
            <v>218.96549483089183</v>
          </cell>
          <cell r="P151">
            <v>375309.0000000002</v>
          </cell>
          <cell r="Q151">
            <v>27626.80063359404</v>
          </cell>
          <cell r="R151">
            <v>54182.8029366933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D152">
            <v>1290187.6171245447</v>
          </cell>
          <cell r="E152">
            <v>4493634.49262832</v>
          </cell>
          <cell r="F152">
            <v>5358339.14589951</v>
          </cell>
          <cell r="G152">
            <v>316101.0943981834</v>
          </cell>
          <cell r="H152">
            <v>2011751.72418925</v>
          </cell>
          <cell r="I152">
            <v>2980351.617266259</v>
          </cell>
          <cell r="J152">
            <v>211705.00554215044</v>
          </cell>
          <cell r="K152">
            <v>33907.925938959525</v>
          </cell>
          <cell r="L152">
            <v>0</v>
          </cell>
          <cell r="M152">
            <v>0</v>
          </cell>
          <cell r="N152">
            <v>0</v>
          </cell>
          <cell r="O152">
            <v>206.84642496810244</v>
          </cell>
          <cell r="P152">
            <v>525511.3512193956</v>
          </cell>
          <cell r="Q152">
            <v>352313.0033536759</v>
          </cell>
          <cell r="R152">
            <v>765290.1760147816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D153">
            <v>249959.35706787746</v>
          </cell>
          <cell r="E153">
            <v>1895912.8159897202</v>
          </cell>
          <cell r="F153">
            <v>4407026.116354313</v>
          </cell>
          <cell r="G153">
            <v>388977.90586447215</v>
          </cell>
          <cell r="H153">
            <v>1300200.0866736372</v>
          </cell>
          <cell r="I153">
            <v>1661053.005754432</v>
          </cell>
          <cell r="J153">
            <v>102855.55378968781</v>
          </cell>
          <cell r="K153">
            <v>16890.974931310942</v>
          </cell>
          <cell r="L153">
            <v>0</v>
          </cell>
          <cell r="M153">
            <v>0</v>
          </cell>
          <cell r="N153">
            <v>0</v>
          </cell>
          <cell r="O153">
            <v>505.11326022335237</v>
          </cell>
          <cell r="P153">
            <v>455029.84913583816</v>
          </cell>
          <cell r="Q153">
            <v>65472.0254348207</v>
          </cell>
          <cell r="R153">
            <v>109395.95574366696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D154">
            <v>532849.093411836</v>
          </cell>
          <cell r="E154">
            <v>4087643.3118512565</v>
          </cell>
          <cell r="F154">
            <v>9559761.138928793</v>
          </cell>
          <cell r="G154">
            <v>866762.9095865902</v>
          </cell>
          <cell r="H154">
            <v>2799296.6735663577</v>
          </cell>
          <cell r="I154">
            <v>3597482.784540114</v>
          </cell>
          <cell r="J154">
            <v>216770.53071046798</v>
          </cell>
          <cell r="K154">
            <v>35725.189370028005</v>
          </cell>
          <cell r="L154">
            <v>0</v>
          </cell>
          <cell r="M154">
            <v>0</v>
          </cell>
          <cell r="N154">
            <v>0</v>
          </cell>
          <cell r="O154">
            <v>1185.4974452752037</v>
          </cell>
          <cell r="P154">
            <v>1085714.2523594224</v>
          </cell>
          <cell r="Q154">
            <v>138756.8859513479</v>
          </cell>
          <cell r="R154">
            <v>236904.53227850544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D156">
            <v>1275473.8515247134</v>
          </cell>
          <cell r="E156">
            <v>9715493.73939646</v>
          </cell>
          <cell r="F156">
            <v>22635483.97853061</v>
          </cell>
          <cell r="G156">
            <v>2018434.4305771762</v>
          </cell>
          <cell r="H156">
            <v>6659246.650618824</v>
          </cell>
          <cell r="I156">
            <v>8526457.79362014</v>
          </cell>
          <cell r="J156">
            <v>522616.14006059786</v>
          </cell>
          <cell r="K156">
            <v>85937.81673964356</v>
          </cell>
          <cell r="L156">
            <v>0</v>
          </cell>
          <cell r="M156">
            <v>0</v>
          </cell>
          <cell r="N156">
            <v>0</v>
          </cell>
          <cell r="O156">
            <v>2674.6743943064566</v>
          </cell>
          <cell r="P156">
            <v>2425355.4700204576</v>
          </cell>
          <cell r="Q156">
            <v>333359.09151508345</v>
          </cell>
          <cell r="R156">
            <v>561526.3630019783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D157">
            <v>10504.909462173075</v>
          </cell>
          <cell r="E157">
            <v>36725.971622385936</v>
          </cell>
          <cell r="F157">
            <v>43854.75320100833</v>
          </cell>
          <cell r="G157">
            <v>2488.927207030546</v>
          </cell>
          <cell r="H157">
            <v>16494.35399873788</v>
          </cell>
          <cell r="I157">
            <v>4016.1469072260634</v>
          </cell>
          <cell r="J157">
            <v>1739.1831299610892</v>
          </cell>
          <cell r="K157">
            <v>276.5637349797065</v>
          </cell>
          <cell r="L157">
            <v>0</v>
          </cell>
          <cell r="M157">
            <v>0</v>
          </cell>
          <cell r="N157">
            <v>0</v>
          </cell>
          <cell r="O157">
            <v>0.278734101403914</v>
          </cell>
          <cell r="P157">
            <v>0</v>
          </cell>
          <cell r="Q157">
            <v>2891.731880024407</v>
          </cell>
          <cell r="R157">
            <v>1031.260122371552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D158">
            <v>44703.425820048105</v>
          </cell>
          <cell r="E158">
            <v>156286.61570119797</v>
          </cell>
          <cell r="F158">
            <v>186622.99885945398</v>
          </cell>
          <cell r="G158">
            <v>10591.578458780286</v>
          </cell>
          <cell r="H158">
            <v>70191.38366563909</v>
          </cell>
          <cell r="I158">
            <v>17090.63043294966</v>
          </cell>
          <cell r="J158">
            <v>7401.05798318909</v>
          </cell>
          <cell r="K158">
            <v>1176.9112771223483</v>
          </cell>
          <cell r="L158">
            <v>0</v>
          </cell>
          <cell r="M158">
            <v>0</v>
          </cell>
          <cell r="N158">
            <v>0</v>
          </cell>
          <cell r="O158">
            <v>1.1861472267320285</v>
          </cell>
          <cell r="P158">
            <v>0</v>
          </cell>
          <cell r="Q158">
            <v>12305.705447117498</v>
          </cell>
          <cell r="R158">
            <v>4388.506207275189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D160">
            <v>0</v>
          </cell>
          <cell r="E160">
            <v>0</v>
          </cell>
          <cell r="F160">
            <v>585.4101827720694</v>
          </cell>
          <cell r="G160">
            <v>0</v>
          </cell>
          <cell r="H160">
            <v>184186.08402912508</v>
          </cell>
          <cell r="I160">
            <v>774350.3948289644</v>
          </cell>
          <cell r="J160">
            <v>39233.85032383673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3654.03384</v>
          </cell>
          <cell r="Q160">
            <v>29915.89432727733</v>
          </cell>
          <cell r="R160">
            <v>186085.6124680244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1">
          <cell r="D171">
            <v>4723030.751768507</v>
          </cell>
          <cell r="E171">
            <v>25918873.91769029</v>
          </cell>
          <cell r="F171">
            <v>51002330.9012607</v>
          </cell>
          <cell r="G171">
            <v>4317632.982541645</v>
          </cell>
          <cell r="H171">
            <v>16192333.267597161</v>
          </cell>
          <cell r="I171">
            <v>22496433.417129546</v>
          </cell>
          <cell r="J171">
            <v>1410383.3109617871</v>
          </cell>
          <cell r="K171">
            <v>214774.38355054174</v>
          </cell>
          <cell r="L171">
            <v>0</v>
          </cell>
          <cell r="M171">
            <v>0</v>
          </cell>
          <cell r="N171">
            <v>0</v>
          </cell>
          <cell r="O171">
            <v>5632.817487822751</v>
          </cell>
          <cell r="P171">
            <v>6003114.474885468</v>
          </cell>
          <cell r="Q171">
            <v>1321300.468486688</v>
          </cell>
          <cell r="R171">
            <v>2788768.6266398365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3">
          <cell r="D173">
            <v>25680257.629061233</v>
          </cell>
          <cell r="E173">
            <v>91357821.91561772</v>
          </cell>
          <cell r="F173">
            <v>147379653.97852415</v>
          </cell>
          <cell r="G173">
            <v>30630509.275653988</v>
          </cell>
          <cell r="H173">
            <v>39828568.142812066</v>
          </cell>
          <cell r="I173">
            <v>27307858.97577781</v>
          </cell>
          <cell r="J173">
            <v>2423858.978340188</v>
          </cell>
          <cell r="K173">
            <v>684638.3851589025</v>
          </cell>
          <cell r="L173">
            <v>0</v>
          </cell>
          <cell r="M173">
            <v>0</v>
          </cell>
          <cell r="N173">
            <v>0</v>
          </cell>
          <cell r="O173">
            <v>20673.444795583906</v>
          </cell>
          <cell r="P173">
            <v>7448317.778325925</v>
          </cell>
          <cell r="Q173">
            <v>3519246.0282081543</v>
          </cell>
          <cell r="R173">
            <v>3663865.4677242935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</sheetData>
      <sheetData sheetId="25">
        <row r="14">
          <cell r="D14" t="str">
            <v>UR</v>
          </cell>
          <cell r="E14" t="str">
            <v>R1</v>
          </cell>
          <cell r="F14" t="str">
            <v>R2</v>
          </cell>
          <cell r="G14" t="str">
            <v>Seasonal</v>
          </cell>
          <cell r="H14" t="str">
            <v>GSe</v>
          </cell>
          <cell r="I14" t="str">
            <v>GSd</v>
          </cell>
          <cell r="J14" t="str">
            <v>St Lgt</v>
          </cell>
          <cell r="K14" t="str">
            <v>Sen Lgt</v>
          </cell>
          <cell r="L14" t="str">
            <v>Unmetered Scattered Load</v>
          </cell>
          <cell r="M14" t="str">
            <v>Embedded Distributor</v>
          </cell>
          <cell r="N14" t="str">
            <v>Back-up/Standby Power</v>
          </cell>
          <cell r="O14" t="str">
            <v>Dgen</v>
          </cell>
          <cell r="P14" t="str">
            <v>ST</v>
          </cell>
          <cell r="Q14" t="str">
            <v>UGe</v>
          </cell>
          <cell r="R14" t="str">
            <v>UGd</v>
          </cell>
          <cell r="S14" t="str">
            <v>Rate class 5</v>
          </cell>
          <cell r="T14" t="str">
            <v>Rate class 6</v>
          </cell>
          <cell r="U14" t="str">
            <v>Rate class 7</v>
          </cell>
          <cell r="V14" t="str">
            <v>Rate class 8</v>
          </cell>
          <cell r="W14" t="str">
            <v>Rate class 9</v>
          </cell>
        </row>
        <row r="19">
          <cell r="D19">
            <v>0.05060317614673469</v>
          </cell>
          <cell r="E19">
            <v>0.15593860363105236</v>
          </cell>
          <cell r="F19">
            <v>0.1799164086797245</v>
          </cell>
          <cell r="G19">
            <v>0.016910987941374314</v>
          </cell>
          <cell r="H19">
            <v>0.050819435541154236</v>
          </cell>
          <cell r="I19">
            <v>0.07023879996035362</v>
          </cell>
          <cell r="J19">
            <v>0.003866105605743978</v>
          </cell>
          <cell r="K19">
            <v>0.000762353327270506</v>
          </cell>
          <cell r="L19">
            <v>0</v>
          </cell>
          <cell r="M19">
            <v>0</v>
          </cell>
          <cell r="N19">
            <v>0</v>
          </cell>
          <cell r="O19">
            <v>6.85788530955314E-05</v>
          </cell>
          <cell r="P19">
            <v>0.4433301840294109</v>
          </cell>
          <cell r="Q19">
            <v>0.0093238885609508</v>
          </cell>
          <cell r="R19">
            <v>0.01822147772313455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D20">
            <v>0.05060317614673469</v>
          </cell>
          <cell r="E20">
            <v>0.15593860363105236</v>
          </cell>
          <cell r="F20">
            <v>0.17991640867972453</v>
          </cell>
          <cell r="G20">
            <v>0.016910987941374314</v>
          </cell>
          <cell r="H20">
            <v>0.050819435541154236</v>
          </cell>
          <cell r="I20">
            <v>0.07023879996035362</v>
          </cell>
          <cell r="J20">
            <v>0.003866105605743978</v>
          </cell>
          <cell r="K20">
            <v>0.000762353327270506</v>
          </cell>
          <cell r="L20">
            <v>0</v>
          </cell>
          <cell r="M20">
            <v>0</v>
          </cell>
          <cell r="N20">
            <v>0</v>
          </cell>
          <cell r="O20">
            <v>6.85788530955314E-05</v>
          </cell>
          <cell r="P20">
            <v>0.4433301840294108</v>
          </cell>
          <cell r="Q20">
            <v>0.0093238885609508</v>
          </cell>
          <cell r="R20">
            <v>0.01822147772313455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D21">
            <v>0.05060317614673469</v>
          </cell>
          <cell r="E21">
            <v>0.15593860363105236</v>
          </cell>
          <cell r="F21">
            <v>0.1799164086797245</v>
          </cell>
          <cell r="G21">
            <v>0.016910987941374314</v>
          </cell>
          <cell r="H21">
            <v>0.050819435541154236</v>
          </cell>
          <cell r="I21">
            <v>0.07023879996035362</v>
          </cell>
          <cell r="J21">
            <v>0.003866105605743978</v>
          </cell>
          <cell r="K21">
            <v>0.000762353327270506</v>
          </cell>
          <cell r="L21">
            <v>0</v>
          </cell>
          <cell r="M21">
            <v>0</v>
          </cell>
          <cell r="N21">
            <v>0</v>
          </cell>
          <cell r="O21">
            <v>6.85788530955314E-05</v>
          </cell>
          <cell r="P21">
            <v>0.4433301840294109</v>
          </cell>
          <cell r="Q21">
            <v>0.0093238885609508</v>
          </cell>
          <cell r="R21">
            <v>0.01822147772313455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4">
          <cell r="D24">
            <v>0.048734022567478906</v>
          </cell>
          <cell r="E24">
            <v>0.15416101120490794</v>
          </cell>
          <cell r="F24">
            <v>0.1827492754851492</v>
          </cell>
          <cell r="G24">
            <v>0.017972855402403308</v>
          </cell>
          <cell r="H24">
            <v>0.048758659852050114</v>
          </cell>
          <cell r="I24">
            <v>0.07017006223464692</v>
          </cell>
          <cell r="J24">
            <v>0.004151294416223547</v>
          </cell>
          <cell r="K24">
            <v>0.0008185894110045866</v>
          </cell>
          <cell r="L24">
            <v>0</v>
          </cell>
          <cell r="M24">
            <v>0</v>
          </cell>
          <cell r="N24">
            <v>0</v>
          </cell>
          <cell r="O24">
            <v>7.007466577429852E-05</v>
          </cell>
          <cell r="P24">
            <v>0.4453589112472242</v>
          </cell>
          <cell r="Q24">
            <v>0.009093330353015011</v>
          </cell>
          <cell r="R24">
            <v>0.01796191316012187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D25">
            <v>0.04873402256747891</v>
          </cell>
          <cell r="E25">
            <v>0.15416101120490794</v>
          </cell>
          <cell r="F25">
            <v>0.1827492754851492</v>
          </cell>
          <cell r="G25">
            <v>0.017972855402403308</v>
          </cell>
          <cell r="H25">
            <v>0.04875865985205012</v>
          </cell>
          <cell r="I25">
            <v>0.07017006223464693</v>
          </cell>
          <cell r="J25">
            <v>0.004151294416223547</v>
          </cell>
          <cell r="K25">
            <v>0.0008185894110045867</v>
          </cell>
          <cell r="L25">
            <v>0</v>
          </cell>
          <cell r="M25">
            <v>0</v>
          </cell>
          <cell r="N25">
            <v>0</v>
          </cell>
          <cell r="O25">
            <v>7.007466577429853E-05</v>
          </cell>
          <cell r="P25">
            <v>0.4453589112472243</v>
          </cell>
          <cell r="Q25">
            <v>0.009093330353015013</v>
          </cell>
          <cell r="R25">
            <v>0.017961913160121874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D26">
            <v>0.048734022567478906</v>
          </cell>
          <cell r="E26">
            <v>0.15416101120490794</v>
          </cell>
          <cell r="F26">
            <v>0.1827492754851492</v>
          </cell>
          <cell r="G26">
            <v>0.017972855402403308</v>
          </cell>
          <cell r="H26">
            <v>0.048758659852050114</v>
          </cell>
          <cell r="I26">
            <v>0.07017006223464692</v>
          </cell>
          <cell r="J26">
            <v>0.004151294416223547</v>
          </cell>
          <cell r="K26">
            <v>0.0008185894110045866</v>
          </cell>
          <cell r="L26">
            <v>0</v>
          </cell>
          <cell r="M26">
            <v>0</v>
          </cell>
          <cell r="N26">
            <v>0</v>
          </cell>
          <cell r="O26">
            <v>7.007466577429852E-05</v>
          </cell>
          <cell r="P26">
            <v>0.4453589112472242</v>
          </cell>
          <cell r="Q26">
            <v>0.009093330353015011</v>
          </cell>
          <cell r="R26">
            <v>0.01796191316012187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9">
          <cell r="D29">
            <v>0.0454744434252395</v>
          </cell>
          <cell r="E29">
            <v>0.13756408980317417</v>
          </cell>
          <cell r="F29">
            <v>0.1662629496472604</v>
          </cell>
          <cell r="G29">
            <v>0.020803742467262482</v>
          </cell>
          <cell r="H29">
            <v>0.050574716763923167</v>
          </cell>
          <cell r="I29">
            <v>0.07303867051129771</v>
          </cell>
          <cell r="J29">
            <v>0.0020814231186787706</v>
          </cell>
          <cell r="K29">
            <v>0.00041043365127558655</v>
          </cell>
          <cell r="L29">
            <v>0</v>
          </cell>
          <cell r="M29">
            <v>0</v>
          </cell>
          <cell r="N29">
            <v>0</v>
          </cell>
          <cell r="O29">
            <v>7.55498604557531E-05</v>
          </cell>
          <cell r="P29">
            <v>0.47548714008665494</v>
          </cell>
          <cell r="Q29">
            <v>0.009532099723378321</v>
          </cell>
          <cell r="R29">
            <v>0.018694740941398925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>
            <v>0.04547444342523951</v>
          </cell>
          <cell r="E30">
            <v>0.13756408980317422</v>
          </cell>
          <cell r="F30">
            <v>0.16626294964726043</v>
          </cell>
          <cell r="G30">
            <v>0.020803742467262486</v>
          </cell>
          <cell r="H30">
            <v>0.05057471676392318</v>
          </cell>
          <cell r="I30">
            <v>0.07303867051129773</v>
          </cell>
          <cell r="J30">
            <v>0.0020814231186787715</v>
          </cell>
          <cell r="K30">
            <v>0.00041043365127558666</v>
          </cell>
          <cell r="L30">
            <v>0</v>
          </cell>
          <cell r="M30">
            <v>0</v>
          </cell>
          <cell r="N30">
            <v>0</v>
          </cell>
          <cell r="O30">
            <v>7.554986045575312E-05</v>
          </cell>
          <cell r="P30">
            <v>0.47548714008665505</v>
          </cell>
          <cell r="Q30">
            <v>0.009532099723378323</v>
          </cell>
          <cell r="R30">
            <v>0.01869474094139893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D31">
            <v>0.0454744434252395</v>
          </cell>
          <cell r="E31">
            <v>0.13756408980317417</v>
          </cell>
          <cell r="F31">
            <v>0.1662629496472604</v>
          </cell>
          <cell r="G31">
            <v>0.020803742467262482</v>
          </cell>
          <cell r="H31">
            <v>0.050574716763923167</v>
          </cell>
          <cell r="I31">
            <v>0.07303867051129771</v>
          </cell>
          <cell r="J31">
            <v>0.0020814231186787706</v>
          </cell>
          <cell r="K31">
            <v>0.00041043365127558655</v>
          </cell>
          <cell r="L31">
            <v>0</v>
          </cell>
          <cell r="M31">
            <v>0</v>
          </cell>
          <cell r="N31">
            <v>0</v>
          </cell>
          <cell r="O31">
            <v>7.55498604557531E-05</v>
          </cell>
          <cell r="P31">
            <v>0.47548714008665494</v>
          </cell>
          <cell r="Q31">
            <v>0.009532099723378321</v>
          </cell>
          <cell r="R31">
            <v>0.018694740941398925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D35">
            <v>0.039884396906786634</v>
          </cell>
          <cell r="E35">
            <v>0.13233045307213723</v>
          </cell>
          <cell r="F35">
            <v>0.1615667749388111</v>
          </cell>
          <cell r="G35">
            <v>0.010612863319738432</v>
          </cell>
          <cell r="H35">
            <v>0.06109586597453967</v>
          </cell>
          <cell r="I35">
            <v>0.08733447388819977</v>
          </cell>
          <cell r="J35">
            <v>0.006161521913585997</v>
          </cell>
          <cell r="K35">
            <v>0.0010061554757693596</v>
          </cell>
          <cell r="L35">
            <v>0</v>
          </cell>
          <cell r="M35">
            <v>0</v>
          </cell>
          <cell r="N35">
            <v>0</v>
          </cell>
          <cell r="O35">
            <v>8.319260642460712E-05</v>
          </cell>
          <cell r="P35">
            <v>0.4674806662155808</v>
          </cell>
          <cell r="Q35">
            <v>0.01029574512422484</v>
          </cell>
          <cell r="R35">
            <v>0.022147890564201342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D36">
            <v>0.07217684845034199</v>
          </cell>
          <cell r="E36">
            <v>0.2410852698853009</v>
          </cell>
          <cell r="F36">
            <v>0.29529627349039017</v>
          </cell>
          <cell r="G36">
            <v>0.01808450855803825</v>
          </cell>
          <cell r="H36">
            <v>0.11207531264999822</v>
          </cell>
          <cell r="I36">
            <v>0.16152498620377548</v>
          </cell>
          <cell r="J36">
            <v>0.011345042997112092</v>
          </cell>
          <cell r="K36">
            <v>0.0018256198350764972</v>
          </cell>
          <cell r="L36">
            <v>0</v>
          </cell>
          <cell r="M36">
            <v>0</v>
          </cell>
          <cell r="N36">
            <v>0</v>
          </cell>
          <cell r="O36">
            <v>1.1433043369104093E-05</v>
          </cell>
          <cell r="P36">
            <v>0.026685970225494036</v>
          </cell>
          <cell r="Q36">
            <v>0.018922737382404957</v>
          </cell>
          <cell r="R36">
            <v>0.04096599727869826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D37">
            <v>0</v>
          </cell>
          <cell r="E37">
            <v>0</v>
          </cell>
          <cell r="F37">
            <v>0.05915483372442471</v>
          </cell>
          <cell r="G37">
            <v>0</v>
          </cell>
          <cell r="H37">
            <v>0.15690073547231487</v>
          </cell>
          <cell r="I37">
            <v>0.5772915641251092</v>
          </cell>
          <cell r="J37">
            <v>0.029678919705751396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0.029476561788552232</v>
          </cell>
          <cell r="R37">
            <v>0.14749738518384767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D38">
            <v>0.09325793816276126</v>
          </cell>
          <cell r="E38">
            <v>0.31270844199999265</v>
          </cell>
          <cell r="F38">
            <v>0.3837292048299866</v>
          </cell>
          <cell r="G38">
            <v>0.022527070775437103</v>
          </cell>
          <cell r="H38">
            <v>0.14594280570973112</v>
          </cell>
          <cell r="I38">
            <v>0</v>
          </cell>
          <cell r="J38">
            <v>0.014804549869577514</v>
          </cell>
          <cell r="K38">
            <v>0.002362454965582835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0.02466753368693087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41">
          <cell r="D41">
            <v>0.03865011259070178</v>
          </cell>
          <cell r="E41">
            <v>0.13356748897415555</v>
          </cell>
          <cell r="F41">
            <v>0.15880180079927494</v>
          </cell>
          <cell r="G41">
            <v>0.01011321695381492</v>
          </cell>
          <cell r="H41">
            <v>0.05939799067759041</v>
          </cell>
          <cell r="I41">
            <v>0.08723428613948142</v>
          </cell>
          <cell r="J41">
            <v>0.0062247874771894736</v>
          </cell>
          <cell r="K41">
            <v>0.0010121346880970475</v>
          </cell>
          <cell r="L41">
            <v>0</v>
          </cell>
          <cell r="M41">
            <v>0</v>
          </cell>
          <cell r="N41">
            <v>0</v>
          </cell>
          <cell r="O41">
            <v>8.25846189914209E-05</v>
          </cell>
          <cell r="P41">
            <v>0.4721392274567989</v>
          </cell>
          <cell r="Q41">
            <v>0.010378559247073328</v>
          </cell>
          <cell r="R41">
            <v>0.022397810376830984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D42">
            <v>0.07045715700486725</v>
          </cell>
          <cell r="E42">
            <v>0.24539741876862053</v>
          </cell>
          <cell r="F42">
            <v>0.29261894741276523</v>
          </cell>
          <cell r="G42">
            <v>0.017262283517384933</v>
          </cell>
          <cell r="H42">
            <v>0.10986177917434754</v>
          </cell>
          <cell r="I42">
            <v>0.16275702776890652</v>
          </cell>
          <cell r="J42">
            <v>0.011561212195977616</v>
          </cell>
          <cell r="K42">
            <v>0.0018517121307637394</v>
          </cell>
          <cell r="L42">
            <v>0</v>
          </cell>
          <cell r="M42">
            <v>0</v>
          </cell>
          <cell r="N42">
            <v>0</v>
          </cell>
          <cell r="O42">
            <v>1.1295885068525073E-05</v>
          </cell>
          <cell r="P42">
            <v>0.027188846784987786</v>
          </cell>
          <cell r="Q42">
            <v>0.019239816180742376</v>
          </cell>
          <cell r="R42">
            <v>0.04179250317556794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D43">
            <v>0</v>
          </cell>
          <cell r="E43">
            <v>0</v>
          </cell>
          <cell r="F43">
            <v>0.0004289100456230779</v>
          </cell>
          <cell r="G43">
            <v>0</v>
          </cell>
          <cell r="H43">
            <v>0.14586095400099564</v>
          </cell>
          <cell r="I43">
            <v>0.6278210985820852</v>
          </cell>
          <cell r="J43">
            <v>0.03227398916969494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0.031121693846214153</v>
          </cell>
          <cell r="R43">
            <v>0.162493354355387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D44">
            <v>0.09129760000138086</v>
          </cell>
          <cell r="E44">
            <v>0.31942146041335845</v>
          </cell>
          <cell r="F44">
            <v>0.3815293759858868</v>
          </cell>
          <cell r="G44">
            <v>0.021484937916442248</v>
          </cell>
          <cell r="H44">
            <v>0.14354864723084054</v>
          </cell>
          <cell r="I44">
            <v>0</v>
          </cell>
          <cell r="J44">
            <v>0.015141772910806013</v>
          </cell>
          <cell r="K44">
            <v>0.0024044279720302174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0.025171777569254736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7">
          <cell r="D47">
            <v>0.03540246854343772</v>
          </cell>
          <cell r="E47">
            <v>0.11676668146565229</v>
          </cell>
          <cell r="F47">
            <v>0.14237384271649373</v>
          </cell>
          <cell r="G47">
            <v>0.00919123895069597</v>
          </cell>
          <cell r="H47">
            <v>0.05978172235824937</v>
          </cell>
          <cell r="I47">
            <v>0.09181757692629729</v>
          </cell>
          <cell r="J47">
            <v>0.0054758752102129155</v>
          </cell>
          <cell r="K47">
            <v>0.0008342098396319094</v>
          </cell>
          <cell r="L47">
            <v>0</v>
          </cell>
          <cell r="M47">
            <v>0</v>
          </cell>
          <cell r="N47">
            <v>0</v>
          </cell>
          <cell r="O47">
            <v>8.66989565730489E-05</v>
          </cell>
          <cell r="P47">
            <v>0.5037894872848241</v>
          </cell>
          <cell r="Q47">
            <v>0.010889222282133074</v>
          </cell>
          <cell r="R47">
            <v>0.02359097546579853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D48">
            <v>0.0681807205165461</v>
          </cell>
          <cell r="E48">
            <v>0.22687181802257186</v>
          </cell>
          <cell r="F48">
            <v>0.27781139051212833</v>
          </cell>
          <cell r="G48">
            <v>0.016274644083659633</v>
          </cell>
          <cell r="H48">
            <v>0.11736015248924864</v>
          </cell>
          <cell r="I48">
            <v>0.18204181386150448</v>
          </cell>
          <cell r="J48">
            <v>0.01079186543162068</v>
          </cell>
          <cell r="K48">
            <v>0.0016092723605574467</v>
          </cell>
          <cell r="L48">
            <v>0</v>
          </cell>
          <cell r="M48">
            <v>0</v>
          </cell>
          <cell r="N48">
            <v>0</v>
          </cell>
          <cell r="O48">
            <v>1.2205292634746131E-05</v>
          </cell>
          <cell r="P48">
            <v>0.030829600291026174</v>
          </cell>
          <cell r="Q48">
            <v>0.021439234383021685</v>
          </cell>
          <cell r="R48">
            <v>0.046777282755480085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0.10102729712639011</v>
          </cell>
          <cell r="I49">
            <v>0.6730090831292681</v>
          </cell>
          <cell r="J49">
            <v>0.02354973179836712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0.028066397541763967</v>
          </cell>
          <cell r="R49">
            <v>0.17434749040421063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D50">
            <v>0.09157687476588885</v>
          </cell>
          <cell r="E50">
            <v>0.30629279930876774</v>
          </cell>
          <cell r="F50">
            <v>0.3759906490251792</v>
          </cell>
          <cell r="G50">
            <v>0.020735889094526318</v>
          </cell>
          <cell r="H50">
            <v>0.15938675588719803</v>
          </cell>
          <cell r="I50">
            <v>0</v>
          </cell>
          <cell r="J50">
            <v>0.014688820390314555</v>
          </cell>
          <cell r="K50">
            <v>0.002163610081052256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0.02916460144707312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4">
          <cell r="D54">
            <v>0.032115966821354855</v>
          </cell>
          <cell r="E54">
            <v>0.17006839382971947</v>
          </cell>
          <cell r="F54">
            <v>0.3270874031584035</v>
          </cell>
          <cell r="G54">
            <v>0.027457232089234854</v>
          </cell>
          <cell r="H54">
            <v>0.1252306059685776</v>
          </cell>
          <cell r="I54">
            <v>0.21759619796900026</v>
          </cell>
          <cell r="J54">
            <v>0.013564760329106211</v>
          </cell>
          <cell r="K54">
            <v>0.0013914025194072931</v>
          </cell>
          <cell r="L54">
            <v>0</v>
          </cell>
          <cell r="M54">
            <v>0</v>
          </cell>
          <cell r="N54">
            <v>0</v>
          </cell>
          <cell r="O54">
            <v>3.529206176174418E-05</v>
          </cell>
          <cell r="P54">
            <v>0.03717749507209281</v>
          </cell>
          <cell r="Q54">
            <v>0.012319188391010078</v>
          </cell>
          <cell r="R54">
            <v>0.03595606179033139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D55">
            <v>0.0649058059512971</v>
          </cell>
          <cell r="E55">
            <v>0.1963456272600791</v>
          </cell>
          <cell r="F55">
            <v>0.23730759375728472</v>
          </cell>
          <cell r="G55">
            <v>0.02969324240022374</v>
          </cell>
          <cell r="H55">
            <v>0.07218544098769739</v>
          </cell>
          <cell r="I55">
            <v>0.10424830779821792</v>
          </cell>
          <cell r="J55">
            <v>0.0029708212980244166</v>
          </cell>
          <cell r="K55">
            <v>0.0005858131495192732</v>
          </cell>
          <cell r="L55">
            <v>0</v>
          </cell>
          <cell r="M55">
            <v>0</v>
          </cell>
          <cell r="N55">
            <v>0</v>
          </cell>
          <cell r="O55">
            <v>0.00010783253654220745</v>
          </cell>
          <cell r="P55">
            <v>0.2513612627175077</v>
          </cell>
          <cell r="Q55">
            <v>0.013605193782550349</v>
          </cell>
          <cell r="R55">
            <v>0.02668305836105606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0.06953214385071017</v>
          </cell>
          <cell r="E56">
            <v>0.21034069601338823</v>
          </cell>
          <cell r="F56">
            <v>0.2542223381122296</v>
          </cell>
          <cell r="G56">
            <v>0.03180970903459067</v>
          </cell>
          <cell r="H56">
            <v>0.07733065467902443</v>
          </cell>
          <cell r="I56">
            <v>0.11167888955046469</v>
          </cell>
          <cell r="J56">
            <v>0.0031825746683430437</v>
          </cell>
          <cell r="K56">
            <v>0.0006275685754919385</v>
          </cell>
          <cell r="L56">
            <v>0</v>
          </cell>
          <cell r="M56">
            <v>0</v>
          </cell>
          <cell r="N56">
            <v>0</v>
          </cell>
          <cell r="O56">
            <v>0.00011551859394929666</v>
          </cell>
          <cell r="P56">
            <v>0.1980000000000001</v>
          </cell>
          <cell r="Q56">
            <v>0.014574940983167523</v>
          </cell>
          <cell r="R56">
            <v>0.02858496593864062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D57">
            <v>0.07035097398071599</v>
          </cell>
          <cell r="E57">
            <v>0.2450275906184162</v>
          </cell>
          <cell r="F57">
            <v>0.2921779536786851</v>
          </cell>
          <cell r="G57">
            <v>0.017236268254414475</v>
          </cell>
          <cell r="H57">
            <v>0.10969621109798357</v>
          </cell>
          <cell r="I57">
            <v>0.16251174348346226</v>
          </cell>
          <cell r="J57">
            <v>0.0115437887783149</v>
          </cell>
          <cell r="K57">
            <v>0.0018489214931300282</v>
          </cell>
          <cell r="L57">
            <v>0</v>
          </cell>
          <cell r="M57">
            <v>0</v>
          </cell>
          <cell r="N57">
            <v>0</v>
          </cell>
          <cell r="O57">
            <v>1.1278861514240045E-05</v>
          </cell>
          <cell r="P57">
            <v>0.028654929643955638</v>
          </cell>
          <cell r="Q57">
            <v>0.019210820661294373</v>
          </cell>
          <cell r="R57">
            <v>0.04172951944811316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D58">
            <v>0.07012754695625555</v>
          </cell>
          <cell r="E58">
            <v>0.23556288070438386</v>
          </cell>
          <cell r="F58">
            <v>0.2818213364307128</v>
          </cell>
          <cell r="G58">
            <v>0.02121279572982885</v>
          </cell>
          <cell r="H58">
            <v>0.10086490445610012</v>
          </cell>
          <cell r="I58">
            <v>0.14864142669504443</v>
          </cell>
          <cell r="J58">
            <v>0.00926233732579639</v>
          </cell>
          <cell r="K58">
            <v>0.0015156615919561162</v>
          </cell>
          <cell r="L58">
            <v>0</v>
          </cell>
          <cell r="M58">
            <v>0</v>
          </cell>
          <cell r="N58">
            <v>0</v>
          </cell>
          <cell r="O58">
            <v>3.972184668914081E-05</v>
          </cell>
          <cell r="P58">
            <v>0.07486263963189507</v>
          </cell>
          <cell r="Q58">
            <v>0.017945868671517002</v>
          </cell>
          <cell r="R58">
            <v>0.03814287995982067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D59">
            <v>0.023463138691761545</v>
          </cell>
          <cell r="E59">
            <v>0.1779651935053392</v>
          </cell>
          <cell r="F59">
            <v>0.4136779122781833</v>
          </cell>
          <cell r="G59">
            <v>0.03651250611454686</v>
          </cell>
          <cell r="H59">
            <v>0.12204694122484759</v>
          </cell>
          <cell r="I59">
            <v>0.15591941628254474</v>
          </cell>
          <cell r="J59">
            <v>0.009654826096908386</v>
          </cell>
          <cell r="K59">
            <v>0.0015855189103594753</v>
          </cell>
          <cell r="L59">
            <v>0</v>
          </cell>
          <cell r="M59">
            <v>0</v>
          </cell>
          <cell r="N59">
            <v>0</v>
          </cell>
          <cell r="O59">
            <v>4.741387807478647E-05</v>
          </cell>
          <cell r="P59">
            <v>0.04271265770725389</v>
          </cell>
          <cell r="Q59">
            <v>0.0061457159724994095</v>
          </cell>
          <cell r="R59">
            <v>0.01026875933768084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D60">
            <v>0.023008440789944313</v>
          </cell>
          <cell r="E60">
            <v>0.17650456813004387</v>
          </cell>
          <cell r="F60">
            <v>0.4127907898325946</v>
          </cell>
          <cell r="G60">
            <v>0.03742684998570354</v>
          </cell>
          <cell r="H60">
            <v>0.12087371933925666</v>
          </cell>
          <cell r="I60">
            <v>0.15533942098116857</v>
          </cell>
          <cell r="J60">
            <v>0.00936015840605317</v>
          </cell>
          <cell r="K60">
            <v>0.0015426148125104026</v>
          </cell>
          <cell r="L60">
            <v>0</v>
          </cell>
          <cell r="M60">
            <v>0</v>
          </cell>
          <cell r="N60">
            <v>0</v>
          </cell>
          <cell r="O60">
            <v>5.1189817367603106E-05</v>
          </cell>
          <cell r="P60">
            <v>0.046881175925925944</v>
          </cell>
          <cell r="Q60">
            <v>0.0059915267457180755</v>
          </cell>
          <cell r="R60">
            <v>0.010229545233713194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D61">
            <v>0.023291195611061993</v>
          </cell>
          <cell r="E61">
            <v>0.177412861009912</v>
          </cell>
          <cell r="F61">
            <v>0.4133424487415304</v>
          </cell>
          <cell r="G61">
            <v>0.03685826337754965</v>
          </cell>
          <cell r="H61">
            <v>0.12160328977067016</v>
          </cell>
          <cell r="I61">
            <v>0.15570009224671497</v>
          </cell>
          <cell r="J61">
            <v>0.009543398112864964</v>
          </cell>
          <cell r="K61">
            <v>0.0015692948135925414</v>
          </cell>
          <cell r="L61">
            <v>0</v>
          </cell>
          <cell r="M61">
            <v>0</v>
          </cell>
          <cell r="N61">
            <v>0</v>
          </cell>
          <cell r="O61">
            <v>4.8841741788136845E-05</v>
          </cell>
          <cell r="P61">
            <v>0.04428897433771589</v>
          </cell>
          <cell r="Q61">
            <v>0.00608740963205335</v>
          </cell>
          <cell r="R61">
            <v>0.01025393060454589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D62">
            <v>0.08752334916604297</v>
          </cell>
          <cell r="E62">
            <v>0.30598836185527056</v>
          </cell>
          <cell r="F62">
            <v>0.36538295649513275</v>
          </cell>
          <cell r="G62">
            <v>0.020736898854217804</v>
          </cell>
          <cell r="H62">
            <v>0.13742537329790722</v>
          </cell>
          <cell r="I62">
            <v>0.033461176350829465</v>
          </cell>
          <cell r="J62">
            <v>0.014490285032479228</v>
          </cell>
          <cell r="K62">
            <v>0.002304235408258964</v>
          </cell>
          <cell r="L62">
            <v>0</v>
          </cell>
          <cell r="M62">
            <v>0</v>
          </cell>
          <cell r="N62">
            <v>0</v>
          </cell>
          <cell r="O62">
            <v>2.3223181665205354E-06</v>
          </cell>
          <cell r="P62">
            <v>0</v>
          </cell>
          <cell r="Q62">
            <v>0.024092931018712307</v>
          </cell>
          <cell r="R62">
            <v>0.008592110202982202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D63">
            <v>0.08752334916604297</v>
          </cell>
          <cell r="E63">
            <v>0.30598836185527056</v>
          </cell>
          <cell r="F63">
            <v>0.36538295649513275</v>
          </cell>
          <cell r="G63">
            <v>0.020736898854217808</v>
          </cell>
          <cell r="H63">
            <v>0.13742537329790724</v>
          </cell>
          <cell r="I63">
            <v>0.03346117635082947</v>
          </cell>
          <cell r="J63">
            <v>0.014490285032479228</v>
          </cell>
          <cell r="K63">
            <v>0.002304235408258964</v>
          </cell>
          <cell r="L63">
            <v>0</v>
          </cell>
          <cell r="M63">
            <v>0</v>
          </cell>
          <cell r="N63">
            <v>0</v>
          </cell>
          <cell r="O63">
            <v>2.3223181665205354E-06</v>
          </cell>
          <cell r="P63">
            <v>0</v>
          </cell>
          <cell r="Q63">
            <v>0.02409293101871231</v>
          </cell>
          <cell r="R63">
            <v>0.008592110202982202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D64">
            <v>0.08752334916604297</v>
          </cell>
          <cell r="E64">
            <v>0.3059883618552705</v>
          </cell>
          <cell r="F64">
            <v>0.3653829564951327</v>
          </cell>
          <cell r="G64">
            <v>0.020736898854217804</v>
          </cell>
          <cell r="H64">
            <v>0.13742537329790724</v>
          </cell>
          <cell r="I64">
            <v>0.033461176350829465</v>
          </cell>
          <cell r="J64">
            <v>0.014490285032479228</v>
          </cell>
          <cell r="K64">
            <v>0.002304235408258964</v>
          </cell>
          <cell r="L64">
            <v>0</v>
          </cell>
          <cell r="M64">
            <v>0</v>
          </cell>
          <cell r="N64">
            <v>0</v>
          </cell>
          <cell r="O64">
            <v>2.322318166520535E-06</v>
          </cell>
          <cell r="P64">
            <v>0</v>
          </cell>
          <cell r="Q64">
            <v>0.024092931018712307</v>
          </cell>
          <cell r="R64">
            <v>0.0085921102029822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D65">
            <v>0</v>
          </cell>
          <cell r="E65">
            <v>0</v>
          </cell>
          <cell r="F65">
            <v>0.0004806278828321437</v>
          </cell>
          <cell r="G65">
            <v>0</v>
          </cell>
          <cell r="H65">
            <v>0.15121870138109483</v>
          </cell>
          <cell r="I65">
            <v>0.6357497730472286</v>
          </cell>
          <cell r="J65">
            <v>0.03221140146077853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0.003</v>
          </cell>
          <cell r="Q65">
            <v>0.024561262131560332</v>
          </cell>
          <cell r="R65">
            <v>0.15277823409650557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D66" t="str">
            <v>0.00%</v>
          </cell>
          <cell r="E66" t="str">
            <v>0.00%</v>
          </cell>
          <cell r="F66" t="str">
            <v>0.00%</v>
          </cell>
          <cell r="G66" t="str">
            <v>0.00%</v>
          </cell>
          <cell r="H66" t="str">
            <v>0.00%</v>
          </cell>
          <cell r="I66" t="str">
            <v>0.00%</v>
          </cell>
          <cell r="J66" t="str">
            <v>0.00%</v>
          </cell>
          <cell r="K66" t="str">
            <v>0.00%</v>
          </cell>
          <cell r="L66" t="str">
            <v>0.00%</v>
          </cell>
          <cell r="M66" t="str">
            <v>0.00%</v>
          </cell>
          <cell r="N66" t="str">
            <v>0.00%</v>
          </cell>
          <cell r="O66" t="str">
            <v>0.00%</v>
          </cell>
          <cell r="P66" t="str">
            <v>0.00%</v>
          </cell>
          <cell r="Q66" t="str">
            <v>0.00%</v>
          </cell>
          <cell r="R66" t="str">
            <v>0.00%</v>
          </cell>
          <cell r="S66" t="str">
            <v>0.00%</v>
          </cell>
          <cell r="T66" t="str">
            <v>0.00%</v>
          </cell>
          <cell r="U66" t="str">
            <v>0.00%</v>
          </cell>
          <cell r="V66" t="str">
            <v>0.00%</v>
          </cell>
          <cell r="W66" t="str">
            <v>0.00%</v>
          </cell>
        </row>
        <row r="67">
          <cell r="D67" t="str">
            <v>0.00%</v>
          </cell>
          <cell r="E67" t="str">
            <v>0.00%</v>
          </cell>
          <cell r="F67" t="str">
            <v>0.00%</v>
          </cell>
          <cell r="G67" t="str">
            <v>0.00%</v>
          </cell>
          <cell r="H67" t="str">
            <v>0.00%</v>
          </cell>
          <cell r="I67" t="str">
            <v>0.00%</v>
          </cell>
          <cell r="J67" t="str">
            <v>0.00%</v>
          </cell>
          <cell r="K67" t="str">
            <v>0.00%</v>
          </cell>
          <cell r="L67" t="str">
            <v>0.00%</v>
          </cell>
          <cell r="M67" t="str">
            <v>0.00%</v>
          </cell>
          <cell r="N67" t="str">
            <v>0.00%</v>
          </cell>
          <cell r="O67" t="str">
            <v>0.00%</v>
          </cell>
          <cell r="P67" t="str">
            <v>0.00%</v>
          </cell>
          <cell r="Q67" t="str">
            <v>0.00%</v>
          </cell>
          <cell r="R67" t="str">
            <v>0.00%</v>
          </cell>
          <cell r="S67" t="str">
            <v>0.00%</v>
          </cell>
          <cell r="T67" t="str">
            <v>0.00%</v>
          </cell>
          <cell r="U67" t="str">
            <v>0.00%</v>
          </cell>
          <cell r="V67" t="str">
            <v>0.00%</v>
          </cell>
          <cell r="W67" t="str">
            <v>0.00%</v>
          </cell>
        </row>
        <row r="72">
          <cell r="D72">
            <v>0.038899544114292056</v>
          </cell>
          <cell r="E72">
            <v>0.11474311506123105</v>
          </cell>
          <cell r="F72">
            <v>0.14642747050004412</v>
          </cell>
          <cell r="G72">
            <v>0.018398811401034162</v>
          </cell>
          <cell r="H72">
            <v>0.05986026281680142</v>
          </cell>
          <cell r="I72">
            <v>0.08428147309967378</v>
          </cell>
          <cell r="J72">
            <v>0.0031396287633377764</v>
          </cell>
          <cell r="K72">
            <v>0.0005836070519216417</v>
          </cell>
          <cell r="L72">
            <v>0</v>
          </cell>
          <cell r="M72">
            <v>0</v>
          </cell>
          <cell r="N72">
            <v>0</v>
          </cell>
          <cell r="O72">
            <v>8.82480442257193E-05</v>
          </cell>
          <cell r="P72">
            <v>0.5009058459987057</v>
          </cell>
          <cell r="Q72">
            <v>0.011042624111007215</v>
          </cell>
          <cell r="R72">
            <v>0.02162936903772543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D73">
            <v>0</v>
          </cell>
          <cell r="E73">
            <v>1.6897451767490184E-06</v>
          </cell>
          <cell r="F73">
            <v>0.0011988776050111051</v>
          </cell>
          <cell r="G73">
            <v>0</v>
          </cell>
          <cell r="H73">
            <v>0.008993265819622025</v>
          </cell>
          <cell r="I73">
            <v>0.1935156048058111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0.0008577476260774904</v>
          </cell>
          <cell r="P73">
            <v>0.7555202239011057</v>
          </cell>
          <cell r="Q73">
            <v>0.0012198722165580249</v>
          </cell>
          <cell r="R73">
            <v>0.03869271828063784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D74">
            <v>0.06157321743177965</v>
          </cell>
          <cell r="E74">
            <v>0.18162430777354804</v>
          </cell>
          <cell r="F74">
            <v>0.23177676459637864</v>
          </cell>
          <cell r="G74">
            <v>0.029123066623959592</v>
          </cell>
          <cell r="H74">
            <v>0.09475146976306581</v>
          </cell>
          <cell r="I74">
            <v>0.1334072567377528</v>
          </cell>
          <cell r="J74">
            <v>0.004969648074334112</v>
          </cell>
          <cell r="K74">
            <v>0.0009237785357358074</v>
          </cell>
          <cell r="L74">
            <v>0</v>
          </cell>
          <cell r="M74">
            <v>0</v>
          </cell>
          <cell r="N74">
            <v>0</v>
          </cell>
          <cell r="O74">
            <v>0.0001396858533630764</v>
          </cell>
          <cell r="P74">
            <v>0.20999503816907145</v>
          </cell>
          <cell r="Q74">
            <v>0.017479122464950612</v>
          </cell>
          <cell r="R74">
            <v>0.034236643976060334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D76">
            <v>0.05260108386883867</v>
          </cell>
          <cell r="E76">
            <v>0.1820952041169217</v>
          </cell>
          <cell r="F76">
            <v>0.38333946834145827</v>
          </cell>
          <cell r="G76">
            <v>0.07303214914379083</v>
          </cell>
          <cell r="H76">
            <v>0.11121585596881231</v>
          </cell>
          <cell r="I76">
            <v>0.1030277106789361</v>
          </cell>
          <cell r="J76">
            <v>0.0046624779020005445</v>
          </cell>
          <cell r="K76">
            <v>0.0008666804861806505</v>
          </cell>
          <cell r="L76">
            <v>0</v>
          </cell>
          <cell r="M76">
            <v>0</v>
          </cell>
          <cell r="N76">
            <v>0</v>
          </cell>
          <cell r="O76">
            <v>0.0006125951880572579</v>
          </cell>
          <cell r="P76">
            <v>0.0619195385006662</v>
          </cell>
          <cell r="Q76">
            <v>0.011332647879017672</v>
          </cell>
          <cell r="R76">
            <v>0.015294587925319606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D77">
            <v>0.11460187410145874</v>
          </cell>
          <cell r="E77">
            <v>0.31658606402950856</v>
          </cell>
          <cell r="F77">
            <v>0.3215997888096218</v>
          </cell>
          <cell r="G77">
            <v>0.02410518504418266</v>
          </cell>
          <cell r="H77">
            <v>0.07629656277393061</v>
          </cell>
          <cell r="I77">
            <v>0.08468665458145222</v>
          </cell>
          <cell r="J77">
            <v>0.006353767847259054</v>
          </cell>
          <cell r="K77">
            <v>0.0011810643873676457</v>
          </cell>
          <cell r="L77">
            <v>0</v>
          </cell>
          <cell r="M77">
            <v>0</v>
          </cell>
          <cell r="N77">
            <v>0</v>
          </cell>
          <cell r="O77">
            <v>5.828522698615042E-05</v>
          </cell>
          <cell r="P77">
            <v>0.02721710241542645</v>
          </cell>
          <cell r="Q77">
            <v>0.009059822432962036</v>
          </cell>
          <cell r="R77">
            <v>0.01825382834984412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D78">
            <v>0.08410734522035038</v>
          </cell>
          <cell r="E78">
            <v>0.27548024079340233</v>
          </cell>
          <cell r="F78">
            <v>0.3219678587653606</v>
          </cell>
          <cell r="G78">
            <v>0.055427181953606956</v>
          </cell>
          <cell r="H78">
            <v>0.11031195793366189</v>
          </cell>
          <cell r="I78">
            <v>0.08769707142384348</v>
          </cell>
          <cell r="J78">
            <v>0.0014424695828121723</v>
          </cell>
          <cell r="K78">
            <v>0.00037099017579323524</v>
          </cell>
          <cell r="L78">
            <v>0</v>
          </cell>
          <cell r="M78">
            <v>0</v>
          </cell>
          <cell r="N78">
            <v>0</v>
          </cell>
          <cell r="O78">
            <v>0.00022063412213402933</v>
          </cell>
          <cell r="P78">
            <v>0.03287265971924506</v>
          </cell>
          <cell r="Q78">
            <v>0.01773442148543411</v>
          </cell>
          <cell r="R78">
            <v>0.012367168824355748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80">
          <cell r="D80">
            <v>0.1487917756325465</v>
          </cell>
          <cell r="E80">
            <v>0.3478092717095521</v>
          </cell>
          <cell r="F80">
            <v>0.34206242516828583</v>
          </cell>
          <cell r="G80">
            <v>0.04914381135031149</v>
          </cell>
          <cell r="H80">
            <v>0.08331972859164823</v>
          </cell>
          <cell r="I80">
            <v>0.006500046195927278</v>
          </cell>
          <cell r="J80">
            <v>0.0053085301642858285</v>
          </cell>
          <cell r="K80">
            <v>0.003441902857896284</v>
          </cell>
          <cell r="L80">
            <v>0</v>
          </cell>
          <cell r="M80">
            <v>0</v>
          </cell>
          <cell r="N80">
            <v>0</v>
          </cell>
          <cell r="O80">
            <v>7.73246793758422E-05</v>
          </cell>
          <cell r="P80">
            <v>0.00035989387808262356</v>
          </cell>
          <cell r="Q80">
            <v>0.011871724848370043</v>
          </cell>
          <cell r="R80">
            <v>0.0013135649237180106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0.6066591391338974</v>
          </cell>
          <cell r="K81">
            <v>0.39334086086610265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5">
          <cell r="D85">
            <v>0.13655986431530323</v>
          </cell>
          <cell r="E85">
            <v>0.3172022701220042</v>
          </cell>
          <cell r="F85">
            <v>0.3075184561974877</v>
          </cell>
          <cell r="G85">
            <v>0.1307614734300727</v>
          </cell>
          <cell r="H85">
            <v>0.08174209338339747</v>
          </cell>
          <cell r="I85">
            <v>0.005911181092014644</v>
          </cell>
          <cell r="J85">
            <v>0.004685904339084941</v>
          </cell>
          <cell r="K85">
            <v>0.0030382096432327345</v>
          </cell>
          <cell r="L85">
            <v>0</v>
          </cell>
          <cell r="M85">
            <v>0</v>
          </cell>
          <cell r="N85">
            <v>0</v>
          </cell>
          <cell r="O85">
            <v>7.048774167870159E-05</v>
          </cell>
          <cell r="P85">
            <v>0.000567109995810742</v>
          </cell>
          <cell r="Q85">
            <v>0.010739092160438678</v>
          </cell>
          <cell r="R85">
            <v>0.001203857579474115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D86">
            <v>0.13655986431530323</v>
          </cell>
          <cell r="E86">
            <v>0.3172022701220042</v>
          </cell>
          <cell r="F86">
            <v>0.3075184561974877</v>
          </cell>
          <cell r="G86">
            <v>0.1307614734300727</v>
          </cell>
          <cell r="H86">
            <v>0.08174209338339747</v>
          </cell>
          <cell r="I86">
            <v>0.005911181092014644</v>
          </cell>
          <cell r="J86">
            <v>0.004685904339084941</v>
          </cell>
          <cell r="K86">
            <v>0.0030382096432327345</v>
          </cell>
          <cell r="L86">
            <v>0</v>
          </cell>
          <cell r="M86">
            <v>0</v>
          </cell>
          <cell r="N86">
            <v>0</v>
          </cell>
          <cell r="O86">
            <v>7.048774167870159E-05</v>
          </cell>
          <cell r="P86">
            <v>0.000567109995810742</v>
          </cell>
          <cell r="Q86">
            <v>0.010739092160438678</v>
          </cell>
          <cell r="R86">
            <v>0.001203857579474115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0.1366343170607404</v>
          </cell>
          <cell r="E87">
            <v>0.3173752095137347</v>
          </cell>
          <cell r="F87">
            <v>0.30768611595206713</v>
          </cell>
          <cell r="G87">
            <v>0.13083276487974635</v>
          </cell>
          <cell r="H87">
            <v>0.08178665935672125</v>
          </cell>
          <cell r="I87">
            <v>0.00591440388125278</v>
          </cell>
          <cell r="J87">
            <v>0.004688459104679137</v>
          </cell>
          <cell r="K87">
            <v>0.0030398660819695956</v>
          </cell>
          <cell r="L87">
            <v>0</v>
          </cell>
          <cell r="M87">
            <v>0</v>
          </cell>
          <cell r="N87">
            <v>0</v>
          </cell>
          <cell r="O87">
            <v>2.6979812681466387E-05</v>
          </cell>
          <cell r="P87">
            <v>6.576329341107431E-05</v>
          </cell>
          <cell r="Q87">
            <v>0.01074494713765952</v>
          </cell>
          <cell r="R87">
            <v>0.0012045139253364706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D88">
            <v>0.1366433031743797</v>
          </cell>
          <cell r="E88">
            <v>0.31739608252543733</v>
          </cell>
          <cell r="F88">
            <v>0.30770635173516075</v>
          </cell>
          <cell r="G88">
            <v>0.1308413694391151</v>
          </cell>
          <cell r="H88">
            <v>0.08179203827053272</v>
          </cell>
          <cell r="I88">
            <v>0.005914792857510935</v>
          </cell>
          <cell r="J88">
            <v>0.004688767453468915</v>
          </cell>
          <cell r="K88">
            <v>0.003040066006722385</v>
          </cell>
          <cell r="L88">
            <v>0</v>
          </cell>
          <cell r="M88">
            <v>0</v>
          </cell>
          <cell r="N88">
            <v>0</v>
          </cell>
          <cell r="O88">
            <v>2.698158707949419E-05</v>
          </cell>
          <cell r="P88">
            <v>0</v>
          </cell>
          <cell r="Q88">
            <v>0.010745653807243741</v>
          </cell>
          <cell r="R88">
            <v>0.0012045931433487976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D89">
            <v>0.13762683512817034</v>
          </cell>
          <cell r="E89">
            <v>0.31968063787443496</v>
          </cell>
          <cell r="F89">
            <v>0.3099211622841245</v>
          </cell>
          <cell r="G89">
            <v>0.13178314020088355</v>
          </cell>
          <cell r="H89">
            <v>0.08238076147420172</v>
          </cell>
          <cell r="I89">
            <v>0</v>
          </cell>
          <cell r="J89">
            <v>0.00472251629082317</v>
          </cell>
          <cell r="K89">
            <v>0.0030619478113171434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0.010822998936044591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1">
          <cell r="D91">
            <v>0.12589312268421315</v>
          </cell>
          <cell r="E91">
            <v>0.29242548320037653</v>
          </cell>
          <cell r="F91">
            <v>0.2834980755717675</v>
          </cell>
          <cell r="G91">
            <v>0.12054764626077512</v>
          </cell>
          <cell r="H91">
            <v>0.15071437632685547</v>
          </cell>
          <cell r="I91">
            <v>0</v>
          </cell>
          <cell r="J91">
            <v>0.00431988661386506</v>
          </cell>
          <cell r="K91">
            <v>0.0028008939615868926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0.019800515380560064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D92">
            <v>0.11905174753398627</v>
          </cell>
          <cell r="E92">
            <v>0.28352412417575473</v>
          </cell>
          <cell r="F92">
            <v>0.2941564182288204</v>
          </cell>
          <cell r="G92">
            <v>0.1269751872056464</v>
          </cell>
          <cell r="H92">
            <v>0.0869953517581593</v>
          </cell>
          <cell r="I92">
            <v>0.015152219217787604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0.0002781972987267721</v>
          </cell>
          <cell r="P92">
            <v>0.05918571732457235</v>
          </cell>
          <cell r="Q92">
            <v>0.011824417068425271</v>
          </cell>
          <cell r="R92">
            <v>0.0028566201881211352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D93">
            <v>0.09905550621849532</v>
          </cell>
          <cell r="E93">
            <v>0.2894348774504761</v>
          </cell>
          <cell r="F93">
            <v>0.4554440800148522</v>
          </cell>
          <cell r="G93">
            <v>0.061343676718478124</v>
          </cell>
          <cell r="H93">
            <v>0.06932944857937468</v>
          </cell>
          <cell r="I93">
            <v>0.015081013977344956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0.007903391901485961</v>
          </cell>
          <cell r="R93">
            <v>0.002408005139492627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D94">
            <v>0.1300523678335497</v>
          </cell>
          <cell r="E94">
            <v>0.3040048359393018</v>
          </cell>
          <cell r="F94">
            <v>0.29898176932765336</v>
          </cell>
          <cell r="G94">
            <v>0.04295445096546901</v>
          </cell>
          <cell r="H94">
            <v>0.14565224380886183</v>
          </cell>
          <cell r="I94">
            <v>0.03976983785896987</v>
          </cell>
          <cell r="J94">
            <v>0.0046399534829543385</v>
          </cell>
          <cell r="K94">
            <v>0.00030084163900827873</v>
          </cell>
          <cell r="L94">
            <v>0</v>
          </cell>
          <cell r="M94">
            <v>0</v>
          </cell>
          <cell r="N94">
            <v>0</v>
          </cell>
          <cell r="O94">
            <v>0.0001351722244330638</v>
          </cell>
          <cell r="P94">
            <v>0.0047185119084504675</v>
          </cell>
          <cell r="Q94">
            <v>0.02075310843271088</v>
          </cell>
          <cell r="R94">
            <v>0.008036906578637471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8">
          <cell r="D98">
            <v>0.07948527585497718</v>
          </cell>
          <cell r="E98">
            <v>0.26423091533758736</v>
          </cell>
          <cell r="F98">
            <v>0.41007266757718513</v>
          </cell>
          <cell r="G98">
            <v>0.13576207415599983</v>
          </cell>
          <cell r="H98">
            <v>0.08607789427541414</v>
          </cell>
          <cell r="I98">
            <v>0.007094416327171239</v>
          </cell>
          <cell r="J98">
            <v>0.004719899611202176</v>
          </cell>
          <cell r="K98">
            <v>0.003024001929645369</v>
          </cell>
          <cell r="L98">
            <v>0</v>
          </cell>
          <cell r="M98">
            <v>0</v>
          </cell>
          <cell r="N98">
            <v>0</v>
          </cell>
          <cell r="O98">
            <v>2.2960408145926887E-05</v>
          </cell>
          <cell r="P98">
            <v>0.004725639596242371</v>
          </cell>
          <cell r="Q98">
            <v>0.004052236604413835</v>
          </cell>
          <cell r="R98">
            <v>0.0007320183220154145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D99" t="str">
            <v>0.00%</v>
          </cell>
          <cell r="E99" t="str">
            <v>0.00%</v>
          </cell>
          <cell r="F99" t="str">
            <v>0.00%</v>
          </cell>
          <cell r="G99" t="str">
            <v>0.00%</v>
          </cell>
          <cell r="H99" t="str">
            <v>0.00%</v>
          </cell>
          <cell r="I99" t="str">
            <v>0.00%</v>
          </cell>
          <cell r="J99" t="str">
            <v>0.00%</v>
          </cell>
          <cell r="K99" t="str">
            <v>0.00%</v>
          </cell>
          <cell r="L99" t="str">
            <v>0.00%</v>
          </cell>
          <cell r="M99" t="str">
            <v>0.00%</v>
          </cell>
          <cell r="N99" t="str">
            <v>0.00%</v>
          </cell>
          <cell r="O99" t="str">
            <v>0.00%</v>
          </cell>
          <cell r="P99" t="str">
            <v>0.00%</v>
          </cell>
          <cell r="Q99" t="str">
            <v>0.00%</v>
          </cell>
          <cell r="R99" t="str">
            <v>0.00%</v>
          </cell>
          <cell r="S99" t="str">
            <v>0.00%</v>
          </cell>
          <cell r="T99" t="str">
            <v>0.00%</v>
          </cell>
          <cell r="U99" t="str">
            <v>0.00%</v>
          </cell>
          <cell r="V99" t="str">
            <v>0.00%</v>
          </cell>
          <cell r="W99" t="str">
            <v>0.00%</v>
          </cell>
        </row>
        <row r="100">
          <cell r="D100" t="str">
            <v>0.00%</v>
          </cell>
          <cell r="E100" t="str">
            <v>0.00%</v>
          </cell>
          <cell r="F100" t="str">
            <v>0.00%</v>
          </cell>
          <cell r="G100" t="str">
            <v>0.00%</v>
          </cell>
          <cell r="H100" t="str">
            <v>0.00%</v>
          </cell>
          <cell r="I100" t="str">
            <v>0.00%</v>
          </cell>
          <cell r="J100" t="str">
            <v>0.00%</v>
          </cell>
          <cell r="K100" t="str">
            <v>0.00%</v>
          </cell>
          <cell r="L100" t="str">
            <v>0.00%</v>
          </cell>
          <cell r="M100" t="str">
            <v>0.00%</v>
          </cell>
          <cell r="N100" t="str">
            <v>0.00%</v>
          </cell>
          <cell r="O100" t="str">
            <v>0.00%</v>
          </cell>
          <cell r="P100" t="str">
            <v>0.00%</v>
          </cell>
          <cell r="Q100" t="str">
            <v>0.00%</v>
          </cell>
          <cell r="R100" t="str">
            <v>0.00%</v>
          </cell>
          <cell r="S100" t="str">
            <v>0.00%</v>
          </cell>
          <cell r="T100" t="str">
            <v>0.00%</v>
          </cell>
          <cell r="U100" t="str">
            <v>0.00%</v>
          </cell>
          <cell r="V100" t="str">
            <v>0.00%</v>
          </cell>
          <cell r="W100" t="str">
            <v>0.00%</v>
          </cell>
        </row>
        <row r="101">
          <cell r="D101">
            <v>0.06157321743177964</v>
          </cell>
          <cell r="E101">
            <v>0.18162430777354804</v>
          </cell>
          <cell r="F101">
            <v>0.2317767645963786</v>
          </cell>
          <cell r="G101">
            <v>0.029123066623959592</v>
          </cell>
          <cell r="H101">
            <v>0.09475146976306581</v>
          </cell>
          <cell r="I101">
            <v>0.13340725673775278</v>
          </cell>
          <cell r="J101">
            <v>0.004969648074334112</v>
          </cell>
          <cell r="K101">
            <v>0.0009237785357358074</v>
          </cell>
          <cell r="L101">
            <v>0</v>
          </cell>
          <cell r="M101">
            <v>0</v>
          </cell>
          <cell r="N101">
            <v>0</v>
          </cell>
          <cell r="O101">
            <v>0.0001396858533630764</v>
          </cell>
          <cell r="P101">
            <v>0.2099950381690714</v>
          </cell>
          <cell r="Q101">
            <v>0.01747912246495061</v>
          </cell>
          <cell r="R101">
            <v>0.034236643976060334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D102">
            <v>0.06157321743177964</v>
          </cell>
          <cell r="E102">
            <v>0.18162430777354804</v>
          </cell>
          <cell r="F102">
            <v>0.2317767645963786</v>
          </cell>
          <cell r="G102">
            <v>0.029123066623959592</v>
          </cell>
          <cell r="H102">
            <v>0.09475146976306581</v>
          </cell>
          <cell r="I102">
            <v>0.13340725673775278</v>
          </cell>
          <cell r="J102">
            <v>0.004969648074334112</v>
          </cell>
          <cell r="K102">
            <v>0.0009237785357358074</v>
          </cell>
          <cell r="L102">
            <v>0</v>
          </cell>
          <cell r="M102">
            <v>0</v>
          </cell>
          <cell r="N102">
            <v>0</v>
          </cell>
          <cell r="O102">
            <v>0.0001396858533630764</v>
          </cell>
          <cell r="P102">
            <v>0.2099950381690714</v>
          </cell>
          <cell r="Q102">
            <v>0.01747912246495061</v>
          </cell>
          <cell r="R102">
            <v>0.034236643976060334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D103">
            <v>0.04693225443988361</v>
          </cell>
          <cell r="E103">
            <v>0.23029462617432936</v>
          </cell>
          <cell r="F103">
            <v>0.46234432167557965</v>
          </cell>
          <cell r="G103">
            <v>0.15254732370606175</v>
          </cell>
          <cell r="H103">
            <v>0.08928913462055728</v>
          </cell>
          <cell r="I103">
            <v>0.005492498556444134</v>
          </cell>
          <cell r="J103">
            <v>0.004704112687961763</v>
          </cell>
          <cell r="K103">
            <v>0.003050015428656794</v>
          </cell>
          <cell r="L103">
            <v>0</v>
          </cell>
          <cell r="M103">
            <v>0</v>
          </cell>
          <cell r="N103">
            <v>0</v>
          </cell>
          <cell r="O103">
            <v>2.1974429856917094E-05</v>
          </cell>
          <cell r="P103">
            <v>0.0009083749999999999</v>
          </cell>
          <cell r="Q103">
            <v>0.004114923149706071</v>
          </cell>
          <cell r="R103">
            <v>0.0003004401309624749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D104">
            <v>0.04693225443988362</v>
          </cell>
          <cell r="E104">
            <v>0.23029462617432941</v>
          </cell>
          <cell r="F104">
            <v>0.46234432167557976</v>
          </cell>
          <cell r="G104">
            <v>0.15254732370606178</v>
          </cell>
          <cell r="H104">
            <v>0.08928913462055729</v>
          </cell>
          <cell r="I104">
            <v>0.005492498556444135</v>
          </cell>
          <cell r="J104">
            <v>0.004704112687961764</v>
          </cell>
          <cell r="K104">
            <v>0.0030500154286567955</v>
          </cell>
          <cell r="L104">
            <v>0</v>
          </cell>
          <cell r="M104">
            <v>0</v>
          </cell>
          <cell r="N104">
            <v>0</v>
          </cell>
          <cell r="O104">
            <v>2.19744298569171E-05</v>
          </cell>
          <cell r="P104">
            <v>0.000908375</v>
          </cell>
          <cell r="Q104">
            <v>0.004114923149706072</v>
          </cell>
          <cell r="R104">
            <v>0.00030044013096247493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D105">
            <v>0.04693225443988362</v>
          </cell>
          <cell r="E105">
            <v>0.2302946261743294</v>
          </cell>
          <cell r="F105">
            <v>0.46234432167557976</v>
          </cell>
          <cell r="G105">
            <v>0.15254732370606178</v>
          </cell>
          <cell r="H105">
            <v>0.08928913462055729</v>
          </cell>
          <cell r="I105">
            <v>0.005492498556444135</v>
          </cell>
          <cell r="J105">
            <v>0.004704112687961764</v>
          </cell>
          <cell r="K105">
            <v>0.003050015428656795</v>
          </cell>
          <cell r="L105">
            <v>0</v>
          </cell>
          <cell r="M105">
            <v>0</v>
          </cell>
          <cell r="N105">
            <v>0</v>
          </cell>
          <cell r="O105">
            <v>2.19744298569171E-05</v>
          </cell>
          <cell r="P105">
            <v>0.000908375</v>
          </cell>
          <cell r="Q105">
            <v>0.004114923149706072</v>
          </cell>
          <cell r="R105">
            <v>0.0003004401309624749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D106">
            <v>0.1374301287374122</v>
          </cell>
          <cell r="E106">
            <v>0.3192237268046354</v>
          </cell>
          <cell r="F106">
            <v>0.30947820017433175</v>
          </cell>
          <cell r="G106">
            <v>0.13159478604852984</v>
          </cell>
          <cell r="H106">
            <v>0.08226301683346793</v>
          </cell>
          <cell r="I106">
            <v>0.001182958571502187</v>
          </cell>
          <cell r="J106">
            <v>0.004715766523352319</v>
          </cell>
          <cell r="K106">
            <v>0.003057571450398192</v>
          </cell>
          <cell r="L106">
            <v>0</v>
          </cell>
          <cell r="M106">
            <v>0</v>
          </cell>
          <cell r="N106">
            <v>0</v>
          </cell>
          <cell r="O106">
            <v>5.396317415898838E-06</v>
          </cell>
          <cell r="P106">
            <v>0</v>
          </cell>
          <cell r="Q106">
            <v>0.010807529910284422</v>
          </cell>
          <cell r="R106">
            <v>0.00024091862866975952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D107">
            <v>0.13743012873741223</v>
          </cell>
          <cell r="E107">
            <v>0.3192237268046355</v>
          </cell>
          <cell r="F107">
            <v>0.3094782001743318</v>
          </cell>
          <cell r="G107">
            <v>0.1315947860485299</v>
          </cell>
          <cell r="H107">
            <v>0.08226301683346794</v>
          </cell>
          <cell r="I107">
            <v>0.0011829585715021872</v>
          </cell>
          <cell r="J107">
            <v>0.0047157665233523195</v>
          </cell>
          <cell r="K107">
            <v>0.003057571450398192</v>
          </cell>
          <cell r="L107">
            <v>0</v>
          </cell>
          <cell r="M107">
            <v>0</v>
          </cell>
          <cell r="N107">
            <v>0</v>
          </cell>
          <cell r="O107">
            <v>5.396317415898839E-06</v>
          </cell>
          <cell r="P107">
            <v>0</v>
          </cell>
          <cell r="Q107">
            <v>0.010807529910284424</v>
          </cell>
          <cell r="R107">
            <v>0.00024091862866975955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D108">
            <v>0.13743012873741223</v>
          </cell>
          <cell r="E108">
            <v>0.31922372680463545</v>
          </cell>
          <cell r="F108">
            <v>0.30947820017433175</v>
          </cell>
          <cell r="G108">
            <v>0.1315947860485299</v>
          </cell>
          <cell r="H108">
            <v>0.08226301683346793</v>
          </cell>
          <cell r="I108">
            <v>0.0011829585715021872</v>
          </cell>
          <cell r="J108">
            <v>0.0047157665233523195</v>
          </cell>
          <cell r="K108">
            <v>0.003057571450398192</v>
          </cell>
          <cell r="L108">
            <v>0</v>
          </cell>
          <cell r="M108">
            <v>0</v>
          </cell>
          <cell r="N108">
            <v>0</v>
          </cell>
          <cell r="O108">
            <v>5.396317415898839E-06</v>
          </cell>
          <cell r="P108">
            <v>0</v>
          </cell>
          <cell r="Q108">
            <v>0.010807529910284422</v>
          </cell>
          <cell r="R108">
            <v>0.00024091862866975955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D109">
            <v>0.10573277971486812</v>
          </cell>
          <cell r="E109">
            <v>0.2974234788170609</v>
          </cell>
          <cell r="F109">
            <v>0.381963614468819</v>
          </cell>
          <cell r="G109">
            <v>0.11556422876735915</v>
          </cell>
          <cell r="H109">
            <v>0.08222046559872906</v>
          </cell>
          <cell r="I109">
            <v>0.006262625566456752</v>
          </cell>
          <cell r="J109">
            <v>0.004735312874254195</v>
          </cell>
          <cell r="K109">
            <v>0.0030702447590068957</v>
          </cell>
          <cell r="L109">
            <v>0</v>
          </cell>
          <cell r="M109">
            <v>0</v>
          </cell>
          <cell r="N109">
            <v>0</v>
          </cell>
          <cell r="O109">
            <v>2.7249433445630475E-05</v>
          </cell>
          <cell r="P109">
            <v>0.0029999999999999988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D110" t="str">
            <v>0.00%</v>
          </cell>
          <cell r="E110" t="str">
            <v>0.00%</v>
          </cell>
          <cell r="F110" t="str">
            <v>0.00%</v>
          </cell>
          <cell r="G110" t="str">
            <v>0.00%</v>
          </cell>
          <cell r="H110" t="str">
            <v>0.00%</v>
          </cell>
          <cell r="I110" t="str">
            <v>0.00%</v>
          </cell>
          <cell r="J110" t="str">
            <v>0.00%</v>
          </cell>
          <cell r="K110" t="str">
            <v>0.00%</v>
          </cell>
          <cell r="L110" t="str">
            <v>0.00%</v>
          </cell>
          <cell r="M110" t="str">
            <v>0.00%</v>
          </cell>
          <cell r="N110" t="str">
            <v>0.00%</v>
          </cell>
          <cell r="O110" t="str">
            <v>0.00%</v>
          </cell>
          <cell r="P110" t="str">
            <v>0.00%</v>
          </cell>
          <cell r="Q110" t="str">
            <v>0.00%</v>
          </cell>
          <cell r="R110" t="str">
            <v>0.00%</v>
          </cell>
          <cell r="S110" t="str">
            <v>0.00%</v>
          </cell>
          <cell r="T110" t="str">
            <v>0.00%</v>
          </cell>
          <cell r="U110" t="str">
            <v>0.00%</v>
          </cell>
          <cell r="V110" t="str">
            <v>0.00%</v>
          </cell>
          <cell r="W110" t="str">
            <v>0.00%</v>
          </cell>
        </row>
        <row r="111">
          <cell r="D111">
            <v>0.12736778395143145</v>
          </cell>
          <cell r="E111">
            <v>0.29642410849635425</v>
          </cell>
          <cell r="F111">
            <v>0.28895652777683445</v>
          </cell>
          <cell r="G111">
            <v>0.1230241177276176</v>
          </cell>
          <cell r="H111">
            <v>0.07753025567905306</v>
          </cell>
          <cell r="I111">
            <v>0.030869804621486342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0.0005340130245443777</v>
          </cell>
          <cell r="P111">
            <v>0.039178382150726984</v>
          </cell>
          <cell r="Q111">
            <v>0.010218159728289143</v>
          </cell>
          <cell r="R111">
            <v>0.005896846843662342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4">
          <cell r="D114">
            <v>0.05782910974103392</v>
          </cell>
          <cell r="E114">
            <v>0.21567521641415993</v>
          </cell>
          <cell r="F114">
            <v>0.3538337127788421</v>
          </cell>
          <cell r="G114">
            <v>0.07617456888771885</v>
          </cell>
          <cell r="H114">
            <v>0.105168609799987</v>
          </cell>
          <cell r="I114">
            <v>0.12370301195433492</v>
          </cell>
          <cell r="J114">
            <v>0.00893491724098226</v>
          </cell>
          <cell r="K114">
            <v>0.0019205836805790658</v>
          </cell>
          <cell r="L114">
            <v>0</v>
          </cell>
          <cell r="M114">
            <v>0</v>
          </cell>
          <cell r="N114">
            <v>0</v>
          </cell>
          <cell r="O114">
            <v>6.181945221016394E-05</v>
          </cell>
          <cell r="P114">
            <v>0.026381978405238652</v>
          </cell>
          <cell r="Q114">
            <v>0.008997601837881754</v>
          </cell>
          <cell r="R114">
            <v>0.021318869807031238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D115">
            <v>0.058646321195470266</v>
          </cell>
          <cell r="E115">
            <v>0.2172549541246399</v>
          </cell>
          <cell r="F115">
            <v>0.35418538406402483</v>
          </cell>
          <cell r="G115">
            <v>0.07646798459267631</v>
          </cell>
          <cell r="H115">
            <v>0.10537093200225427</v>
          </cell>
          <cell r="I115">
            <v>0.12168522958456164</v>
          </cell>
          <cell r="J115">
            <v>0.008984223776608031</v>
          </cell>
          <cell r="K115">
            <v>0.0019489305108608796</v>
          </cell>
          <cell r="L115">
            <v>0</v>
          </cell>
          <cell r="M115">
            <v>0</v>
          </cell>
          <cell r="N115">
            <v>0</v>
          </cell>
          <cell r="O115">
            <v>5.8799401383083004E-05</v>
          </cell>
          <cell r="P115">
            <v>0.025400868242150043</v>
          </cell>
          <cell r="Q115">
            <v>0.009091047777559345</v>
          </cell>
          <cell r="R115">
            <v>0.020905324727811262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D116">
            <v>0.0675893599861402</v>
          </cell>
          <cell r="E116">
            <v>0.24044995195128424</v>
          </cell>
          <cell r="F116">
            <v>0.3878970620650815</v>
          </cell>
          <cell r="G116">
            <v>0.08061821450140434</v>
          </cell>
          <cell r="H116">
            <v>0.10482711929223928</v>
          </cell>
          <cell r="I116">
            <v>0.07187313840169088</v>
          </cell>
          <cell r="J116">
            <v>0.006379495073962068</v>
          </cell>
          <cell r="K116">
            <v>0.001801939487650162</v>
          </cell>
          <cell r="L116">
            <v>0</v>
          </cell>
          <cell r="M116">
            <v>0</v>
          </cell>
          <cell r="N116">
            <v>0</v>
          </cell>
          <cell r="O116">
            <v>5.4411638801514504E-05</v>
          </cell>
          <cell r="P116">
            <v>0.01960365970163525</v>
          </cell>
          <cell r="Q116">
            <v>0.009262507803316394</v>
          </cell>
          <cell r="R116">
            <v>0.009643140096794187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ats"/>
      <sheetName val="RevReq"/>
      <sheetName val="Connections"/>
      <sheetName val="Direct Allocations"/>
      <sheetName val="USoA"/>
      <sheetName val="Demand"/>
      <sheetName val="Density Wts"/>
      <sheetName val="Meters"/>
    </sheetNames>
    <sheetDataSet>
      <sheetData sheetId="0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  <cell r="P3">
            <v>15</v>
          </cell>
          <cell r="Q3">
            <v>16</v>
          </cell>
          <cell r="R3">
            <v>17</v>
          </cell>
          <cell r="S3">
            <v>18</v>
          </cell>
          <cell r="T3">
            <v>19</v>
          </cell>
          <cell r="U3">
            <v>20</v>
          </cell>
          <cell r="V3">
            <v>21</v>
          </cell>
          <cell r="W3">
            <v>22</v>
          </cell>
          <cell r="X3">
            <v>23</v>
          </cell>
          <cell r="Y3">
            <v>24</v>
          </cell>
          <cell r="Z3">
            <v>25</v>
          </cell>
          <cell r="AA3">
            <v>26</v>
          </cell>
          <cell r="AB3">
            <v>27</v>
          </cell>
        </row>
        <row r="4">
          <cell r="D4" t="str">
            <v>cust energy</v>
          </cell>
          <cell r="E4" t="str">
            <v>cust demand</v>
          </cell>
          <cell r="I4" t="str">
            <v>cust base rev</v>
          </cell>
          <cell r="J4" t="str">
            <v>bad debt</v>
          </cell>
          <cell r="K4" t="str">
            <v>late paymt</v>
          </cell>
          <cell r="M4" t="str">
            <v># bills</v>
          </cell>
          <cell r="O4" t="str">
            <v># conn</v>
          </cell>
          <cell r="P4" t="str">
            <v># cust</v>
          </cell>
          <cell r="Q4" t="str">
            <v># cust Bulk</v>
          </cell>
          <cell r="R4" t="str">
            <v>#cust Prim</v>
          </cell>
          <cell r="S4" t="str">
            <v>#cust Sec</v>
          </cell>
          <cell r="T4" t="str">
            <v>#cust Sec</v>
          </cell>
          <cell r="U4" t="str">
            <v>mtr capital</v>
          </cell>
          <cell r="W4" t="str">
            <v>mtr rdg</v>
          </cell>
          <cell r="Y4" t="str">
            <v>Del Pts</v>
          </cell>
          <cell r="Z4" t="str">
            <v>Del Pts %</v>
          </cell>
          <cell r="AA4" t="str">
            <v>WMP 2005</v>
          </cell>
          <cell r="AB4" t="str">
            <v>CEN EWMP</v>
          </cell>
        </row>
        <row r="5">
          <cell r="D5" t="str">
            <v>CEN</v>
          </cell>
          <cell r="E5" t="str">
            <v>CDEM</v>
          </cell>
          <cell r="F5" t="str">
            <v>CSTA-kW</v>
          </cell>
          <cell r="G5" t="str">
            <v>CSTA-kWh</v>
          </cell>
          <cell r="H5" t="str">
            <v>CEN-30yr</v>
          </cell>
          <cell r="I5" t="str">
            <v>CREV</v>
          </cell>
          <cell r="J5" t="str">
            <v>BDHA</v>
          </cell>
          <cell r="K5" t="str">
            <v>LPHA</v>
          </cell>
          <cell r="M5" t="str">
            <v>CNB</v>
          </cell>
          <cell r="O5" t="str">
            <v>CCON</v>
          </cell>
          <cell r="P5" t="str">
            <v>CCA</v>
          </cell>
          <cell r="Q5" t="str">
            <v>CCB</v>
          </cell>
          <cell r="R5" t="str">
            <v>CCP</v>
          </cell>
          <cell r="S5" t="str">
            <v>CCLT</v>
          </cell>
          <cell r="T5" t="str">
            <v>CCS</v>
          </cell>
          <cell r="U5" t="str">
            <v>CWMC</v>
          </cell>
          <cell r="W5" t="str">
            <v>CWMR wted</v>
          </cell>
          <cell r="AA5" t="str">
            <v>per Chris Brown</v>
          </cell>
        </row>
        <row r="6">
          <cell r="D6" t="str">
            <v>kWh</v>
          </cell>
          <cell r="E6" t="str">
            <v>12 kWs</v>
          </cell>
          <cell r="H6" t="str">
            <v>sales level</v>
          </cell>
          <cell r="I6" t="str">
            <v>2006 Base Dx </v>
          </cell>
          <cell r="U6" t="str">
            <v>units</v>
          </cell>
          <cell r="W6" t="str">
            <v>excl IM cust</v>
          </cell>
          <cell r="AA6" t="str">
            <v>e-mail of July 26, 2007</v>
          </cell>
        </row>
        <row r="8">
          <cell r="B8" t="str">
            <v>UR</v>
          </cell>
          <cell r="D8">
            <v>1494185911.8357882</v>
          </cell>
          <cell r="E8">
            <v>0</v>
          </cell>
          <cell r="H8">
            <v>1494185911.8357882</v>
          </cell>
          <cell r="I8">
            <v>53878006.3795609</v>
          </cell>
          <cell r="J8">
            <v>5052597.278027297</v>
          </cell>
          <cell r="K8">
            <v>1026633.279999994</v>
          </cell>
          <cell r="M8">
            <v>1870368</v>
          </cell>
          <cell r="P8">
            <v>162058.13574633212</v>
          </cell>
          <cell r="Q8">
            <v>162058.13574633212</v>
          </cell>
          <cell r="R8">
            <v>162058.13574633212</v>
          </cell>
          <cell r="S8">
            <v>162058.13574633212</v>
          </cell>
          <cell r="T8">
            <v>162058.13574633212</v>
          </cell>
          <cell r="U8">
            <v>155495.0057516444</v>
          </cell>
          <cell r="W8">
            <v>623456</v>
          </cell>
          <cell r="AB8">
            <v>1494185911.8357882</v>
          </cell>
        </row>
        <row r="9">
          <cell r="B9" t="str">
            <v>R1</v>
          </cell>
          <cell r="D9">
            <v>4407443580.852991</v>
          </cell>
          <cell r="E9">
            <v>96.21991024281795</v>
          </cell>
          <cell r="H9">
            <v>4407443580.852991</v>
          </cell>
          <cell r="I9">
            <v>186515673.2048069</v>
          </cell>
          <cell r="J9">
            <v>13957728.858436791</v>
          </cell>
          <cell r="K9">
            <v>3362574.1299998746</v>
          </cell>
          <cell r="M9">
            <v>4372092</v>
          </cell>
          <cell r="P9">
            <v>376429.8449490761</v>
          </cell>
          <cell r="Q9">
            <v>376429.8449490761</v>
          </cell>
          <cell r="R9">
            <v>376429.8449490761</v>
          </cell>
          <cell r="S9">
            <v>376429.8449490761</v>
          </cell>
          <cell r="T9">
            <v>376429.8449490761</v>
          </cell>
          <cell r="U9">
            <v>370314.4744419087</v>
          </cell>
          <cell r="W9">
            <v>1821705</v>
          </cell>
          <cell r="AB9">
            <v>4407443580.852991</v>
          </cell>
        </row>
        <row r="10">
          <cell r="B10" t="str">
            <v>R2</v>
          </cell>
          <cell r="D10">
            <v>5624484001.254168</v>
          </cell>
          <cell r="E10">
            <v>68268.2200450081</v>
          </cell>
          <cell r="H10">
            <v>5624484001.254168</v>
          </cell>
          <cell r="I10">
            <v>392645261.30941427</v>
          </cell>
          <cell r="J10">
            <v>14178775.26256759</v>
          </cell>
          <cell r="K10">
            <v>3930012.5099998964</v>
          </cell>
          <cell r="M10">
            <v>4299852</v>
          </cell>
          <cell r="P10">
            <v>364937.8825090867</v>
          </cell>
          <cell r="Q10">
            <v>364937.8825090867</v>
          </cell>
          <cell r="R10">
            <v>364937.8825090867</v>
          </cell>
          <cell r="S10">
            <v>364937.8825090867</v>
          </cell>
          <cell r="T10">
            <v>364937.8825090867</v>
          </cell>
          <cell r="U10">
            <v>384201.4493009938</v>
          </cell>
          <cell r="W10">
            <v>2866568</v>
          </cell>
          <cell r="AB10">
            <v>5624484001.254168</v>
          </cell>
        </row>
        <row r="11">
          <cell r="B11" t="str">
            <v>Seasonal</v>
          </cell>
          <cell r="D11">
            <v>706724086.7701682</v>
          </cell>
          <cell r="E11">
            <v>0</v>
          </cell>
          <cell r="H11">
            <v>706724086.7701682</v>
          </cell>
          <cell r="I11">
            <v>74805047.88254431</v>
          </cell>
          <cell r="J11">
            <v>1062755.677387577</v>
          </cell>
          <cell r="K11">
            <v>676556.7200000007</v>
          </cell>
          <cell r="M11">
            <v>617756</v>
          </cell>
          <cell r="P11">
            <v>155177.07723107637</v>
          </cell>
          <cell r="Q11">
            <v>155177.07723107637</v>
          </cell>
          <cell r="R11">
            <v>155177.07723107637</v>
          </cell>
          <cell r="S11">
            <v>155177.07723107637</v>
          </cell>
          <cell r="T11">
            <v>155177.07723107637</v>
          </cell>
          <cell r="U11">
            <v>165843.91135646033</v>
          </cell>
          <cell r="W11">
            <v>386097.5</v>
          </cell>
          <cell r="AB11">
            <v>706724086.7701682</v>
          </cell>
        </row>
        <row r="12">
          <cell r="B12" t="str">
            <v>UGe</v>
          </cell>
          <cell r="D12">
            <v>424162641.28666276</v>
          </cell>
          <cell r="E12">
            <v>69463.72553685629</v>
          </cell>
          <cell r="H12">
            <v>424162641.28666276</v>
          </cell>
          <cell r="I12">
            <v>11607754.628127437</v>
          </cell>
          <cell r="J12">
            <v>399431.81141757575</v>
          </cell>
          <cell r="K12">
            <v>216470.3600000007</v>
          </cell>
          <cell r="M12">
            <v>149232</v>
          </cell>
          <cell r="P12">
            <v>12744.28078743861</v>
          </cell>
          <cell r="Q12">
            <v>12744.28078743861</v>
          </cell>
          <cell r="R12">
            <v>12744.28078743861</v>
          </cell>
          <cell r="S12">
            <v>12744.28078743861</v>
          </cell>
          <cell r="T12">
            <v>12744.28078743861</v>
          </cell>
          <cell r="U12">
            <v>14101.063503949663</v>
          </cell>
          <cell r="W12">
            <v>49744</v>
          </cell>
          <cell r="AB12">
            <v>424162641.28666276</v>
          </cell>
        </row>
        <row r="13">
          <cell r="B13" t="str">
            <v>UGd</v>
          </cell>
          <cell r="D13">
            <v>830814325.3070282</v>
          </cell>
          <cell r="E13">
            <v>2203296.645696892</v>
          </cell>
          <cell r="F13">
            <v>243067.48790000007</v>
          </cell>
          <cell r="G13">
            <v>94569170</v>
          </cell>
          <cell r="H13">
            <v>830814325.3070282</v>
          </cell>
          <cell r="I13">
            <v>15665873.119038414</v>
          </cell>
          <cell r="J13">
            <v>804779.5392276742</v>
          </cell>
          <cell r="K13">
            <v>150956.46</v>
          </cell>
          <cell r="M13">
            <v>16512</v>
          </cell>
          <cell r="P13">
            <v>1428.6402231860166</v>
          </cell>
          <cell r="Q13">
            <v>1428.6402231860166</v>
          </cell>
          <cell r="R13">
            <v>1428.6402231860166</v>
          </cell>
          <cell r="S13">
            <v>1428.6402231860166</v>
          </cell>
          <cell r="U13">
            <v>1567.0485847446198</v>
          </cell>
          <cell r="W13">
            <v>15156</v>
          </cell>
          <cell r="Y13">
            <v>113</v>
          </cell>
          <cell r="Z13">
            <v>0.07963354474982381</v>
          </cell>
          <cell r="AB13">
            <v>830814325.3070282</v>
          </cell>
        </row>
        <row r="14">
          <cell r="B14" t="str">
            <v>GSe</v>
          </cell>
          <cell r="D14">
            <v>2299316442.2919393</v>
          </cell>
          <cell r="E14">
            <v>512107.5306861866</v>
          </cell>
          <cell r="H14">
            <v>2299316442.2919393</v>
          </cell>
          <cell r="I14">
            <v>113915686.83902654</v>
          </cell>
          <cell r="J14">
            <v>3363782.7340686894</v>
          </cell>
          <cell r="K14">
            <v>1346492.7100000184</v>
          </cell>
          <cell r="M14">
            <v>1047360</v>
          </cell>
          <cell r="P14">
            <v>97004.8654642043</v>
          </cell>
          <cell r="Q14">
            <v>97004.8654642043</v>
          </cell>
          <cell r="R14">
            <v>97004.8654642043</v>
          </cell>
          <cell r="S14">
            <v>97004.8654642043</v>
          </cell>
          <cell r="T14">
            <v>97004.8654642043</v>
          </cell>
          <cell r="U14">
            <v>103745.23941361734</v>
          </cell>
          <cell r="W14">
            <v>436360</v>
          </cell>
          <cell r="Y14">
            <v>8</v>
          </cell>
          <cell r="Z14">
            <v>0.005637773079633545</v>
          </cell>
          <cell r="AB14">
            <v>2299316442.2919393</v>
          </cell>
        </row>
        <row r="15">
          <cell r="B15" t="str">
            <v>GSd</v>
          </cell>
          <cell r="D15">
            <v>3237369295.7504573</v>
          </cell>
          <cell r="E15">
            <v>11019445.05077611</v>
          </cell>
          <cell r="F15">
            <v>1273323.044099996</v>
          </cell>
          <cell r="G15">
            <v>456111674</v>
          </cell>
          <cell r="H15">
            <v>3237369295.7504573</v>
          </cell>
          <cell r="I15">
            <v>105528769.4655222</v>
          </cell>
          <cell r="J15">
            <v>3733687.2872137167</v>
          </cell>
          <cell r="K15">
            <v>1070450.29</v>
          </cell>
          <cell r="M15">
            <v>81708</v>
          </cell>
          <cell r="P15">
            <v>7014.908755467401</v>
          </cell>
          <cell r="Q15">
            <v>7014.908755467401</v>
          </cell>
          <cell r="R15">
            <v>7014.908755467401</v>
          </cell>
          <cell r="S15">
            <v>7014.908755467401</v>
          </cell>
          <cell r="U15">
            <v>8312.012839407764</v>
          </cell>
          <cell r="W15">
            <v>94920</v>
          </cell>
          <cell r="Y15">
            <v>481</v>
          </cell>
          <cell r="Z15">
            <v>0.3389711064129669</v>
          </cell>
          <cell r="AB15">
            <v>3237369295.7504573</v>
          </cell>
        </row>
        <row r="16">
          <cell r="B16" t="str">
            <v>Dgen</v>
          </cell>
          <cell r="D16">
            <v>3389730.842133061</v>
          </cell>
          <cell r="E16">
            <v>48843.10411286649</v>
          </cell>
          <cell r="F16">
            <v>30679.694999999985</v>
          </cell>
          <cell r="G16">
            <v>1776527</v>
          </cell>
          <cell r="H16">
            <v>3389730.842133061</v>
          </cell>
          <cell r="I16">
            <v>627466.2996020494</v>
          </cell>
          <cell r="J16">
            <v>2569.694270084177</v>
          </cell>
          <cell r="K16">
            <v>2693.11</v>
          </cell>
          <cell r="M16">
            <v>972</v>
          </cell>
          <cell r="P16">
            <v>83.64911657384616</v>
          </cell>
          <cell r="Q16">
            <v>83.64911657384616</v>
          </cell>
          <cell r="R16">
            <v>32</v>
          </cell>
          <cell r="S16">
            <v>32</v>
          </cell>
          <cell r="U16">
            <v>152.60995671122032</v>
          </cell>
          <cell r="W16">
            <v>0</v>
          </cell>
          <cell r="Y16">
            <v>81</v>
          </cell>
          <cell r="Z16">
            <v>0.05708245243128964</v>
          </cell>
          <cell r="AB16">
            <v>3389730.842133061</v>
          </cell>
        </row>
        <row r="17">
          <cell r="B17" t="str">
            <v>ST</v>
          </cell>
          <cell r="D17">
            <v>19240494337.11658</v>
          </cell>
          <cell r="E17">
            <v>43021923.737791985</v>
          </cell>
          <cell r="F17">
            <v>4886215.841599997</v>
          </cell>
          <cell r="G17">
            <v>2231058442</v>
          </cell>
          <cell r="H17">
            <v>19240494337.11658</v>
          </cell>
          <cell r="I17">
            <v>63422672.0247241</v>
          </cell>
          <cell r="J17">
            <v>1199954.7010743294</v>
          </cell>
          <cell r="K17">
            <v>401251.12</v>
          </cell>
          <cell r="M17">
            <v>4524</v>
          </cell>
          <cell r="P17">
            <v>673</v>
          </cell>
          <cell r="Q17">
            <v>673</v>
          </cell>
          <cell r="R17">
            <v>78</v>
          </cell>
          <cell r="U17">
            <v>523.6669756044365</v>
          </cell>
          <cell r="W17">
            <v>0</v>
          </cell>
          <cell r="Y17">
            <v>736</v>
          </cell>
          <cell r="Z17">
            <v>0.5186751233262861</v>
          </cell>
          <cell r="AA17">
            <v>14144583474</v>
          </cell>
          <cell r="AB17">
            <v>5095910863.116581</v>
          </cell>
        </row>
        <row r="18">
          <cell r="B18" t="str">
            <v>St Lgt</v>
          </cell>
          <cell r="C18">
            <v>0.8432527293786309</v>
          </cell>
          <cell r="D18">
            <v>120597533.29731534</v>
          </cell>
          <cell r="H18">
            <v>120597533.29731534</v>
          </cell>
          <cell r="I18">
            <v>4775662.318573687</v>
          </cell>
          <cell r="J18">
            <v>280126.5719429437</v>
          </cell>
          <cell r="K18">
            <v>17607.11</v>
          </cell>
          <cell r="M18">
            <v>66730.20000000001</v>
          </cell>
          <cell r="O18">
            <v>5560.85</v>
          </cell>
          <cell r="AB18">
            <v>120597533.29731534</v>
          </cell>
        </row>
        <row r="19">
          <cell r="B19" t="str">
            <v>Sen Lgt</v>
          </cell>
          <cell r="C19">
            <v>0.15674727062136906</v>
          </cell>
          <cell r="D19">
            <v>22417163.3597358</v>
          </cell>
          <cell r="H19">
            <v>22417163.3597358</v>
          </cell>
          <cell r="I19">
            <v>887719.6690455377</v>
          </cell>
          <cell r="J19">
            <v>52071.07436572702</v>
          </cell>
          <cell r="K19">
            <v>4528.390000000012</v>
          </cell>
          <cell r="M19">
            <v>43266</v>
          </cell>
          <cell r="O19">
            <v>3605.5</v>
          </cell>
          <cell r="AB19">
            <v>22417163.3597358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workbookViewId="0" topLeftCell="A4">
      <selection activeCell="H62" sqref="H62"/>
    </sheetView>
  </sheetViews>
  <sheetFormatPr defaultColWidth="9.140625" defaultRowHeight="12.75"/>
  <cols>
    <col min="1" max="1" width="17.00390625" style="0" customWidth="1"/>
    <col min="2" max="2" width="20.7109375" style="0" customWidth="1"/>
    <col min="3" max="3" width="14.00390625" style="0" bestFit="1" customWidth="1"/>
    <col min="4" max="4" width="16.8515625" style="0" bestFit="1" customWidth="1"/>
    <col min="5" max="5" width="3.00390625" style="0" hidden="1" customWidth="1"/>
    <col min="6" max="6" width="10.140625" style="6" customWidth="1"/>
    <col min="7" max="7" width="10.00390625" style="0" customWidth="1"/>
    <col min="8" max="8" width="10.57421875" style="0" customWidth="1"/>
    <col min="9" max="9" width="11.421875" style="0" customWidth="1"/>
    <col min="10" max="10" width="10.421875" style="0" customWidth="1"/>
    <col min="11" max="11" width="11.8515625" style="0" customWidth="1"/>
    <col min="12" max="12" width="9.421875" style="0" customWidth="1"/>
    <col min="13" max="13" width="11.28125" style="0" bestFit="1" customWidth="1"/>
    <col min="14" max="14" width="8.421875" style="0" customWidth="1"/>
    <col min="15" max="15" width="8.28125" style="0" customWidth="1"/>
    <col min="16" max="16" width="7.421875" style="0" customWidth="1"/>
    <col min="17" max="17" width="11.7109375" style="0" customWidth="1"/>
    <col min="18" max="18" width="12.28125" style="0" bestFit="1" customWidth="1"/>
    <col min="19" max="20" width="7.7109375" style="0" bestFit="1" customWidth="1"/>
    <col min="21" max="24" width="12.28125" style="0" bestFit="1" customWidth="1"/>
    <col min="25" max="25" width="11.28125" style="0" bestFit="1" customWidth="1"/>
    <col min="26" max="26" width="12.28125" style="0" bestFit="1" customWidth="1"/>
  </cols>
  <sheetData>
    <row r="1" spans="1:17" ht="12.75" hidden="1">
      <c r="A1" s="12"/>
      <c r="B1" s="13"/>
      <c r="C1" s="13"/>
      <c r="D1" s="13"/>
      <c r="E1" s="13"/>
      <c r="F1" s="14"/>
      <c r="G1" s="13"/>
      <c r="H1" s="88" t="s">
        <v>37</v>
      </c>
      <c r="I1" s="88"/>
      <c r="J1" s="88"/>
      <c r="K1" s="13"/>
      <c r="L1" s="13"/>
      <c r="M1" s="13"/>
      <c r="N1" s="13"/>
      <c r="O1" s="13"/>
      <c r="P1" s="13"/>
      <c r="Q1" s="15"/>
    </row>
    <row r="2" spans="1:17" ht="23.25" hidden="1">
      <c r="A2" s="55" t="s">
        <v>37</v>
      </c>
      <c r="B2" s="17"/>
      <c r="C2" s="17"/>
      <c r="D2" s="17"/>
      <c r="E2" s="17"/>
      <c r="F2" s="56"/>
      <c r="G2" s="17"/>
      <c r="H2" s="89" t="s">
        <v>37</v>
      </c>
      <c r="I2" s="89"/>
      <c r="J2" s="89"/>
      <c r="K2" s="17"/>
      <c r="L2" s="17"/>
      <c r="M2" s="17"/>
      <c r="N2" s="17"/>
      <c r="O2" s="17"/>
      <c r="P2" s="17"/>
      <c r="Q2" s="57"/>
    </row>
    <row r="3" spans="1:17" ht="12.75" hidden="1">
      <c r="A3" s="16"/>
      <c r="B3" s="17"/>
      <c r="C3" s="17"/>
      <c r="D3" s="17"/>
      <c r="E3" s="17"/>
      <c r="F3" s="56">
        <v>1</v>
      </c>
      <c r="G3" s="17">
        <v>2</v>
      </c>
      <c r="H3" s="56">
        <v>3</v>
      </c>
      <c r="I3" s="17">
        <v>4</v>
      </c>
      <c r="J3" s="56">
        <v>5</v>
      </c>
      <c r="K3" s="17">
        <v>6</v>
      </c>
      <c r="L3" s="56">
        <v>7</v>
      </c>
      <c r="M3" s="17">
        <v>8</v>
      </c>
      <c r="N3" s="56">
        <v>9</v>
      </c>
      <c r="O3" s="17">
        <v>10</v>
      </c>
      <c r="P3" s="56">
        <v>11</v>
      </c>
      <c r="Q3" s="57">
        <v>12</v>
      </c>
    </row>
    <row r="4" spans="1:17" ht="12.75">
      <c r="A4" s="12"/>
      <c r="B4" s="13"/>
      <c r="C4" s="13"/>
      <c r="D4" s="13"/>
      <c r="E4" s="13"/>
      <c r="F4" s="14"/>
      <c r="G4" s="13"/>
      <c r="H4" s="13"/>
      <c r="I4" s="13"/>
      <c r="J4" s="91"/>
      <c r="K4" s="91"/>
      <c r="L4" s="91"/>
      <c r="M4" s="91"/>
      <c r="N4" s="13"/>
      <c r="O4" s="13"/>
      <c r="P4" s="13"/>
      <c r="Q4" s="15"/>
    </row>
    <row r="5" spans="1:17" ht="12.75">
      <c r="A5" s="16" t="s">
        <v>0</v>
      </c>
      <c r="B5" s="17"/>
      <c r="C5" s="17"/>
      <c r="D5" s="17"/>
      <c r="E5" s="18">
        <v>1</v>
      </c>
      <c r="F5" s="19" t="s">
        <v>1</v>
      </c>
      <c r="G5" s="19" t="s">
        <v>2</v>
      </c>
      <c r="H5" s="19" t="s">
        <v>3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19" t="s">
        <v>9</v>
      </c>
      <c r="O5" s="19" t="s">
        <v>10</v>
      </c>
      <c r="P5" s="19" t="s">
        <v>11</v>
      </c>
      <c r="Q5" s="20" t="s">
        <v>12</v>
      </c>
    </row>
    <row r="6" spans="1:17" ht="12.75">
      <c r="A6" s="16"/>
      <c r="B6" s="17" t="s">
        <v>38</v>
      </c>
      <c r="C6" s="21">
        <f aca="true" t="shared" si="0" ref="C6:C13">SUM(F6:Z6)</f>
        <v>1177552.2847824416</v>
      </c>
      <c r="D6" s="17"/>
      <c r="E6" s="18">
        <v>2</v>
      </c>
      <c r="F6" s="22">
        <f>VLOOKUP(F$5,'[3]Summary'!$B$8:$AB$19,15,FALSE)</f>
        <v>162058.13574633212</v>
      </c>
      <c r="G6" s="21">
        <f>VLOOKUP(G$5,'[3]Summary'!$B$8:$AB$19,15,FALSE)</f>
        <v>376429.8449490761</v>
      </c>
      <c r="H6" s="21">
        <f>VLOOKUP(H$5,'[3]Summary'!$B$8:$AB$19,15,FALSE)</f>
        <v>364937.8825090867</v>
      </c>
      <c r="I6" s="21">
        <f>VLOOKUP(I$5,'[3]Summary'!$B$8:$AB$19,15,FALSE)</f>
        <v>155177.07723107637</v>
      </c>
      <c r="J6" s="21">
        <f>VLOOKUP(J$5,'[3]Summary'!$B$8:$AB$19,15,FALSE)</f>
        <v>97004.8654642043</v>
      </c>
      <c r="K6" s="21">
        <f>VLOOKUP(K$5,'[3]Summary'!$B$8:$AB$19,15,FALSE)</f>
        <v>7014.908755467401</v>
      </c>
      <c r="L6" s="21">
        <f>VLOOKUP(L$5,'[3]Summary'!$B$8:$AB$19,15,FALSE)</f>
        <v>12744.28078743861</v>
      </c>
      <c r="M6" s="21">
        <f>VLOOKUP(M$5,'[3]Summary'!$B$8:$AB$19,15,FALSE)</f>
        <v>1428.6402231860166</v>
      </c>
      <c r="N6" s="21">
        <f>VLOOKUP(N$5,'[3]Summary'!$B$8:$AB$19,15,FALSE)</f>
        <v>0</v>
      </c>
      <c r="O6" s="21">
        <f>VLOOKUP(O$5,'[3]Summary'!$B$8:$AB$19,15,FALSE)</f>
        <v>0</v>
      </c>
      <c r="P6" s="21">
        <f>VLOOKUP(P$5,'[3]Summary'!$B$8:$AB$19,15,FALSE)</f>
        <v>83.64911657384616</v>
      </c>
      <c r="Q6" s="23">
        <f>VLOOKUP(Q$5,'[3]Summary'!$B$8:$AB$19,15,FALSE)</f>
        <v>673</v>
      </c>
    </row>
    <row r="7" spans="1:26" ht="12.75">
      <c r="A7" s="16"/>
      <c r="B7" s="17" t="s">
        <v>13</v>
      </c>
      <c r="C7" s="21">
        <f t="shared" si="0"/>
        <v>38411.399049964966</v>
      </c>
      <c r="D7" s="17"/>
      <c r="E7" s="18">
        <v>3</v>
      </c>
      <c r="F7" s="22">
        <f>VLOOKUP(F$5,'[3]Summary'!$B$8:$AB$19,3,FALSE)/1000000</f>
        <v>1494.1859118357881</v>
      </c>
      <c r="G7" s="21">
        <f>VLOOKUP(G$5,'[3]Summary'!$B$8:$AB$19,3,FALSE)/1000000</f>
        <v>4407.4435808529915</v>
      </c>
      <c r="H7" s="21">
        <f>VLOOKUP(H$5,'[3]Summary'!$B$8:$AB$19,3,FALSE)/1000000</f>
        <v>5624.484001254167</v>
      </c>
      <c r="I7" s="21">
        <f>VLOOKUP(I$5,'[3]Summary'!$B$8:$AB$19,3,FALSE)/1000000</f>
        <v>706.7240867701682</v>
      </c>
      <c r="J7" s="21">
        <f>VLOOKUP(J$5,'[3]Summary'!$B$8:$AB$19,3,FALSE)/1000000</f>
        <v>2299.3164422919394</v>
      </c>
      <c r="K7" s="21">
        <f>VLOOKUP(K$5,'[3]Summary'!$B$8:$AB$19,3,FALSE)/1000000</f>
        <v>3237.3692957504572</v>
      </c>
      <c r="L7" s="21">
        <f>VLOOKUP(L$5,'[3]Summary'!$B$8:$AB$19,3,FALSE)/1000000</f>
        <v>424.16264128666273</v>
      </c>
      <c r="M7" s="21">
        <f>VLOOKUP(M$5,'[3]Summary'!$B$8:$AB$19,3,FALSE)/1000000</f>
        <v>830.8143253070282</v>
      </c>
      <c r="N7" s="21">
        <f>VLOOKUP(N$5,'[3]Summary'!$B$8:$AB$19,3,FALSE)/1000000</f>
        <v>120.59753329731535</v>
      </c>
      <c r="O7" s="21">
        <f>VLOOKUP(O$5,'[3]Summary'!$B$8:$AB$19,3,FALSE)/1000000</f>
        <v>22.417163359735802</v>
      </c>
      <c r="P7" s="21">
        <f>VLOOKUP(P$5,'[3]Summary'!$B$8:$AB$19,3,FALSE)/1000000</f>
        <v>3.389730842133061</v>
      </c>
      <c r="Q7" s="23">
        <f>VLOOKUP(Q$5,'[3]Summary'!$B$8:$AB$19,3,FALSE)/1000000</f>
        <v>19240.494337116583</v>
      </c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6"/>
      <c r="B8" s="24" t="s">
        <v>14</v>
      </c>
      <c r="C8" s="25">
        <f t="shared" si="0"/>
        <v>24266.815575964967</v>
      </c>
      <c r="D8" s="24"/>
      <c r="E8" s="24">
        <v>4</v>
      </c>
      <c r="F8" s="26">
        <f>VLOOKUP(F5,'[3]Summary'!$B$3:$AB$19,27,FALSE)/1000000</f>
        <v>1494.1859118357881</v>
      </c>
      <c r="G8" s="25">
        <f>VLOOKUP(G5,'[3]Summary'!$B$3:$AB$19,27,FALSE)/1000000</f>
        <v>4407.4435808529915</v>
      </c>
      <c r="H8" s="25">
        <f>VLOOKUP(H5,'[3]Summary'!$B$3:$AB$19,27,FALSE)/1000000</f>
        <v>5624.484001254167</v>
      </c>
      <c r="I8" s="25">
        <f>VLOOKUP(I5,'[3]Summary'!$B$3:$AB$19,27,FALSE)/1000000</f>
        <v>706.7240867701682</v>
      </c>
      <c r="J8" s="25">
        <f>VLOOKUP(J5,'[3]Summary'!$B$3:$AB$19,27,FALSE)/1000000</f>
        <v>2299.3164422919394</v>
      </c>
      <c r="K8" s="25">
        <f>VLOOKUP(K5,'[3]Summary'!$B$3:$AB$19,27,FALSE)/1000000</f>
        <v>3237.3692957504572</v>
      </c>
      <c r="L8" s="25">
        <f>VLOOKUP(L5,'[3]Summary'!$B$3:$AB$19,27,FALSE)/1000000</f>
        <v>424.16264128666273</v>
      </c>
      <c r="M8" s="25">
        <f>VLOOKUP(M5,'[3]Summary'!$B$3:$AB$19,27,FALSE)/1000000</f>
        <v>830.8143253070282</v>
      </c>
      <c r="N8" s="25">
        <f>VLOOKUP(N5,'[3]Summary'!$B$3:$AB$19,27,FALSE)/1000000</f>
        <v>120.59753329731535</v>
      </c>
      <c r="O8" s="25">
        <f>VLOOKUP(O5,'[3]Summary'!$B$3:$AB$19,27,FALSE)/1000000</f>
        <v>22.417163359735802</v>
      </c>
      <c r="P8" s="25">
        <f>VLOOKUP(P5,'[3]Summary'!$B$3:$AB$19,27,FALSE)/1000000</f>
        <v>3.389730842133061</v>
      </c>
      <c r="Q8" s="27">
        <f>VLOOKUP(Q5,'[3]Summary'!$B$3:$AB$19,27,FALSE)/1000000</f>
        <v>5095.910863116581</v>
      </c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6"/>
      <c r="B9" s="24" t="s">
        <v>15</v>
      </c>
      <c r="C9" s="25">
        <f t="shared" si="0"/>
        <v>51352715.800585866</v>
      </c>
      <c r="D9" s="24"/>
      <c r="E9" s="24">
        <v>5</v>
      </c>
      <c r="F9" s="28" t="s">
        <v>36</v>
      </c>
      <c r="G9" s="25"/>
      <c r="H9" s="25"/>
      <c r="I9" s="25"/>
      <c r="J9" s="25"/>
      <c r="K9" s="25">
        <f>VLOOKUP(K$5,'[3]Summary'!$B$8:$AB$19,4,FALSE)</f>
        <v>11019445.05077611</v>
      </c>
      <c r="L9" s="25"/>
      <c r="M9" s="25">
        <f>VLOOKUP(M$5,'[3]Summary'!$B$8:$AB$19,4,FALSE)</f>
        <v>2203296.645696892</v>
      </c>
      <c r="N9" s="25"/>
      <c r="O9" s="25"/>
      <c r="P9" s="25">
        <f>VLOOKUP(P$5,'[3]Summary'!$B$8:$AB$19,4,FALSE)</f>
        <v>48843.10411286649</v>
      </c>
      <c r="Q9" s="27">
        <v>38081131</v>
      </c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6"/>
      <c r="B10" s="24" t="s">
        <v>16</v>
      </c>
      <c r="C10" s="25">
        <f t="shared" si="0"/>
        <v>1024.2755931399863</v>
      </c>
      <c r="D10" s="24"/>
      <c r="E10" s="24">
        <v>6</v>
      </c>
      <c r="F10" s="29">
        <f>VLOOKUP(F$5,'[3]Summary'!$B$8:$AB$19,8,FALSE)/1000000</f>
        <v>53.8780063795609</v>
      </c>
      <c r="G10" s="30">
        <f>VLOOKUP(G$5,'[3]Summary'!$B$8:$AB$19,8,FALSE)/1000000</f>
        <v>186.5156732048069</v>
      </c>
      <c r="H10" s="30">
        <f>VLOOKUP(H$5,'[3]Summary'!$B$8:$AB$19,8,FALSE)/1000000</f>
        <v>392.64526130941425</v>
      </c>
      <c r="I10" s="30">
        <f>VLOOKUP(I$5,'[3]Summary'!$B$8:$AB$19,8,FALSE)/1000000</f>
        <v>74.80504788254432</v>
      </c>
      <c r="J10" s="30">
        <f>VLOOKUP(J$5,'[3]Summary'!$B$8:$AB$19,8,FALSE)/1000000</f>
        <v>113.91568683902653</v>
      </c>
      <c r="K10" s="30">
        <f>VLOOKUP(K$5,'[3]Summary'!$B$8:$AB$19,8,FALSE)/1000000</f>
        <v>105.5287694655222</v>
      </c>
      <c r="L10" s="30">
        <f>VLOOKUP(L$5,'[3]Summary'!$B$8:$AB$19,8,FALSE)/1000000</f>
        <v>11.607754628127438</v>
      </c>
      <c r="M10" s="30">
        <f>VLOOKUP(M$5,'[3]Summary'!$B$8:$AB$19,8,FALSE)/1000000</f>
        <v>15.665873119038414</v>
      </c>
      <c r="N10" s="30">
        <f>VLOOKUP(N$5,'[3]Summary'!$B$8:$AB$19,8,FALSE)/1000000</f>
        <v>4.775662318573687</v>
      </c>
      <c r="O10" s="30">
        <f>VLOOKUP(O$5,'[3]Summary'!$B$8:$AB$19,8,FALSE)/1000000</f>
        <v>0.8877196690455377</v>
      </c>
      <c r="P10" s="30">
        <f>VLOOKUP(P$5,'[3]Summary'!$B$8:$AB$19,8,FALSE)/1000000</f>
        <v>0.6274662996020494</v>
      </c>
      <c r="Q10" s="31">
        <f>VLOOKUP(Q$5,'[3]Summary'!$B$8:$AB$19,8,FALSE)/1000000</f>
        <v>63.4226720247241</v>
      </c>
      <c r="R10" s="2"/>
      <c r="S10" s="2"/>
      <c r="T10" s="2"/>
      <c r="U10" s="2"/>
      <c r="V10" s="2"/>
      <c r="W10" s="2"/>
      <c r="X10" s="2"/>
      <c r="Y10" s="2"/>
      <c r="Z10" s="2"/>
    </row>
    <row r="11" spans="1:17" ht="26.25" customHeight="1">
      <c r="A11" s="16"/>
      <c r="B11" s="32" t="s">
        <v>32</v>
      </c>
      <c r="C11" s="25">
        <f t="shared" si="0"/>
        <v>3796.870386662237</v>
      </c>
      <c r="D11" s="24"/>
      <c r="E11" s="24">
        <v>7</v>
      </c>
      <c r="F11" s="29">
        <f>VLOOKUP(F5,'[1]Total Bill Est'!$B$16:$D$27,3,FALSE)/1000000</f>
        <v>181.07637986603123</v>
      </c>
      <c r="G11" s="30">
        <f>VLOOKUP(G5,'[1]Total Bill Est'!$B$16:$D$27,3,FALSE)/1000000</f>
        <v>527.2716894533353</v>
      </c>
      <c r="H11" s="30">
        <f>VLOOKUP(H5,'[1]Total Bill Est'!$B$16:$D$27,3,FALSE)/1000000</f>
        <v>700.9198369528515</v>
      </c>
      <c r="I11" s="30">
        <f>VLOOKUP(I5,'[1]Total Bill Est'!$B$16:$D$27,3,FALSE)/1000000</f>
        <v>129.6491886454008</v>
      </c>
      <c r="J11" s="30">
        <f>VLOOKUP(J5,'[1]Total Bill Est'!$B$16:$D$27,3,FALSE)/1000000</f>
        <v>276.37028090038217</v>
      </c>
      <c r="K11" s="30">
        <f>VLOOKUP(K5,'[1]Total Bill Est'!$B$16:$D$27,3,FALSE)/1000000</f>
        <v>360.8769250923753</v>
      </c>
      <c r="L11" s="30">
        <f>VLOOKUP(L5,'[1]Total Bill Est'!$B$16:$D$27,3,FALSE)/1000000</f>
        <v>48.401865107777255</v>
      </c>
      <c r="M11" s="30">
        <f>VLOOKUP(M5,'[1]Total Bill Est'!$B$16:$D$27,3,FALSE)/1000000</f>
        <v>122.82679967783305</v>
      </c>
      <c r="N11" s="30">
        <f>VLOOKUP(N5,'[1]Total Bill Est'!$B$16:$D$27,3,FALSE)/1000000</f>
        <v>14.091038309237227</v>
      </c>
      <c r="O11" s="30">
        <f>VLOOKUP(O5,'[1]Total Bill Est'!$B$16:$D$27,3,FALSE)/1000000</f>
        <v>2.61929990647245</v>
      </c>
      <c r="P11" s="30">
        <f>VLOOKUP(P5,'[1]Total Bill Est'!$B$16:$D$27,3,FALSE)/1000000</f>
        <v>0.9570827505409736</v>
      </c>
      <c r="Q11" s="31">
        <f>VLOOKUP(Q5,'[1]Total Bill Est'!$B$16:$D$27,3,FALSE)/1000000</f>
        <v>1431.81</v>
      </c>
    </row>
    <row r="12" spans="1:17" ht="12.75" hidden="1">
      <c r="A12" s="16"/>
      <c r="B12" s="24" t="s">
        <v>17</v>
      </c>
      <c r="C12" s="33">
        <f t="shared" si="0"/>
        <v>1.0000000000000002</v>
      </c>
      <c r="D12" s="24"/>
      <c r="E12" s="24">
        <v>8</v>
      </c>
      <c r="F12" s="34">
        <f>HLOOKUP(F5,'[2]E2 Allocators'!$D$14:$W$116,103,FALSE)</f>
        <v>0.0675893599861402</v>
      </c>
      <c r="G12" s="35">
        <f>HLOOKUP(G5,'[2]E2 Allocators'!$D$14:$W$116,103,FALSE)</f>
        <v>0.24044995195128424</v>
      </c>
      <c r="H12" s="35">
        <f>HLOOKUP(H5,'[2]E2 Allocators'!$D$14:$W$116,103,FALSE)</f>
        <v>0.3878970620650815</v>
      </c>
      <c r="I12" s="35">
        <f>HLOOKUP(I5,'[2]E2 Allocators'!$D$14:$W$116,103,FALSE)</f>
        <v>0.08061821450140434</v>
      </c>
      <c r="J12" s="35">
        <f>HLOOKUP(J5,'[2]E2 Allocators'!$D$14:$W$116,103,FALSE)</f>
        <v>0.10482711929223928</v>
      </c>
      <c r="K12" s="35">
        <f>HLOOKUP(K5,'[2]E2 Allocators'!$D$14:$W$116,103,FALSE)</f>
        <v>0.07187313840169088</v>
      </c>
      <c r="L12" s="35">
        <f>HLOOKUP(L5,'[2]E2 Allocators'!$D$14:$W$116,103,FALSE)</f>
        <v>0.009262507803316394</v>
      </c>
      <c r="M12" s="35">
        <f>HLOOKUP(M5,'[2]E2 Allocators'!$D$14:$W$116,103,FALSE)</f>
        <v>0.009643140096794187</v>
      </c>
      <c r="N12" s="35">
        <f>HLOOKUP(N5,'[2]E2 Allocators'!$D$14:$W$116,103,FALSE)</f>
        <v>0.006379495073962068</v>
      </c>
      <c r="O12" s="35">
        <f>HLOOKUP(O5,'[2]E2 Allocators'!$D$14:$W$116,103,FALSE)</f>
        <v>0.001801939487650162</v>
      </c>
      <c r="P12" s="35">
        <f>HLOOKUP(P5,'[2]E2 Allocators'!$D$14:$W$116,103,FALSE)</f>
        <v>5.4411638801514504E-05</v>
      </c>
      <c r="Q12" s="36">
        <f>HLOOKUP(Q5,'[2]E2 Allocators'!$D$14:$W$116,103,FALSE)</f>
        <v>0.01960365970163525</v>
      </c>
    </row>
    <row r="13" spans="1:17" ht="12.75" hidden="1">
      <c r="A13" s="16"/>
      <c r="B13" s="24" t="s">
        <v>18</v>
      </c>
      <c r="C13" s="33">
        <f t="shared" si="0"/>
        <v>0.9999999999999999</v>
      </c>
      <c r="D13" s="24"/>
      <c r="E13" s="24">
        <v>9</v>
      </c>
      <c r="F13" s="34">
        <f>HLOOKUP(F5,'[2]E2 Allocators'!$D$14:$W$116,101,FALSE)</f>
        <v>0.05782910974103392</v>
      </c>
      <c r="G13" s="35">
        <f>HLOOKUP(G5,'[2]E2 Allocators'!$D$14:$W$116,101,FALSE)</f>
        <v>0.21567521641415993</v>
      </c>
      <c r="H13" s="35">
        <f>HLOOKUP(H5,'[2]E2 Allocators'!$D$14:$W$116,101,FALSE)</f>
        <v>0.3538337127788421</v>
      </c>
      <c r="I13" s="35">
        <f>HLOOKUP(I5,'[2]E2 Allocators'!$D$14:$W$116,101,FALSE)</f>
        <v>0.07617456888771885</v>
      </c>
      <c r="J13" s="35">
        <f>HLOOKUP(J5,'[2]E2 Allocators'!$D$14:$W$116,101,FALSE)</f>
        <v>0.105168609799987</v>
      </c>
      <c r="K13" s="35">
        <f>HLOOKUP(K5,'[2]E2 Allocators'!$D$14:$W$116,101,FALSE)</f>
        <v>0.12370301195433492</v>
      </c>
      <c r="L13" s="35">
        <f>HLOOKUP(L5,'[2]E2 Allocators'!$D$14:$W$116,101,FALSE)</f>
        <v>0.008997601837881754</v>
      </c>
      <c r="M13" s="35">
        <f>HLOOKUP(M5,'[2]E2 Allocators'!$D$14:$W$116,101,FALSE)</f>
        <v>0.021318869807031238</v>
      </c>
      <c r="N13" s="35">
        <f>HLOOKUP(N5,'[2]E2 Allocators'!$D$14:$W$116,101,FALSE)</f>
        <v>0.00893491724098226</v>
      </c>
      <c r="O13" s="35">
        <f>HLOOKUP(O5,'[2]E2 Allocators'!$D$14:$W$116,101,FALSE)</f>
        <v>0.0019205836805790658</v>
      </c>
      <c r="P13" s="35">
        <f>HLOOKUP(P5,'[2]E2 Allocators'!$D$14:$W$116,101,FALSE)</f>
        <v>6.181945221016394E-05</v>
      </c>
      <c r="Q13" s="36">
        <f>HLOOKUP(Q5,'[2]E2 Allocators'!$D$14:$W$116,101,FALSE)</f>
        <v>0.026381978405238652</v>
      </c>
    </row>
    <row r="14" spans="1:17" ht="12.75">
      <c r="A14" s="16"/>
      <c r="B14" s="24"/>
      <c r="C14" s="24"/>
      <c r="D14" s="24"/>
      <c r="E14" s="24">
        <v>10</v>
      </c>
      <c r="F14" s="28" t="s">
        <v>36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37"/>
    </row>
    <row r="15" spans="1:17" ht="12.75">
      <c r="A15" s="16" t="s">
        <v>19</v>
      </c>
      <c r="B15" s="24"/>
      <c r="C15" s="38" t="s">
        <v>20</v>
      </c>
      <c r="D15" s="38" t="s">
        <v>21</v>
      </c>
      <c r="E15" s="24">
        <v>11</v>
      </c>
      <c r="F15" s="28" t="s">
        <v>36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7"/>
    </row>
    <row r="16" spans="1:17" ht="12.75" customHeight="1" hidden="1">
      <c r="A16" s="16"/>
      <c r="B16" s="24" t="s">
        <v>29</v>
      </c>
      <c r="C16" s="25">
        <v>0</v>
      </c>
      <c r="D16" s="24"/>
      <c r="E16" s="24">
        <v>12</v>
      </c>
      <c r="F16" s="39">
        <f>+$C16*F$10/$C$10</f>
        <v>0</v>
      </c>
      <c r="G16" s="40">
        <f aca="true" t="shared" si="1" ref="G16:Q16">+$C16*G$10/$C$10</f>
        <v>0</v>
      </c>
      <c r="H16" s="40">
        <f t="shared" si="1"/>
        <v>0</v>
      </c>
      <c r="I16" s="40">
        <f t="shared" si="1"/>
        <v>0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  <c r="N16" s="40">
        <f t="shared" si="1"/>
        <v>0</v>
      </c>
      <c r="O16" s="40">
        <f t="shared" si="1"/>
        <v>0</v>
      </c>
      <c r="P16" s="40">
        <f t="shared" si="1"/>
        <v>0</v>
      </c>
      <c r="Q16" s="41">
        <f t="shared" si="1"/>
        <v>0</v>
      </c>
    </row>
    <row r="17" spans="1:17" ht="12.75">
      <c r="A17" s="16"/>
      <c r="B17" s="24" t="s">
        <v>40</v>
      </c>
      <c r="C17" s="25">
        <v>21326.354</v>
      </c>
      <c r="D17" s="24" t="s">
        <v>31</v>
      </c>
      <c r="E17" s="24">
        <v>13</v>
      </c>
      <c r="F17" s="39">
        <f aca="true" t="shared" si="2" ref="F17:Q19">+$C17*F$10/$C$10</f>
        <v>1121.7893353705433</v>
      </c>
      <c r="G17" s="40">
        <f t="shared" si="2"/>
        <v>3883.4267846997304</v>
      </c>
      <c r="H17" s="40">
        <f t="shared" si="2"/>
        <v>8175.233204021733</v>
      </c>
      <c r="I17" s="40">
        <f t="shared" si="2"/>
        <v>1557.5094660212806</v>
      </c>
      <c r="J17" s="40">
        <f t="shared" si="2"/>
        <v>2371.8287148039044</v>
      </c>
      <c r="K17" s="40">
        <f t="shared" si="2"/>
        <v>2197.205429748572</v>
      </c>
      <c r="L17" s="40">
        <f t="shared" si="2"/>
        <v>241.6840604252801</v>
      </c>
      <c r="M17" s="40">
        <f t="shared" si="2"/>
        <v>326.1777963794915</v>
      </c>
      <c r="N17" s="40">
        <f t="shared" si="2"/>
        <v>99.43365425524092</v>
      </c>
      <c r="O17" s="40">
        <f t="shared" si="2"/>
        <v>18.483134853180665</v>
      </c>
      <c r="P17" s="40">
        <f t="shared" si="2"/>
        <v>13.064421839205655</v>
      </c>
      <c r="Q17" s="41">
        <f t="shared" si="2"/>
        <v>1320.5179975818367</v>
      </c>
    </row>
    <row r="18" spans="1:17" ht="15">
      <c r="A18" s="16"/>
      <c r="B18" s="24" t="s">
        <v>39</v>
      </c>
      <c r="C18" s="42">
        <v>-266.5</v>
      </c>
      <c r="D18" s="24" t="s">
        <v>31</v>
      </c>
      <c r="E18" s="24">
        <v>14</v>
      </c>
      <c r="F18" s="39">
        <f>+$C18*F$10/$C$10</f>
        <v>-14.018188851045508</v>
      </c>
      <c r="G18" s="40">
        <f t="shared" si="2"/>
        <v>-48.528371897159644</v>
      </c>
      <c r="H18" s="40">
        <f t="shared" si="2"/>
        <v>-102.15996831299866</v>
      </c>
      <c r="I18" s="40">
        <f t="shared" si="2"/>
        <v>-19.46306774682026</v>
      </c>
      <c r="J18" s="40">
        <f t="shared" si="2"/>
        <v>-29.639025615688485</v>
      </c>
      <c r="K18" s="40">
        <f t="shared" si="2"/>
        <v>-27.45688489593648</v>
      </c>
      <c r="L18" s="40">
        <f t="shared" si="2"/>
        <v>-3.020150659758211</v>
      </c>
      <c r="M18" s="40">
        <f t="shared" si="2"/>
        <v>-4.076007682097676</v>
      </c>
      <c r="N18" s="40">
        <f t="shared" si="2"/>
        <v>-1.2425503608831452</v>
      </c>
      <c r="O18" s="40">
        <f t="shared" si="2"/>
        <v>-0.23097034956714338</v>
      </c>
      <c r="P18" s="40">
        <f t="shared" si="2"/>
        <v>-0.16325661761725924</v>
      </c>
      <c r="Q18" s="41">
        <f t="shared" si="2"/>
        <v>-16.501557010427547</v>
      </c>
    </row>
    <row r="19" spans="1:17" ht="12.75" hidden="1">
      <c r="A19" s="16"/>
      <c r="B19" s="24" t="s">
        <v>30</v>
      </c>
      <c r="C19" s="25">
        <v>0</v>
      </c>
      <c r="D19" s="24"/>
      <c r="E19" s="24">
        <v>15</v>
      </c>
      <c r="F19" s="39">
        <f t="shared" si="2"/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  <c r="K19" s="40">
        <f t="shared" si="2"/>
        <v>0</v>
      </c>
      <c r="L19" s="40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1">
        <f t="shared" si="2"/>
        <v>0</v>
      </c>
    </row>
    <row r="20" spans="1:17" ht="12.75">
      <c r="A20" s="16"/>
      <c r="B20" s="90" t="s">
        <v>22</v>
      </c>
      <c r="C20" s="43">
        <f>SUM(C16:C19)</f>
        <v>21059.854</v>
      </c>
      <c r="D20" s="24"/>
      <c r="E20" s="24">
        <v>16</v>
      </c>
      <c r="F20" s="28" t="s">
        <v>36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37"/>
    </row>
    <row r="21" spans="1:17" ht="12.75">
      <c r="A21" s="16"/>
      <c r="B21" s="90"/>
      <c r="C21" s="43"/>
      <c r="D21" s="24"/>
      <c r="E21" s="24">
        <v>17</v>
      </c>
      <c r="F21" s="28" t="s">
        <v>36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37"/>
    </row>
    <row r="22" spans="1:17" ht="12.75" hidden="1">
      <c r="A22" s="16"/>
      <c r="B22" s="24"/>
      <c r="C22" s="43">
        <f>SUM(F22:Q22)</f>
        <v>21059.854</v>
      </c>
      <c r="D22" s="44"/>
      <c r="E22" s="24">
        <v>18</v>
      </c>
      <c r="F22" s="45">
        <f>SUM(F16:F21)</f>
        <v>1107.7711465194977</v>
      </c>
      <c r="G22" s="44">
        <f aca="true" t="shared" si="3" ref="G22:Q22">SUM(G16:G21)</f>
        <v>3834.898412802571</v>
      </c>
      <c r="H22" s="44">
        <f t="shared" si="3"/>
        <v>8073.0732357087345</v>
      </c>
      <c r="I22" s="44">
        <f t="shared" si="3"/>
        <v>1538.0463982744602</v>
      </c>
      <c r="J22" s="44">
        <f t="shared" si="3"/>
        <v>2342.189689188216</v>
      </c>
      <c r="K22" s="44">
        <f t="shared" si="3"/>
        <v>2169.7485448526354</v>
      </c>
      <c r="L22" s="44">
        <f t="shared" si="3"/>
        <v>238.6639097655219</v>
      </c>
      <c r="M22" s="44">
        <f t="shared" si="3"/>
        <v>322.10178869739383</v>
      </c>
      <c r="N22" s="44">
        <f t="shared" si="3"/>
        <v>98.19110389435778</v>
      </c>
      <c r="O22" s="44">
        <f t="shared" si="3"/>
        <v>18.25216450361352</v>
      </c>
      <c r="P22" s="44">
        <f t="shared" si="3"/>
        <v>12.901165221588396</v>
      </c>
      <c r="Q22" s="46">
        <f t="shared" si="3"/>
        <v>1304.016440571409</v>
      </c>
    </row>
    <row r="23" spans="1:17" ht="12.75" hidden="1">
      <c r="A23" s="16"/>
      <c r="B23" s="24"/>
      <c r="C23" s="24"/>
      <c r="D23" s="24"/>
      <c r="E23" s="24">
        <v>19</v>
      </c>
      <c r="F23" s="28" t="s">
        <v>36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37"/>
    </row>
    <row r="24" spans="1:17" ht="12.75" hidden="1">
      <c r="A24" s="16"/>
      <c r="B24" s="24" t="s">
        <v>35</v>
      </c>
      <c r="C24" s="44">
        <f>SUM(F24:Q24)</f>
        <v>21059.854</v>
      </c>
      <c r="D24" s="24"/>
      <c r="E24" s="24">
        <v>20</v>
      </c>
      <c r="F24" s="39">
        <f>+F22/1</f>
        <v>1107.7711465194977</v>
      </c>
      <c r="G24" s="40">
        <f aca="true" t="shared" si="4" ref="G24:Q24">+G22/1</f>
        <v>3834.898412802571</v>
      </c>
      <c r="H24" s="40">
        <f t="shared" si="4"/>
        <v>8073.0732357087345</v>
      </c>
      <c r="I24" s="40">
        <f t="shared" si="4"/>
        <v>1538.0463982744602</v>
      </c>
      <c r="J24" s="40">
        <f t="shared" si="4"/>
        <v>2342.189689188216</v>
      </c>
      <c r="K24" s="40">
        <f t="shared" si="4"/>
        <v>2169.7485448526354</v>
      </c>
      <c r="L24" s="40">
        <f t="shared" si="4"/>
        <v>238.6639097655219</v>
      </c>
      <c r="M24" s="40">
        <f t="shared" si="4"/>
        <v>322.10178869739383</v>
      </c>
      <c r="N24" s="40">
        <f t="shared" si="4"/>
        <v>98.19110389435778</v>
      </c>
      <c r="O24" s="40">
        <f t="shared" si="4"/>
        <v>18.25216450361352</v>
      </c>
      <c r="P24" s="40">
        <f t="shared" si="4"/>
        <v>12.901165221588396</v>
      </c>
      <c r="Q24" s="41">
        <f t="shared" si="4"/>
        <v>1304.016440571409</v>
      </c>
    </row>
    <row r="25" spans="1:17" ht="12.75" hidden="1">
      <c r="A25" s="16"/>
      <c r="B25" s="24"/>
      <c r="C25" s="24"/>
      <c r="D25" s="24"/>
      <c r="E25" s="24">
        <v>21</v>
      </c>
      <c r="F25" s="28" t="s">
        <v>36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37"/>
    </row>
    <row r="26" spans="1:17" ht="12.75" hidden="1">
      <c r="A26" s="16"/>
      <c r="B26" s="24"/>
      <c r="C26" s="24"/>
      <c r="D26" s="24"/>
      <c r="E26" s="24">
        <v>22</v>
      </c>
      <c r="F26" s="28" t="s">
        <v>36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37"/>
    </row>
    <row r="27" spans="1:17" ht="12.75" hidden="1">
      <c r="A27" s="16"/>
      <c r="B27" s="24"/>
      <c r="C27" s="24" t="s">
        <v>33</v>
      </c>
      <c r="D27" s="24" t="s">
        <v>23</v>
      </c>
      <c r="E27" s="24">
        <v>23</v>
      </c>
      <c r="F27" s="47">
        <f>(F24*1000)/(F7*1000000)*100</f>
        <v>0.07413877602141669</v>
      </c>
      <c r="G27" s="48">
        <f>(G24*1000)/(G7*1000000)*100</f>
        <v>0.08700958599815785</v>
      </c>
      <c r="H27" s="48">
        <f>(H24*1000)/(H7*1000000)*100</f>
        <v>0.14353446883142654</v>
      </c>
      <c r="I27" s="48">
        <f>(I24*1000)/(I7*1000000)*100</f>
        <v>0.21763039169975879</v>
      </c>
      <c r="J27" s="48">
        <f>(J24*1000)/(J7*1000000)*100</f>
        <v>0.10186460837263187</v>
      </c>
      <c r="K27" s="48"/>
      <c r="L27" s="48">
        <f>(L24*1000)/(L7*1000000)*100</f>
        <v>0.05626707459232016</v>
      </c>
      <c r="M27" s="48"/>
      <c r="N27" s="48">
        <f>(N24*1000)/(N7*1000000)*100</f>
        <v>0.08142049112421078</v>
      </c>
      <c r="O27" s="48">
        <f>(O24*1000)/(O7*1000000)*100</f>
        <v>0.08142049112421078</v>
      </c>
      <c r="P27" s="48"/>
      <c r="Q27" s="49"/>
    </row>
    <row r="28" spans="1:17" ht="12.75" hidden="1">
      <c r="A28" s="16"/>
      <c r="B28" s="24"/>
      <c r="C28" s="24"/>
      <c r="D28" s="24" t="s">
        <v>24</v>
      </c>
      <c r="E28" s="24">
        <v>24</v>
      </c>
      <c r="F28" s="28" t="s">
        <v>36</v>
      </c>
      <c r="G28" s="48"/>
      <c r="H28" s="48"/>
      <c r="I28" s="48"/>
      <c r="J28" s="48"/>
      <c r="K28" s="48">
        <f>+K24*1000/K9</f>
        <v>0.19690179812637826</v>
      </c>
      <c r="L28" s="48"/>
      <c r="M28" s="48">
        <f>+M24*1000/M9</f>
        <v>0.1461908405872032</v>
      </c>
      <c r="N28" s="48"/>
      <c r="O28" s="48"/>
      <c r="P28" s="48">
        <f>+P24*1000/P9</f>
        <v>0.2641348345055307</v>
      </c>
      <c r="Q28" s="49">
        <f>+Q24*1000/Q9</f>
        <v>0.034243112174672775</v>
      </c>
    </row>
    <row r="29" spans="1:17" ht="12.75" hidden="1">
      <c r="A29" s="16"/>
      <c r="B29" s="24"/>
      <c r="C29" s="24"/>
      <c r="D29" s="24"/>
      <c r="E29" s="24">
        <v>25</v>
      </c>
      <c r="F29" s="28" t="s">
        <v>36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37"/>
    </row>
    <row r="30" spans="1:17" ht="12.75" hidden="1">
      <c r="A30" s="16"/>
      <c r="B30" s="24"/>
      <c r="C30" s="24" t="s">
        <v>25</v>
      </c>
      <c r="D30" s="24"/>
      <c r="E30" s="24">
        <v>26</v>
      </c>
      <c r="F30" s="34">
        <f aca="true" t="shared" si="5" ref="F30:Q30">+F24*1000/(F11*1000000)</f>
        <v>0.006117700979769303</v>
      </c>
      <c r="G30" s="35">
        <f t="shared" si="5"/>
        <v>0.0072730975121735</v>
      </c>
      <c r="H30" s="35">
        <f t="shared" si="5"/>
        <v>0.01151782673294747</v>
      </c>
      <c r="I30" s="35">
        <f t="shared" si="5"/>
        <v>0.01186313940213787</v>
      </c>
      <c r="J30" s="35">
        <f t="shared" si="5"/>
        <v>0.0084748247226787</v>
      </c>
      <c r="K30" s="35">
        <f t="shared" si="5"/>
        <v>0.0060124335860411</v>
      </c>
      <c r="L30" s="35">
        <f t="shared" si="5"/>
        <v>0.004930882502855725</v>
      </c>
      <c r="M30" s="35">
        <f t="shared" si="5"/>
        <v>0.002622406425488953</v>
      </c>
      <c r="N30" s="35">
        <f t="shared" si="5"/>
        <v>0.006968337019564391</v>
      </c>
      <c r="O30" s="35">
        <f t="shared" si="5"/>
        <v>0.006968337019564392</v>
      </c>
      <c r="P30" s="35">
        <f t="shared" si="5"/>
        <v>0.013479675831892537</v>
      </c>
      <c r="Q30" s="36">
        <f t="shared" si="5"/>
        <v>0.0009107468453016873</v>
      </c>
    </row>
    <row r="31" spans="1:17" ht="12.75" hidden="1">
      <c r="A31" s="16"/>
      <c r="B31" s="24"/>
      <c r="C31" s="24"/>
      <c r="D31" s="24"/>
      <c r="E31" s="24">
        <v>27</v>
      </c>
      <c r="F31" s="28" t="s">
        <v>36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7"/>
    </row>
    <row r="32" spans="1:17" ht="12.75" hidden="1">
      <c r="A32" s="16"/>
      <c r="B32" s="24"/>
      <c r="C32" s="24"/>
      <c r="D32" s="24"/>
      <c r="E32" s="24">
        <v>28</v>
      </c>
      <c r="F32" s="28" t="s">
        <v>36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37"/>
    </row>
    <row r="33" spans="1:17" ht="12.75" hidden="1">
      <c r="A33" s="16"/>
      <c r="B33" s="24"/>
      <c r="C33" s="24"/>
      <c r="D33" s="24"/>
      <c r="E33" s="24">
        <v>29</v>
      </c>
      <c r="F33" s="28" t="s">
        <v>36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37"/>
    </row>
    <row r="34" spans="1:17" ht="13.5" hidden="1" thickBot="1">
      <c r="A34" s="16"/>
      <c r="B34" s="7" t="s">
        <v>26</v>
      </c>
      <c r="C34" s="8">
        <f>SUM(F34:Q34)</f>
        <v>21.059854</v>
      </c>
      <c r="D34" s="9"/>
      <c r="E34" s="24">
        <v>30</v>
      </c>
      <c r="F34" s="10">
        <f>+F27/100*F7</f>
        <v>1.1077711465194977</v>
      </c>
      <c r="G34" s="9">
        <f>+G27/100*G7</f>
        <v>3.834898412802571</v>
      </c>
      <c r="H34" s="9">
        <f>+H27/100*H7</f>
        <v>8.073073235708735</v>
      </c>
      <c r="I34" s="9">
        <f>+I27/100*I7</f>
        <v>1.5380463982744603</v>
      </c>
      <c r="J34" s="9">
        <f>+J27/100*J7</f>
        <v>2.342189689188216</v>
      </c>
      <c r="K34" s="9">
        <f>+K28*K9/1000000</f>
        <v>2.1697485448526352</v>
      </c>
      <c r="L34" s="9">
        <f>+L27/100*L7</f>
        <v>0.2386639097655219</v>
      </c>
      <c r="M34" s="9">
        <f>+M28*M9/1000000</f>
        <v>0.32210178869739386</v>
      </c>
      <c r="N34" s="9">
        <f>+N27/100*N7</f>
        <v>0.09819110389435778</v>
      </c>
      <c r="O34" s="9">
        <f>+O27/100*O7</f>
        <v>0.01825216450361352</v>
      </c>
      <c r="P34" s="9">
        <f>+P28*P9/1000000</f>
        <v>0.012901165221588396</v>
      </c>
      <c r="Q34" s="11">
        <f>+Q28*Q9/1000000</f>
        <v>1.304016440571409</v>
      </c>
    </row>
    <row r="35" spans="1:17" ht="12.75" hidden="1">
      <c r="A35" s="16"/>
      <c r="B35" s="24"/>
      <c r="C35" s="24"/>
      <c r="D35" s="24"/>
      <c r="E35" s="24">
        <v>31</v>
      </c>
      <c r="F35" s="28" t="s">
        <v>36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7"/>
    </row>
    <row r="36" spans="1:17" ht="12.75" hidden="1">
      <c r="A36" s="16"/>
      <c r="B36" s="24"/>
      <c r="C36" s="24"/>
      <c r="D36" s="24"/>
      <c r="E36" s="24">
        <v>32</v>
      </c>
      <c r="F36" s="28" t="s">
        <v>36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7"/>
    </row>
    <row r="37" spans="1:17" ht="12.75" hidden="1">
      <c r="A37" s="16"/>
      <c r="B37" s="24" t="s">
        <v>35</v>
      </c>
      <c r="C37" s="24"/>
      <c r="D37" s="24"/>
      <c r="E37" s="24">
        <v>33</v>
      </c>
      <c r="F37" s="28" t="s">
        <v>36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7"/>
    </row>
    <row r="38" spans="1:17" ht="12.75" hidden="1">
      <c r="A38" s="16"/>
      <c r="B38" s="24" t="s">
        <v>29</v>
      </c>
      <c r="C38" s="24"/>
      <c r="D38" s="24"/>
      <c r="E38" s="24">
        <v>34</v>
      </c>
      <c r="F38" s="39">
        <f>+F16/1</f>
        <v>0</v>
      </c>
      <c r="G38" s="40">
        <f aca="true" t="shared" si="6" ref="G38:Q38">+G16/1</f>
        <v>0</v>
      </c>
      <c r="H38" s="40">
        <f t="shared" si="6"/>
        <v>0</v>
      </c>
      <c r="I38" s="40">
        <f t="shared" si="6"/>
        <v>0</v>
      </c>
      <c r="J38" s="40">
        <f t="shared" si="6"/>
        <v>0</v>
      </c>
      <c r="K38" s="40">
        <f t="shared" si="6"/>
        <v>0</v>
      </c>
      <c r="L38" s="40">
        <f t="shared" si="6"/>
        <v>0</v>
      </c>
      <c r="M38" s="40">
        <f t="shared" si="6"/>
        <v>0</v>
      </c>
      <c r="N38" s="40">
        <f t="shared" si="6"/>
        <v>0</v>
      </c>
      <c r="O38" s="40">
        <f t="shared" si="6"/>
        <v>0</v>
      </c>
      <c r="P38" s="40">
        <f t="shared" si="6"/>
        <v>0</v>
      </c>
      <c r="Q38" s="41">
        <f t="shared" si="6"/>
        <v>0</v>
      </c>
    </row>
    <row r="39" spans="1:17" ht="12.75" hidden="1">
      <c r="A39" s="16"/>
      <c r="B39" s="24" t="s">
        <v>41</v>
      </c>
      <c r="C39" s="24"/>
      <c r="D39" s="24"/>
      <c r="E39" s="24">
        <v>35</v>
      </c>
      <c r="F39" s="39">
        <f aca="true" t="shared" si="7" ref="F39:Q41">+F17/1</f>
        <v>1121.7893353705433</v>
      </c>
      <c r="G39" s="40">
        <f t="shared" si="7"/>
        <v>3883.4267846997304</v>
      </c>
      <c r="H39" s="40">
        <f t="shared" si="7"/>
        <v>8175.233204021733</v>
      </c>
      <c r="I39" s="40">
        <f t="shared" si="7"/>
        <v>1557.5094660212806</v>
      </c>
      <c r="J39" s="40">
        <f t="shared" si="7"/>
        <v>2371.8287148039044</v>
      </c>
      <c r="K39" s="40">
        <f t="shared" si="7"/>
        <v>2197.205429748572</v>
      </c>
      <c r="L39" s="40">
        <f t="shared" si="7"/>
        <v>241.6840604252801</v>
      </c>
      <c r="M39" s="40">
        <f t="shared" si="7"/>
        <v>326.1777963794915</v>
      </c>
      <c r="N39" s="40">
        <f t="shared" si="7"/>
        <v>99.43365425524092</v>
      </c>
      <c r="O39" s="40">
        <f t="shared" si="7"/>
        <v>18.483134853180665</v>
      </c>
      <c r="P39" s="40">
        <f t="shared" si="7"/>
        <v>13.064421839205655</v>
      </c>
      <c r="Q39" s="41">
        <f t="shared" si="7"/>
        <v>1320.5179975818367</v>
      </c>
    </row>
    <row r="40" spans="1:17" ht="12.75" hidden="1">
      <c r="A40" s="16"/>
      <c r="B40" s="24" t="s">
        <v>42</v>
      </c>
      <c r="C40" s="24"/>
      <c r="D40" s="24"/>
      <c r="E40" s="24">
        <v>36</v>
      </c>
      <c r="F40" s="39">
        <f t="shared" si="7"/>
        <v>-14.018188851045508</v>
      </c>
      <c r="G40" s="40">
        <f t="shared" si="7"/>
        <v>-48.528371897159644</v>
      </c>
      <c r="H40" s="40">
        <f t="shared" si="7"/>
        <v>-102.15996831299866</v>
      </c>
      <c r="I40" s="40">
        <f t="shared" si="7"/>
        <v>-19.46306774682026</v>
      </c>
      <c r="J40" s="40">
        <f t="shared" si="7"/>
        <v>-29.639025615688485</v>
      </c>
      <c r="K40" s="40">
        <f t="shared" si="7"/>
        <v>-27.45688489593648</v>
      </c>
      <c r="L40" s="40">
        <f t="shared" si="7"/>
        <v>-3.020150659758211</v>
      </c>
      <c r="M40" s="40">
        <f t="shared" si="7"/>
        <v>-4.076007682097676</v>
      </c>
      <c r="N40" s="40">
        <f t="shared" si="7"/>
        <v>-1.2425503608831452</v>
      </c>
      <c r="O40" s="40">
        <f t="shared" si="7"/>
        <v>-0.23097034956714338</v>
      </c>
      <c r="P40" s="40">
        <f t="shared" si="7"/>
        <v>-0.16325661761725924</v>
      </c>
      <c r="Q40" s="41">
        <f t="shared" si="7"/>
        <v>-16.501557010427547</v>
      </c>
    </row>
    <row r="41" spans="1:17" ht="12.75" hidden="1">
      <c r="A41" s="16"/>
      <c r="B41" s="24" t="s">
        <v>30</v>
      </c>
      <c r="C41" s="24"/>
      <c r="D41" s="24"/>
      <c r="E41" s="24">
        <v>37</v>
      </c>
      <c r="F41" s="39">
        <f t="shared" si="7"/>
        <v>0</v>
      </c>
      <c r="G41" s="40">
        <f t="shared" si="7"/>
        <v>0</v>
      </c>
      <c r="H41" s="40">
        <f t="shared" si="7"/>
        <v>0</v>
      </c>
      <c r="I41" s="40">
        <f t="shared" si="7"/>
        <v>0</v>
      </c>
      <c r="J41" s="40">
        <f t="shared" si="7"/>
        <v>0</v>
      </c>
      <c r="K41" s="40">
        <f t="shared" si="7"/>
        <v>0</v>
      </c>
      <c r="L41" s="40">
        <f t="shared" si="7"/>
        <v>0</v>
      </c>
      <c r="M41" s="40">
        <f t="shared" si="7"/>
        <v>0</v>
      </c>
      <c r="N41" s="40">
        <f t="shared" si="7"/>
        <v>0</v>
      </c>
      <c r="O41" s="40">
        <f t="shared" si="7"/>
        <v>0</v>
      </c>
      <c r="P41" s="40">
        <f t="shared" si="7"/>
        <v>0</v>
      </c>
      <c r="Q41" s="41">
        <f t="shared" si="7"/>
        <v>0</v>
      </c>
    </row>
    <row r="42" spans="1:17" ht="12.75">
      <c r="A42" s="16"/>
      <c r="B42" s="87" t="s">
        <v>43</v>
      </c>
      <c r="C42" s="51"/>
      <c r="D42" s="51"/>
      <c r="E42" s="51">
        <v>38</v>
      </c>
      <c r="F42" s="58" t="s">
        <v>36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9"/>
    </row>
    <row r="43" spans="1:17" ht="12.75" hidden="1">
      <c r="A43" s="16"/>
      <c r="B43" s="51" t="s">
        <v>29</v>
      </c>
      <c r="C43" s="51"/>
      <c r="D43" s="51"/>
      <c r="E43" s="51">
        <v>39</v>
      </c>
      <c r="F43" s="52" t="s">
        <v>36</v>
      </c>
      <c r="G43" s="53">
        <f aca="true" t="shared" si="8" ref="F43:J46">+(G38*1000)/(G$7*1000000)*100</f>
        <v>0</v>
      </c>
      <c r="H43" s="53">
        <f t="shared" si="8"/>
        <v>0</v>
      </c>
      <c r="I43" s="53">
        <f t="shared" si="8"/>
        <v>0</v>
      </c>
      <c r="J43" s="53">
        <f t="shared" si="8"/>
        <v>0</v>
      </c>
      <c r="K43" s="53">
        <f>+(K38*1000)/K$9</f>
        <v>0</v>
      </c>
      <c r="L43" s="53">
        <f>+(L38*1000)/(L$7*1000000)*100</f>
        <v>0</v>
      </c>
      <c r="M43" s="53">
        <f>+(M38*1000)/M$9</f>
        <v>0</v>
      </c>
      <c r="N43" s="53">
        <f aca="true" t="shared" si="9" ref="N43:O46">+(N38*1000)/(N$7*1000000)*100</f>
        <v>0</v>
      </c>
      <c r="O43" s="53">
        <f t="shared" si="9"/>
        <v>0</v>
      </c>
      <c r="P43" s="53">
        <f aca="true" t="shared" si="10" ref="P43:Q46">+(P38*1000)/P$9</f>
        <v>0</v>
      </c>
      <c r="Q43" s="54">
        <f t="shared" si="10"/>
        <v>0</v>
      </c>
    </row>
    <row r="44" spans="1:17" s="5" customFormat="1" ht="12.75">
      <c r="A44" s="50"/>
      <c r="B44" s="51" t="s">
        <v>41</v>
      </c>
      <c r="C44" s="51" t="s">
        <v>44</v>
      </c>
      <c r="D44" s="51"/>
      <c r="E44" s="51">
        <v>40</v>
      </c>
      <c r="F44" s="52">
        <f t="shared" si="8"/>
        <v>0.07507695839484187</v>
      </c>
      <c r="G44" s="53">
        <f t="shared" si="8"/>
        <v>0.08811064086152533</v>
      </c>
      <c r="H44" s="53">
        <f t="shared" si="8"/>
        <v>0.14535081266474917</v>
      </c>
      <c r="I44" s="53">
        <f t="shared" si="8"/>
        <v>0.22038437562519275</v>
      </c>
      <c r="J44" s="53">
        <f t="shared" si="8"/>
        <v>0.10315364476060047</v>
      </c>
      <c r="K44" s="60"/>
      <c r="L44" s="53">
        <f>+(L39*1000)/(L$7*1000000)*100</f>
        <v>0.05697910115142418</v>
      </c>
      <c r="M44" s="60"/>
      <c r="N44" s="53">
        <f t="shared" si="9"/>
        <v>0.08245081929669489</v>
      </c>
      <c r="O44" s="53">
        <f t="shared" si="9"/>
        <v>0.0824508192966949</v>
      </c>
      <c r="P44" s="60"/>
      <c r="Q44" s="61"/>
    </row>
    <row r="45" spans="1:17" s="5" customFormat="1" ht="12.75">
      <c r="A45" s="50"/>
      <c r="B45" s="51" t="s">
        <v>42</v>
      </c>
      <c r="C45" s="51" t="str">
        <f>C44</f>
        <v>¢/kWh</v>
      </c>
      <c r="D45" s="51"/>
      <c r="E45" s="51">
        <v>41</v>
      </c>
      <c r="F45" s="52">
        <f t="shared" si="8"/>
        <v>-0.0009381823734251694</v>
      </c>
      <c r="G45" s="53">
        <f t="shared" si="8"/>
        <v>-0.0011010548633674795</v>
      </c>
      <c r="H45" s="53">
        <f t="shared" si="8"/>
        <v>-0.0018163438333226418</v>
      </c>
      <c r="I45" s="53">
        <f t="shared" si="8"/>
        <v>-0.0027539839254339432</v>
      </c>
      <c r="J45" s="53">
        <f t="shared" si="8"/>
        <v>-0.0012890363879686153</v>
      </c>
      <c r="K45" s="60"/>
      <c r="L45" s="53">
        <f>+(L40*1000)/(L$7*1000000)*100</f>
        <v>-0.0007120265591040338</v>
      </c>
      <c r="M45" s="60"/>
      <c r="N45" s="53">
        <f t="shared" si="9"/>
        <v>-0.00103032817248411</v>
      </c>
      <c r="O45" s="53">
        <f t="shared" si="9"/>
        <v>-0.00103032817248411</v>
      </c>
      <c r="P45" s="60"/>
      <c r="Q45" s="61"/>
    </row>
    <row r="46" spans="1:17" ht="12.75" hidden="1">
      <c r="A46" s="16"/>
      <c r="B46" s="62" t="s">
        <v>30</v>
      </c>
      <c r="C46" s="60"/>
      <c r="D46" s="60"/>
      <c r="E46" s="62">
        <v>42</v>
      </c>
      <c r="F46" s="63">
        <f t="shared" si="8"/>
        <v>0</v>
      </c>
      <c r="G46" s="64">
        <f t="shared" si="8"/>
        <v>0</v>
      </c>
      <c r="H46" s="64">
        <f t="shared" si="8"/>
        <v>0</v>
      </c>
      <c r="I46" s="64">
        <f t="shared" si="8"/>
        <v>0</v>
      </c>
      <c r="J46" s="64">
        <f t="shared" si="8"/>
        <v>0</v>
      </c>
      <c r="K46" s="65">
        <f>+(K41*1000)/K$9</f>
        <v>0</v>
      </c>
      <c r="L46" s="64">
        <f>+(L41*1000)/(L$7*1000000)*100</f>
        <v>0</v>
      </c>
      <c r="M46" s="65">
        <f>+(M41*1000)/M$9</f>
        <v>0</v>
      </c>
      <c r="N46" s="64">
        <f t="shared" si="9"/>
        <v>0</v>
      </c>
      <c r="O46" s="64">
        <f t="shared" si="9"/>
        <v>0</v>
      </c>
      <c r="P46" s="65">
        <f t="shared" si="10"/>
        <v>0</v>
      </c>
      <c r="Q46" s="66">
        <f t="shared" si="10"/>
        <v>0</v>
      </c>
    </row>
    <row r="47" spans="1:17" ht="12.75" hidden="1">
      <c r="A47" s="16"/>
      <c r="B47" s="62" t="s">
        <v>33</v>
      </c>
      <c r="C47" s="60"/>
      <c r="D47" s="60"/>
      <c r="E47" s="62">
        <v>43</v>
      </c>
      <c r="F47" s="63">
        <f>SUM(F43:F46)</f>
        <v>0.07413877602141669</v>
      </c>
      <c r="G47" s="64">
        <f aca="true" t="shared" si="11" ref="G47:O47">SUM(G43:G46)</f>
        <v>0.08700958599815785</v>
      </c>
      <c r="H47" s="64">
        <f t="shared" si="11"/>
        <v>0.14353446883142654</v>
      </c>
      <c r="I47" s="64">
        <f t="shared" si="11"/>
        <v>0.2176303916997588</v>
      </c>
      <c r="J47" s="64">
        <f t="shared" si="11"/>
        <v>0.10186460837263187</v>
      </c>
      <c r="K47" s="65">
        <f>SUM(K43:K46)</f>
        <v>0</v>
      </c>
      <c r="L47" s="64">
        <f t="shared" si="11"/>
        <v>0.05626707459232015</v>
      </c>
      <c r="M47" s="65">
        <f>SUM(M43:M46)</f>
        <v>0</v>
      </c>
      <c r="N47" s="64">
        <f t="shared" si="11"/>
        <v>0.08142049112421078</v>
      </c>
      <c r="O47" s="64">
        <f t="shared" si="11"/>
        <v>0.08142049112421079</v>
      </c>
      <c r="P47" s="65">
        <f>SUM(P43:P46)</f>
        <v>0</v>
      </c>
      <c r="Q47" s="66">
        <f>SUM(Q43:Q46)</f>
        <v>0</v>
      </c>
    </row>
    <row r="48" spans="1:19" ht="12.75" hidden="1">
      <c r="A48" s="16"/>
      <c r="B48" s="62" t="s">
        <v>34</v>
      </c>
      <c r="C48" s="60"/>
      <c r="D48" s="60"/>
      <c r="E48" s="62">
        <v>44</v>
      </c>
      <c r="F48" s="63">
        <f>+F47-F27</f>
        <v>0</v>
      </c>
      <c r="G48" s="64">
        <f>+G47-G27</f>
        <v>0</v>
      </c>
      <c r="H48" s="64">
        <f>+H47-H27</f>
        <v>0</v>
      </c>
      <c r="I48" s="64">
        <f>+I47-I27</f>
        <v>0</v>
      </c>
      <c r="J48" s="64">
        <f aca="true" t="shared" si="12" ref="J48:O48">+J47-J27</f>
        <v>0</v>
      </c>
      <c r="K48" s="65">
        <f>+K47-K28</f>
        <v>-0.19690179812637826</v>
      </c>
      <c r="L48" s="64">
        <f t="shared" si="12"/>
        <v>0</v>
      </c>
      <c r="M48" s="65">
        <f>+M47-M28</f>
        <v>-0.1461908405872032</v>
      </c>
      <c r="N48" s="64">
        <f t="shared" si="12"/>
        <v>0</v>
      </c>
      <c r="O48" s="64">
        <f t="shared" si="12"/>
        <v>0</v>
      </c>
      <c r="P48" s="65">
        <f>+P47-P28</f>
        <v>-0.2641348345055307</v>
      </c>
      <c r="Q48" s="66">
        <f>+Q47-Q28</f>
        <v>-0.034243112174672775</v>
      </c>
      <c r="R48" s="4"/>
      <c r="S48" s="4"/>
    </row>
    <row r="49" spans="1:17" ht="12.75" hidden="1">
      <c r="A49" s="16"/>
      <c r="B49" s="60"/>
      <c r="C49" s="60"/>
      <c r="D49" s="60"/>
      <c r="E49" s="62">
        <v>45</v>
      </c>
      <c r="F49" s="67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</row>
    <row r="50" spans="1:17" ht="12.75" hidden="1">
      <c r="A50" s="16"/>
      <c r="B50" s="60"/>
      <c r="C50" s="60"/>
      <c r="D50" s="60"/>
      <c r="E50" s="62">
        <v>46</v>
      </c>
      <c r="F50" s="67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</row>
    <row r="51" spans="1:17" ht="12.75" hidden="1">
      <c r="A51" s="16"/>
      <c r="B51" s="60" t="s">
        <v>27</v>
      </c>
      <c r="C51" s="68">
        <f>SUM(F51:Q51)</f>
        <v>379945270.00000006</v>
      </c>
      <c r="D51" s="60"/>
      <c r="E51" s="62">
        <v>47</v>
      </c>
      <c r="F51" s="69">
        <f>HLOOKUP(F5,'[2]O6 Source Data for E2'!$D$22:$W$173,152,FALSE)</f>
        <v>25680257.629061233</v>
      </c>
      <c r="G51" s="70">
        <f>HLOOKUP(G5,'[2]O6 Source Data for E2'!$D$22:$W$173,152,FALSE)</f>
        <v>91357821.91561772</v>
      </c>
      <c r="H51" s="70">
        <f>HLOOKUP(H5,'[2]O6 Source Data for E2'!$D$22:$W$173,152,FALSE)</f>
        <v>147379653.97852415</v>
      </c>
      <c r="I51" s="70">
        <f>HLOOKUP(I5,'[2]O6 Source Data for E2'!$D$22:$W$173,152,FALSE)</f>
        <v>30630509.275653988</v>
      </c>
      <c r="J51" s="70">
        <f>HLOOKUP(J5,'[2]O6 Source Data for E2'!$D$22:$W$173,152,FALSE)</f>
        <v>39828568.142812066</v>
      </c>
      <c r="K51" s="70">
        <f>HLOOKUP(K5,'[2]O6 Source Data for E2'!$D$22:$W$173,152,FALSE)</f>
        <v>27307858.97577781</v>
      </c>
      <c r="L51" s="70">
        <f>HLOOKUP(L5,'[2]O6 Source Data for E2'!$D$22:$W$173,152,FALSE)</f>
        <v>3519246.0282081543</v>
      </c>
      <c r="M51" s="70">
        <f>HLOOKUP(M5,'[2]O6 Source Data for E2'!$D$22:$W$173,152,FALSE)</f>
        <v>3663865.4677242935</v>
      </c>
      <c r="N51" s="70">
        <f>HLOOKUP(N5,'[2]O6 Source Data for E2'!$D$22:$W$173,152,FALSE)</f>
        <v>2423858.978340188</v>
      </c>
      <c r="O51" s="70">
        <f>HLOOKUP(O5,'[2]O6 Source Data for E2'!$D$22:$W$173,152,FALSE)</f>
        <v>684638.3851589025</v>
      </c>
      <c r="P51" s="70">
        <f>HLOOKUP(P5,'[2]O6 Source Data for E2'!$D$22:$W$173,152,FALSE)</f>
        <v>20673.444795583906</v>
      </c>
      <c r="Q51" s="71">
        <f>HLOOKUP(Q5,'[2]O6 Source Data for E2'!$D$22:$W$173,152,FALSE)</f>
        <v>7448317.778325925</v>
      </c>
    </row>
    <row r="52" spans="1:17" ht="12.75" hidden="1">
      <c r="A52" s="16"/>
      <c r="B52" s="72"/>
      <c r="C52" s="72"/>
      <c r="D52" s="72"/>
      <c r="E52" s="73">
        <v>48</v>
      </c>
      <c r="F52" s="74">
        <f>+F51/$C51</f>
        <v>0.06758935998614019</v>
      </c>
      <c r="G52" s="75">
        <f aca="true" t="shared" si="13" ref="G52:Q52">+G51/$C51</f>
        <v>0.2404499519512842</v>
      </c>
      <c r="H52" s="75">
        <f t="shared" si="13"/>
        <v>0.38789706206508145</v>
      </c>
      <c r="I52" s="75">
        <f t="shared" si="13"/>
        <v>0.08061821450140433</v>
      </c>
      <c r="J52" s="75">
        <f t="shared" si="13"/>
        <v>0.10482711929223927</v>
      </c>
      <c r="K52" s="75">
        <f t="shared" si="13"/>
        <v>0.07187313840169086</v>
      </c>
      <c r="L52" s="75">
        <f t="shared" si="13"/>
        <v>0.009262507803316392</v>
      </c>
      <c r="M52" s="75">
        <f t="shared" si="13"/>
        <v>0.009643140096794185</v>
      </c>
      <c r="N52" s="75">
        <f t="shared" si="13"/>
        <v>0.006379495073962067</v>
      </c>
      <c r="O52" s="75">
        <f t="shared" si="13"/>
        <v>0.0018019394876501618</v>
      </c>
      <c r="P52" s="75">
        <f t="shared" si="13"/>
        <v>5.44116388015145E-05</v>
      </c>
      <c r="Q52" s="76">
        <f t="shared" si="13"/>
        <v>0.01960365970163525</v>
      </c>
    </row>
    <row r="53" spans="1:17" ht="12.75" hidden="1">
      <c r="A53" s="16"/>
      <c r="B53" s="72"/>
      <c r="C53" s="72"/>
      <c r="D53" s="72"/>
      <c r="E53" s="73">
        <v>49</v>
      </c>
      <c r="F53" s="77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8"/>
    </row>
    <row r="54" spans="1:18" ht="12.75" hidden="1">
      <c r="A54" s="16"/>
      <c r="B54" s="72" t="s">
        <v>28</v>
      </c>
      <c r="C54" s="79">
        <f>SUM(F54:Q54)</f>
        <v>3753292681.5908976</v>
      </c>
      <c r="D54" s="72"/>
      <c r="E54" s="73">
        <v>50</v>
      </c>
      <c r="F54" s="69">
        <f>HLOOKUP(F5,'[2]O6 Source Data for E2'!$D$22:$W$173,99,FALSE)</f>
        <v>217049574.37393948</v>
      </c>
      <c r="G54" s="70">
        <f>HLOOKUP(G5,'[2]O6 Source Data for E2'!$D$22:$W$173,99,FALSE)</f>
        <v>809492211.3677995</v>
      </c>
      <c r="H54" s="70">
        <f>HLOOKUP(H5,'[2]O6 Source Data for E2'!$D$22:$W$173,99,FALSE)</f>
        <v>1328041484.6729639</v>
      </c>
      <c r="I54" s="70">
        <f>HLOOKUP(I5,'[2]O6 Source Data for E2'!$D$22:$W$173,99,FALSE)</f>
        <v>285905451.92961687</v>
      </c>
      <c r="J54" s="70">
        <f>HLOOKUP(J5,'[2]O6 Source Data for E2'!$D$22:$W$173,99,FALSE)</f>
        <v>394728573.49538</v>
      </c>
      <c r="K54" s="70">
        <f>HLOOKUP(K5,'[2]O6 Source Data for E2'!$D$22:$W$173,99,FALSE)</f>
        <v>464293609.45895654</v>
      </c>
      <c r="L54" s="70">
        <f>HLOOKUP(L5,'[2]O6 Source Data for E2'!$D$22:$W$173,99,FALSE)</f>
        <v>33770633.1299904</v>
      </c>
      <c r="M54" s="70">
        <f>HLOOKUP(M5,'[2]O6 Source Data for E2'!$D$22:$W$173,99,FALSE)</f>
        <v>80015958.02651949</v>
      </c>
      <c r="N54" s="70">
        <f>HLOOKUP(N5,'[2]O6 Source Data for E2'!$D$22:$W$173,99,FALSE)</f>
        <v>33535359.491199054</v>
      </c>
      <c r="O54" s="70">
        <f>HLOOKUP(O5,'[2]O6 Source Data for E2'!$D$22:$W$173,99,FALSE)</f>
        <v>7208512.672700318</v>
      </c>
      <c r="P54" s="70">
        <f>HLOOKUP(P5,'[2]O6 Source Data for E2'!$D$22:$W$173,99,FALSE)</f>
        <v>232026.49756036655</v>
      </c>
      <c r="Q54" s="71">
        <f>HLOOKUP(Q5,'[2]O6 Source Data for E2'!$D$22:$W$173,99,FALSE)</f>
        <v>99019286.47427133</v>
      </c>
      <c r="R54" s="3"/>
    </row>
    <row r="55" spans="1:17" ht="12.75" hidden="1">
      <c r="A55" s="16"/>
      <c r="B55" s="72"/>
      <c r="C55" s="72"/>
      <c r="D55" s="72"/>
      <c r="E55" s="73">
        <v>51</v>
      </c>
      <c r="F55" s="74">
        <f>+F54/$C54</f>
        <v>0.05782910974103392</v>
      </c>
      <c r="G55" s="75">
        <f aca="true" t="shared" si="14" ref="G55:Q55">+G54/$C54</f>
        <v>0.21567521641415993</v>
      </c>
      <c r="H55" s="75">
        <f t="shared" si="14"/>
        <v>0.3538337127788421</v>
      </c>
      <c r="I55" s="75">
        <f t="shared" si="14"/>
        <v>0.07617456888771885</v>
      </c>
      <c r="J55" s="75">
        <f t="shared" si="14"/>
        <v>0.105168609799987</v>
      </c>
      <c r="K55" s="75">
        <f t="shared" si="14"/>
        <v>0.12370301195433492</v>
      </c>
      <c r="L55" s="75">
        <f t="shared" si="14"/>
        <v>0.008997601837881754</v>
      </c>
      <c r="M55" s="75">
        <f t="shared" si="14"/>
        <v>0.021318869807031238</v>
      </c>
      <c r="N55" s="75">
        <f t="shared" si="14"/>
        <v>0.00893491724098226</v>
      </c>
      <c r="O55" s="75">
        <f t="shared" si="14"/>
        <v>0.0019205836805790658</v>
      </c>
      <c r="P55" s="75">
        <f t="shared" si="14"/>
        <v>6.181945221016394E-05</v>
      </c>
      <c r="Q55" s="76">
        <f t="shared" si="14"/>
        <v>0.026381978405238652</v>
      </c>
    </row>
    <row r="56" spans="1:17" ht="12.75" hidden="1">
      <c r="A56" s="16"/>
      <c r="B56" s="72"/>
      <c r="C56" s="72"/>
      <c r="D56" s="72"/>
      <c r="E56" s="72"/>
      <c r="F56" s="77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8"/>
    </row>
    <row r="57" spans="1:17" ht="12.75">
      <c r="A57" s="16"/>
      <c r="B57" s="72" t="str">
        <f>B44</f>
        <v>Rider 5 a</v>
      </c>
      <c r="C57" s="72" t="s">
        <v>24</v>
      </c>
      <c r="D57" s="72"/>
      <c r="E57" s="72"/>
      <c r="F57" s="77"/>
      <c r="G57" s="72"/>
      <c r="H57" s="72"/>
      <c r="I57" s="72"/>
      <c r="J57" s="72"/>
      <c r="K57" s="80">
        <f>+(K39*1000)/K$9</f>
        <v>0.19939347395664184</v>
      </c>
      <c r="L57" s="72"/>
      <c r="M57" s="80">
        <f>+(M39*1000)/M$9</f>
        <v>0.14804079923442315</v>
      </c>
      <c r="N57" s="72"/>
      <c r="O57" s="72"/>
      <c r="P57" s="80">
        <f>+(P39*1000)/P$9</f>
        <v>0.26747730465730496</v>
      </c>
      <c r="Q57" s="81">
        <f>+(Q39*1000)/Q$9</f>
        <v>0.034676438511814074</v>
      </c>
    </row>
    <row r="58" spans="1:17" ht="13.5" thickBot="1">
      <c r="A58" s="82"/>
      <c r="B58" s="83" t="str">
        <f>B45</f>
        <v>Rider 5 b</v>
      </c>
      <c r="C58" s="83" t="str">
        <f>C57</f>
        <v>$/kW</v>
      </c>
      <c r="D58" s="83"/>
      <c r="E58" s="83"/>
      <c r="F58" s="84"/>
      <c r="G58" s="83"/>
      <c r="H58" s="83"/>
      <c r="I58" s="83"/>
      <c r="J58" s="83"/>
      <c r="K58" s="85">
        <f>+(K40*1000)/K$9</f>
        <v>-0.002491675830263582</v>
      </c>
      <c r="L58" s="83"/>
      <c r="M58" s="85">
        <f>+(M40*1000)/M$9</f>
        <v>-0.0018499586472199502</v>
      </c>
      <c r="N58" s="83"/>
      <c r="O58" s="83"/>
      <c r="P58" s="85">
        <f>+(P40*1000)/P$9</f>
        <v>-0.0033424701517742682</v>
      </c>
      <c r="Q58" s="86">
        <f>+(Q40*1000)/Q$9</f>
        <v>-0.0004333263371412878</v>
      </c>
    </row>
  </sheetData>
  <mergeCells count="4">
    <mergeCell ref="H1:J1"/>
    <mergeCell ref="H2:J2"/>
    <mergeCell ref="B20:B21"/>
    <mergeCell ref="J4:M4"/>
  </mergeCells>
  <printOptions/>
  <pageMargins left="0.17" right="0.17" top="1" bottom="1" header="0.5" footer="0.5"/>
  <pageSetup fitToHeight="1" fitToWidth="1"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 One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085505</dc:creator>
  <cp:keywords/>
  <dc:description/>
  <cp:lastModifiedBy>Full Name</cp:lastModifiedBy>
  <cp:lastPrinted>2009-01-21T14:45:26Z</cp:lastPrinted>
  <dcterms:created xsi:type="dcterms:W3CDTF">2008-10-14T18:21:13Z</dcterms:created>
  <dcterms:modified xsi:type="dcterms:W3CDTF">2009-01-30T20:57:12Z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Regulatory Affairs Proceeding</vt:lpwstr>
  </property>
  <property fmtid="{D5CDD505-2E9C-101B-9397-08002B2CF9AE}" pid="3" name="Applicant">
    <vt:lpwstr>Hydro One Networks</vt:lpwstr>
  </property>
  <property fmtid="{D5CDD505-2E9C-101B-9397-08002B2CF9AE}" pid="4" name="Case Number/Docket Number">
    <vt:lpwstr>EB-2008-0187</vt:lpwstr>
  </property>
  <property fmtid="{D5CDD505-2E9C-101B-9397-08002B2CF9AE}" pid="5" name="Case Type">
    <vt:lpwstr>Electricity</vt:lpwstr>
  </property>
  <property fmtid="{D5CDD505-2E9C-101B-9397-08002B2CF9AE}" pid="6" name="Document Type">
    <vt:lpwstr>Prefiled evidence</vt:lpwstr>
  </property>
  <property fmtid="{D5CDD505-2E9C-101B-9397-08002B2CF9AE}" pid="7" name="Issue Date">
    <vt:lpwstr>2009-01-30T00:00:00Z</vt:lpwstr>
  </property>
  <property fmtid="{D5CDD505-2E9C-101B-9397-08002B2CF9AE}" pid="8" name="Jurisdiction">
    <vt:lpwstr>OEB</vt:lpwstr>
  </property>
  <property fmtid="{D5CDD505-2E9C-101B-9397-08002B2CF9AE}" pid="9" name="Authoring Party">
    <vt:lpwstr>Hydro One Networks</vt:lpwstr>
  </property>
  <property fmtid="{D5CDD505-2E9C-101B-9397-08002B2CF9AE}" pid="10" name="URL">
    <vt:lpwstr/>
  </property>
  <property fmtid="{D5CDD505-2E9C-101B-9397-08002B2CF9AE}" pid="11" name="Filing Status">
    <vt:lpwstr>Draft</vt:lpwstr>
  </property>
  <property fmtid="{D5CDD505-2E9C-101B-9397-08002B2CF9AE}" pid="12" name="Hydro One Data Classification">
    <vt:lpwstr>Internal Use (Only Internal information is not for release to the public)</vt:lpwstr>
  </property>
</Properties>
</file>