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867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contactf">#REF!</definedName>
    <definedName name="histdate">'[1]Financials'!$E$76</definedName>
    <definedName name="Incr2000">#REF!</definedName>
    <definedName name="LIMIT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MofF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print_end">#REF!</definedName>
    <definedName name="SALBENF">#REF!</definedName>
    <definedName name="salreg">#REF!</definedName>
    <definedName name="SALREGF">#REF!</definedName>
    <definedName name="Surtax">#REF!</definedName>
    <definedName name="TEMPA">#REF!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RANBUD">#REF!</definedName>
    <definedName name="TRANEND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'[1]Financials'!$A$1</definedName>
    <definedName name="utitliy1">'[2]Financials'!$A$1</definedName>
    <definedName name="WAGBENF">#REF!</definedName>
    <definedName name="wagdob">#REF!</definedName>
    <definedName name="wagdobf">#REF!</definedName>
    <definedName name="wagreg">#REF!</definedName>
    <definedName name="wagregf">#REF!</definedName>
    <definedName name="wrn.Appendixes._.for._.OEB.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backups._.for._.appendixes.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</definedNames>
  <calcPr fullCalcOnLoad="1"/>
</workbook>
</file>

<file path=xl/sharedStrings.xml><?xml version="1.0" encoding="utf-8"?>
<sst xmlns="http://schemas.openxmlformats.org/spreadsheetml/2006/main" count="178" uniqueCount="51">
  <si>
    <t>Col. 1</t>
  </si>
  <si>
    <t>Col. 2</t>
  </si>
  <si>
    <t>Col. 3</t>
  </si>
  <si>
    <t>Col. 4</t>
  </si>
  <si>
    <t>Col. 5</t>
  </si>
  <si>
    <t>Col. 6</t>
  </si>
  <si>
    <t>Description</t>
  </si>
  <si>
    <t>Issue Date</t>
  </si>
  <si>
    <t>Maturity</t>
  </si>
  <si>
    <t>Principal ($)</t>
  </si>
  <si>
    <t>Coupon Rate</t>
  </si>
  <si>
    <t>Carrying Cost ($)</t>
  </si>
  <si>
    <t>May 6, 2003</t>
  </si>
  <si>
    <t>May 6, 2013</t>
  </si>
  <si>
    <t>$180M Debenture</t>
  </si>
  <si>
    <t>Dec 31, 2007</t>
  </si>
  <si>
    <t>Dec 2017</t>
  </si>
  <si>
    <t>Dec 2039</t>
  </si>
  <si>
    <t>Avg of Monthly Debt Outstanding</t>
  </si>
  <si>
    <t>1st tranche City Note Replacement</t>
  </si>
  <si>
    <t>Oct 1, 2009</t>
  </si>
  <si>
    <t>Oct 2039</t>
  </si>
  <si>
    <r>
      <t>$980M City Note</t>
    </r>
    <r>
      <rPr>
        <vertAlign val="superscript"/>
        <sz val="10"/>
        <rFont val="MS Sans Serif"/>
        <family val="2"/>
      </rPr>
      <t>1</t>
    </r>
  </si>
  <si>
    <r>
      <t>Financing Costs</t>
    </r>
    <r>
      <rPr>
        <vertAlign val="superscript"/>
        <sz val="10"/>
        <rFont val="MS Sans Serif"/>
        <family val="2"/>
      </rPr>
      <t>2</t>
    </r>
  </si>
  <si>
    <r>
      <t>2nd tranche City Note Replacement</t>
    </r>
    <r>
      <rPr>
        <vertAlign val="superscript"/>
        <sz val="10"/>
        <rFont val="MS Sans Serif"/>
        <family val="2"/>
      </rPr>
      <t>3</t>
    </r>
  </si>
  <si>
    <t>As Filed in 2009 DRO</t>
  </si>
  <si>
    <t>Assumes Dec 31 issue of 2nd tranche City Note Replacement</t>
  </si>
  <si>
    <t>Assumes Nov 1 issue of 2nd tranche City Note Replacement</t>
  </si>
  <si>
    <t>Assumes Dec 1 issue of 2nd tranche City Note Replacement</t>
  </si>
  <si>
    <t>Nov 1, 2009</t>
  </si>
  <si>
    <t>Nov 2039</t>
  </si>
  <si>
    <t>Dec 1, 2009</t>
  </si>
  <si>
    <t>Med &amp; Long-Term Debt</t>
  </si>
  <si>
    <t>Short Term Debt</t>
  </si>
  <si>
    <t>Preferred Shares</t>
  </si>
  <si>
    <t>Common Equity</t>
  </si>
  <si>
    <t>Principal ($millions)</t>
  </si>
  <si>
    <t>Component(%)</t>
  </si>
  <si>
    <t>Cost Rate(%)</t>
  </si>
  <si>
    <t>Return Component(%)</t>
  </si>
  <si>
    <t>Col. 7</t>
  </si>
  <si>
    <t>Col. 8</t>
  </si>
  <si>
    <t>Col. 9</t>
  </si>
  <si>
    <t>Col. 10</t>
  </si>
  <si>
    <t>Col. 11</t>
  </si>
  <si>
    <t>Col. 12</t>
  </si>
  <si>
    <t>Col. 13</t>
  </si>
  <si>
    <r>
      <t xml:space="preserve">Return on Rate Base ($millions) 
</t>
    </r>
    <r>
      <rPr>
        <sz val="8"/>
        <rFont val="MS Sans Serif"/>
        <family val="2"/>
      </rPr>
      <t>(Col. 11 * Col 8)</t>
    </r>
  </si>
  <si>
    <t>Revenue Requirement diff from application ($millions)</t>
  </si>
  <si>
    <t>Capital Structure and Cost of Capital</t>
  </si>
  <si>
    <t>2nd Tranche Debt Issuance Scenarios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</si>
</sst>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(* #,##0.0000_);_(* \(#,##0.0000\);_(* &quot;-&quot;??_);_(@_)"/>
    <numFmt numFmtId="174" formatCode="_(* #,##0_);_(* \(#,##0\);_(* &quot;-&quot;??_);_(@_)"/>
    <numFmt numFmtId="175" formatCode="_(&quot;$&quot;* #,##0_);_(&quot;$&quot;* \(#,##0\);_(&quot;$&quot;* &quot;-&quot;??_);_(@_)"/>
    <numFmt numFmtId="176" formatCode="_-* #,##0.000_-;\-* #,##0.000_-;_-* &quot;-&quot;??_-;_-@_-"/>
    <numFmt numFmtId="177" formatCode="#,##0.0"/>
    <numFmt numFmtId="178" formatCode="0.0"/>
    <numFmt numFmtId="179" formatCode="#,##0.0000"/>
    <numFmt numFmtId="180" formatCode="_(* #,##0.0_);_(* \(#,##0.0\);_(* &quot;-&quot;??_);_(@_)"/>
    <numFmt numFmtId="181" formatCode="&quot;£ &quot;#,##0.00;[Red]\-&quot;£ &quot;#,##0.00"/>
    <numFmt numFmtId="182" formatCode="##\-#"/>
    <numFmt numFmtId="183" formatCode="mm/dd/yyyy"/>
    <numFmt numFmtId="184" formatCode="0\-0"/>
    <numFmt numFmtId="185" formatCode="#,##0.00000"/>
    <numFmt numFmtId="186" formatCode="_-* #,##0.0_-;\-* #,##0.0_-;_-* &quot;-&quot;??_-;_-@_-"/>
    <numFmt numFmtId="187" formatCode="_-* #,##0_-;\-* #,##0_-;_-* &quot;-&quot;??_-;_-@_-"/>
    <numFmt numFmtId="188" formatCode="0.0000"/>
    <numFmt numFmtId="189" formatCode="#,##0.0000;\-#,##0.0000"/>
    <numFmt numFmtId="190" formatCode="#,##0.00000;\-#,##0.00000"/>
    <numFmt numFmtId="191" formatCode="_-&quot;$&quot;* #,##0_-;\-&quot;$&quot;* #,##0_-;_-&quot;$&quot;* &quot;-&quot;??_-;_-@_-"/>
    <numFmt numFmtId="192" formatCode="0.000%"/>
    <numFmt numFmtId="193" formatCode="#,##0.000000;\-#,##0.000000"/>
    <numFmt numFmtId="194" formatCode="_-* #,##0.0000_-;\-* #,##0.0000_-;_-* &quot;-&quot;??_-;_-@_-"/>
    <numFmt numFmtId="195" formatCode="#,##0.000"/>
    <numFmt numFmtId="196" formatCode="0.00000"/>
    <numFmt numFmtId="197" formatCode="_-\ #,##0_-;\-\ #,##0_-;_-\ &quot;-&quot;??_-;_-@_-"/>
    <numFmt numFmtId="198" formatCode="#,##0.000000"/>
    <numFmt numFmtId="199" formatCode="_-&quot;$&quot;* #,##0.00000_-;\-&quot;$&quot;* #,##0.00000_-;_-&quot;$&quot;* &quot;-&quot;??_-;_-@_-"/>
    <numFmt numFmtId="200" formatCode="#,##0.000;\-#,##0.000"/>
    <numFmt numFmtId="201" formatCode="0.000000"/>
    <numFmt numFmtId="202" formatCode="[$-F800]dddd\,\ mmmm\ dd\,\ yyyy"/>
    <numFmt numFmtId="203" formatCode="_-* #,##0.000000_-;\-* #,##0.000000_-;_-* &quot;-&quot;??_-;_-@_-"/>
    <numFmt numFmtId="204" formatCode="_-&quot;$&quot;* #,##0.0000_-;\-&quot;$&quot;* #,##0.0000_-;_-&quot;$&quot;* &quot;-&quot;??_-;_-@_-"/>
    <numFmt numFmtId="205" formatCode="_-* #,##0.0_-;\-* #,##0.0_-;_-* &quot;-&quot;_-;_-@_-"/>
    <numFmt numFmtId="206" formatCode="_-* #,##0.00_-;\-* #,##0.00_-;_-* &quot;-&quot;_-;_-@_-"/>
    <numFmt numFmtId="207" formatCode="_-* #,##0.000_-;\-* #,##0.000_-;_-* &quot;-&quot;_-;_-@_-"/>
    <numFmt numFmtId="208" formatCode="_-* #,##0.00000_-;\-* #,##0.00000_-;_-* &quot;-&quot;??_-;_-@_-"/>
    <numFmt numFmtId="209" formatCode="&quot;$&quot;#,##0"/>
    <numFmt numFmtId="210" formatCode="&quot;$&quot;#,##0.0000"/>
    <numFmt numFmtId="211" formatCode="_-&quot;$&quot;* #,##0.0_-;\-&quot;$&quot;* #,##0.0_-;_-&quot;$&quot;* &quot;-&quot;??_-;_-@_-"/>
    <numFmt numFmtId="212" formatCode="_-* #,##0.0000_-;\-* #,##0.0000_-;_-* &quot;-&quot;????_-;_-@_-"/>
    <numFmt numFmtId="213" formatCode="_-&quot;$&quot;* #,##0.000_-;\-&quot;$&quot;* #,##0.000_-;_-&quot;$&quot;* &quot;-&quot;??_-;_-@_-"/>
    <numFmt numFmtId="214" formatCode="0.0000000"/>
    <numFmt numFmtId="215" formatCode="0.000"/>
    <numFmt numFmtId="216" formatCode="&quot;$&quot;#,##0.000;\-&quot;$&quot;#,##0.000"/>
    <numFmt numFmtId="217" formatCode="&quot;$&quot;#,##0.0000;\-&quot;$&quot;#,##0.0000"/>
    <numFmt numFmtId="218" formatCode="&quot;$&quot;#,##0.00000;\-&quot;$&quot;#,##0.00000"/>
    <numFmt numFmtId="219" formatCode="_-&quot;$&quot;\ #,##0.00_-;\-&quot;$&quot;\ #,##0.00_-;_-&quot;$&quot;\ &quot;-&quot;??_-;_-@_-"/>
    <numFmt numFmtId="220" formatCode="_-&quot;$&quot;\ #,##0.000_-;\-&quot;$&quot;\ #,##0.000_-;_-&quot;$&quot;\ &quot;-&quot;??_-;_-@_-"/>
    <numFmt numFmtId="221" formatCode="_-&quot;$&quot;\ #,##0.0000_-;\-&quot;$&quot;\ #,##0.0000_-;_-&quot;$&quot;\ &quot;-&quot;??_-;_-@_-"/>
    <numFmt numFmtId="222" formatCode="_-* #,##0.00000_-;\-* #,##0.00000_-;_-* &quot;-&quot;?????_-;_-@_-"/>
    <numFmt numFmtId="223" formatCode="0.000000%"/>
    <numFmt numFmtId="224" formatCode="_-&quot;$&quot;* #,##0.0_-;\-&quot;$&quot;* #,##0.0_-;_-&quot;$&quot;* &quot;-&quot;?_-;_-@_-"/>
    <numFmt numFmtId="225" formatCode="&quot;$&quot;#,##0.0"/>
  </numFmts>
  <fonts count="30">
    <font>
      <sz val="10"/>
      <name val="Arial"/>
      <family val="0"/>
    </font>
    <font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2"/>
      <name val="Helv"/>
      <family val="0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b/>
      <sz val="12"/>
      <name val="Helv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3"/>
      <name val="Helv"/>
      <family val="0"/>
    </font>
    <font>
      <sz val="11"/>
      <color indexed="10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vertAlign val="superscript"/>
      <sz val="10"/>
      <name val="MS Sans Serif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5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0" fontId="0" fillId="0" borderId="0">
      <alignment/>
      <protection/>
    </xf>
    <xf numFmtId="177" fontId="0" fillId="0" borderId="0">
      <alignment/>
      <protection/>
    </xf>
    <xf numFmtId="183" fontId="0" fillId="0" borderId="0">
      <alignment/>
      <protection/>
    </xf>
    <xf numFmtId="184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3">
      <alignment/>
      <protection/>
    </xf>
    <xf numFmtId="1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38" fontId="11" fillId="6" borderId="0" applyNumberFormat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10" fontId="11" fillId="4" borderId="5" applyNumberFormat="0" applyBorder="0" applyAlignment="0" applyProtection="0"/>
    <xf numFmtId="0" fontId="17" fillId="18" borderId="3">
      <alignment/>
      <protection/>
    </xf>
    <xf numFmtId="0" fontId="18" fillId="0" borderId="6" applyNumberFormat="0" applyFill="0" applyAlignment="0" applyProtection="0"/>
    <xf numFmtId="182" fontId="0" fillId="0" borderId="0">
      <alignment/>
      <protection/>
    </xf>
    <xf numFmtId="174" fontId="0" fillId="0" borderId="0">
      <alignment/>
      <protection/>
    </xf>
    <xf numFmtId="0" fontId="19" fillId="8" borderId="0" applyNumberFormat="0" applyBorder="0" applyAlignment="0" applyProtection="0"/>
    <xf numFmtId="181" fontId="0" fillId="0" borderId="0">
      <alignment/>
      <protection/>
    </xf>
    <xf numFmtId="0" fontId="20" fillId="4" borderId="7" applyNumberFormat="0" applyFont="0" applyAlignment="0" applyProtection="0"/>
    <xf numFmtId="0" fontId="21" fillId="2" borderId="8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3">
      <alignment/>
      <protection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0" fillId="0" borderId="9" applyNumberFormat="0" applyFont="0" applyBorder="0" applyAlignment="0" applyProtection="0"/>
    <xf numFmtId="0" fontId="17" fillId="0" borderId="10">
      <alignment/>
      <protection/>
    </xf>
    <xf numFmtId="0" fontId="17" fillId="0" borderId="3">
      <alignment/>
      <protection/>
    </xf>
    <xf numFmtId="0" fontId="2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197" fontId="25" fillId="0" borderId="16" xfId="0" applyNumberFormat="1" applyFont="1" applyBorder="1" applyAlignment="1">
      <alignment/>
    </xf>
    <xf numFmtId="10" fontId="25" fillId="0" borderId="16" xfId="75" applyNumberFormat="1" applyFont="1" applyBorder="1" applyAlignment="1">
      <alignment/>
    </xf>
    <xf numFmtId="197" fontId="25" fillId="0" borderId="17" xfId="0" applyNumberFormat="1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97" fontId="25" fillId="0" borderId="0" xfId="0" applyNumberFormat="1" applyFont="1" applyBorder="1" applyAlignment="1">
      <alignment/>
    </xf>
    <xf numFmtId="10" fontId="25" fillId="0" borderId="0" xfId="75" applyNumberFormat="1" applyFont="1" applyBorder="1" applyAlignment="1">
      <alignment/>
    </xf>
    <xf numFmtId="197" fontId="25" fillId="0" borderId="20" xfId="0" applyNumberFormat="1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0" fontId="25" fillId="0" borderId="23" xfId="75" applyNumberFormat="1" applyFont="1" applyBorder="1" applyAlignment="1">
      <alignment/>
    </xf>
    <xf numFmtId="197" fontId="25" fillId="0" borderId="24" xfId="0" applyNumberFormat="1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/>
    </xf>
    <xf numFmtId="197" fontId="25" fillId="0" borderId="28" xfId="0" applyNumberFormat="1" applyFont="1" applyBorder="1" applyAlignment="1">
      <alignment/>
    </xf>
    <xf numFmtId="0" fontId="26" fillId="0" borderId="0" xfId="0" applyFont="1" applyAlignment="1">
      <alignment/>
    </xf>
    <xf numFmtId="49" fontId="25" fillId="0" borderId="0" xfId="0" applyNumberFormat="1" applyFont="1" applyBorder="1" applyAlignment="1">
      <alignment horizontal="center"/>
    </xf>
    <xf numFmtId="10" fontId="25" fillId="0" borderId="0" xfId="75" applyNumberFormat="1" applyFont="1" applyFill="1" applyBorder="1" applyAlignment="1">
      <alignment/>
    </xf>
    <xf numFmtId="197" fontId="25" fillId="0" borderId="27" xfId="0" applyNumberFormat="1" applyFont="1" applyBorder="1" applyAlignment="1">
      <alignment/>
    </xf>
    <xf numFmtId="10" fontId="26" fillId="6" borderId="27" xfId="75" applyNumberFormat="1" applyFont="1" applyFill="1" applyBorder="1" applyAlignment="1">
      <alignment/>
    </xf>
    <xf numFmtId="0" fontId="0" fillId="0" borderId="11" xfId="0" applyBorder="1" applyAlignment="1">
      <alignment/>
    </xf>
    <xf numFmtId="0" fontId="25" fillId="0" borderId="12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2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41" fontId="0" fillId="0" borderId="27" xfId="46" applyNumberFormat="1" applyBorder="1" applyAlignment="1">
      <alignment/>
    </xf>
    <xf numFmtId="0" fontId="0" fillId="0" borderId="27" xfId="0" applyBorder="1" applyAlignment="1">
      <alignment/>
    </xf>
    <xf numFmtId="10" fontId="0" fillId="0" borderId="28" xfId="0" applyNumberFormat="1" applyBorder="1" applyAlignment="1">
      <alignment/>
    </xf>
    <xf numFmtId="41" fontId="0" fillId="0" borderId="15" xfId="46" applyNumberFormat="1" applyBorder="1" applyAlignment="1">
      <alignment/>
    </xf>
    <xf numFmtId="9" fontId="0" fillId="0" borderId="16" xfId="0" applyNumberFormat="1" applyBorder="1" applyAlignment="1">
      <alignment/>
    </xf>
    <xf numFmtId="41" fontId="0" fillId="0" borderId="19" xfId="46" applyNumberFormat="1" applyBorder="1" applyAlignment="1">
      <alignment/>
    </xf>
    <xf numFmtId="41" fontId="0" fillId="0" borderId="22" xfId="46" applyNumberFormat="1" applyBorder="1" applyAlignment="1">
      <alignment/>
    </xf>
    <xf numFmtId="9" fontId="0" fillId="0" borderId="23" xfId="0" applyNumberFormat="1" applyBorder="1" applyAlignment="1">
      <alignment/>
    </xf>
    <xf numFmtId="10" fontId="0" fillId="0" borderId="23" xfId="0" applyNumberFormat="1" applyBorder="1" applyAlignment="1">
      <alignment/>
    </xf>
    <xf numFmtId="10" fontId="0" fillId="0" borderId="17" xfId="0" applyNumberFormat="1" applyBorder="1" applyAlignment="1">
      <alignment/>
    </xf>
    <xf numFmtId="10" fontId="0" fillId="0" borderId="2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25" fillId="0" borderId="29" xfId="0" applyFont="1" applyFill="1" applyBorder="1" applyAlignment="1">
      <alignment horizontal="center" wrapText="1"/>
    </xf>
    <xf numFmtId="225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10" fontId="29" fillId="6" borderId="16" xfId="0" applyNumberFormat="1" applyFont="1" applyFill="1" applyBorder="1" applyAlignment="1">
      <alignment/>
    </xf>
    <xf numFmtId="0" fontId="25" fillId="0" borderId="30" xfId="0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224" fontId="29" fillId="0" borderId="25" xfId="49" applyNumberFormat="1" applyFont="1" applyFill="1" applyBorder="1" applyAlignment="1">
      <alignment/>
    </xf>
    <xf numFmtId="0" fontId="27" fillId="0" borderId="0" xfId="0" applyFont="1" applyFill="1" applyAlignment="1">
      <alignment horizontal="center"/>
    </xf>
    <xf numFmtId="0" fontId="25" fillId="6" borderId="31" xfId="0" applyFont="1" applyFill="1" applyBorder="1" applyAlignment="1">
      <alignment horizontal="center" wrapText="1"/>
    </xf>
    <xf numFmtId="0" fontId="0" fillId="6" borderId="20" xfId="0" applyFill="1" applyBorder="1" applyAlignment="1">
      <alignment/>
    </xf>
    <xf numFmtId="225" fontId="29" fillId="6" borderId="28" xfId="0" applyNumberFormat="1" applyFont="1" applyFill="1" applyBorder="1" applyAlignment="1">
      <alignment/>
    </xf>
    <xf numFmtId="225" fontId="0" fillId="6" borderId="20" xfId="0" applyNumberFormat="1" applyFill="1" applyBorder="1" applyAlignment="1">
      <alignment/>
    </xf>
    <xf numFmtId="197" fontId="0" fillId="0" borderId="0" xfId="0" applyNumberFormat="1" applyAlignment="1">
      <alignment/>
    </xf>
    <xf numFmtId="43" fontId="0" fillId="0" borderId="0" xfId="0" applyNumberFormat="1" applyAlignment="1">
      <alignment/>
    </xf>
    <xf numFmtId="49" fontId="25" fillId="6" borderId="19" xfId="0" applyNumberFormat="1" applyFont="1" applyFill="1" applyBorder="1" applyAlignment="1">
      <alignment horizontal="center"/>
    </xf>
    <xf numFmtId="0" fontId="13" fillId="0" borderId="0" xfId="0" applyFont="1" applyAlignment="1">
      <alignment/>
    </xf>
  </cellXfs>
  <cellStyles count="8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$" xfId="15"/>
    <cellStyle name="$.00" xfId="16"/>
    <cellStyle name="$M" xfId="17"/>
    <cellStyle name="$M.00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omma0" xfId="48"/>
    <cellStyle name="Currency" xfId="49"/>
    <cellStyle name="Currency [0]" xfId="50"/>
    <cellStyle name="Currency0" xfId="51"/>
    <cellStyle name="Custom - Style1" xfId="52"/>
    <cellStyle name="Data   - Style2" xfId="53"/>
    <cellStyle name="Date" xfId="54"/>
    <cellStyle name="Explanatory Text" xfId="55"/>
    <cellStyle name="Fixed" xfId="56"/>
    <cellStyle name="Followed Hyperlink" xfId="57"/>
    <cellStyle name="Good" xfId="58"/>
    <cellStyle name="Grey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Input [yellow]" xfId="66"/>
    <cellStyle name="Labels - Style3" xfId="67"/>
    <cellStyle name="Linked Cell" xfId="68"/>
    <cellStyle name="M" xfId="69"/>
    <cellStyle name="M.00" xfId="70"/>
    <cellStyle name="Neutral" xfId="71"/>
    <cellStyle name="Normal - Style1" xfId="72"/>
    <cellStyle name="Note" xfId="73"/>
    <cellStyle name="Output" xfId="74"/>
    <cellStyle name="Percent" xfId="75"/>
    <cellStyle name="Percent [2]" xfId="76"/>
    <cellStyle name="Reset  - Style4" xfId="77"/>
    <cellStyle name="Table  - Style5" xfId="78"/>
    <cellStyle name="Title" xfId="79"/>
    <cellStyle name="Title  - Style6" xfId="80"/>
    <cellStyle name="Total" xfId="81"/>
    <cellStyle name="TotCol - Style7" xfId="82"/>
    <cellStyle name="TotRow - Style8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1\amar$\My%20Documents\EXCEL\COSA\COSA_Unbundling%20(MEA)\Mea_UCA_te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1\eichsteller$\My%20Documents\EXCEL\COSA\COSA_Unbundling%20(MEA)\Mea_UCA_te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Budget\Bud2000\Guidelines\Guidelines%20Append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2">
        <row r="1">
          <cell r="A1" t="str">
            <v>LDC Name</v>
          </cell>
        </row>
        <row r="76">
          <cell r="E76">
            <v>36161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2">
        <row r="1">
          <cell r="A1" t="str">
            <v>LDC Name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B"/>
      <sheetName val="HRVEHEQP"/>
      <sheetName val="HRVEHEQP 900"/>
      <sheetName val="ANVEHEQ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workbookViewId="0" topLeftCell="I1">
      <selection activeCell="P11" sqref="P11"/>
    </sheetView>
  </sheetViews>
  <sheetFormatPr defaultColWidth="9.140625" defaultRowHeight="12.75"/>
  <cols>
    <col min="1" max="1" width="4.00390625" style="0" customWidth="1"/>
    <col min="2" max="2" width="34.7109375" style="0" bestFit="1" customWidth="1"/>
    <col min="3" max="3" width="11.8515625" style="0" bestFit="1" customWidth="1"/>
    <col min="4" max="4" width="11.00390625" style="0" bestFit="1" customWidth="1"/>
    <col min="5" max="5" width="14.00390625" style="0" bestFit="1" customWidth="1"/>
    <col min="6" max="6" width="12.28125" style="0" bestFit="1" customWidth="1"/>
    <col min="7" max="7" width="15.140625" style="0" bestFit="1" customWidth="1"/>
    <col min="8" max="8" width="5.57421875" style="0" customWidth="1"/>
    <col min="9" max="9" width="20.8515625" style="0" customWidth="1"/>
    <col min="10" max="13" width="14.7109375" style="0" customWidth="1"/>
    <col min="14" max="14" width="4.28125" style="0" customWidth="1"/>
    <col min="15" max="15" width="14.00390625" style="0" customWidth="1"/>
    <col min="16" max="16" width="12.7109375" style="0" customWidth="1"/>
  </cols>
  <sheetData>
    <row r="1" ht="15.75">
      <c r="B1" s="72" t="s">
        <v>50</v>
      </c>
    </row>
    <row r="3" spans="1:9" ht="12.75">
      <c r="A3" s="1"/>
      <c r="B3" s="28" t="s">
        <v>25</v>
      </c>
      <c r="C3" s="1"/>
      <c r="D3" s="1"/>
      <c r="E3" s="1"/>
      <c r="F3" s="1"/>
      <c r="G3" s="1"/>
      <c r="H3" s="1"/>
      <c r="I3" s="58" t="s">
        <v>49</v>
      </c>
    </row>
    <row r="4" spans="1:16" ht="13.5" thickBot="1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/>
      <c r="I4" s="2" t="s">
        <v>40</v>
      </c>
      <c r="J4" s="2" t="s">
        <v>41</v>
      </c>
      <c r="K4" s="2" t="s">
        <v>42</v>
      </c>
      <c r="L4" s="2" t="s">
        <v>43</v>
      </c>
      <c r="M4" s="2" t="s">
        <v>44</v>
      </c>
      <c r="O4" s="2" t="s">
        <v>45</v>
      </c>
      <c r="P4" s="2" t="s">
        <v>46</v>
      </c>
    </row>
    <row r="5" spans="1:16" ht="63.75">
      <c r="A5" s="3"/>
      <c r="B5" s="4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6" t="s">
        <v>11</v>
      </c>
      <c r="H5" s="1"/>
      <c r="I5" s="33"/>
      <c r="J5" s="56" t="s">
        <v>36</v>
      </c>
      <c r="K5" s="34" t="s">
        <v>37</v>
      </c>
      <c r="L5" s="34" t="s">
        <v>38</v>
      </c>
      <c r="M5" s="35" t="s">
        <v>39</v>
      </c>
      <c r="O5" s="61" t="s">
        <v>47</v>
      </c>
      <c r="P5" s="65" t="s">
        <v>48</v>
      </c>
    </row>
    <row r="6" spans="1:16" ht="15.75">
      <c r="A6" s="3"/>
      <c r="B6" s="7" t="s">
        <v>22</v>
      </c>
      <c r="C6" s="8" t="s">
        <v>12</v>
      </c>
      <c r="D6" s="9" t="s">
        <v>13</v>
      </c>
      <c r="E6" s="10">
        <v>735173206</v>
      </c>
      <c r="F6" s="11">
        <v>0.0536</v>
      </c>
      <c r="G6" s="12">
        <f>F6*E6</f>
        <v>39405283.8416</v>
      </c>
      <c r="H6" s="1"/>
      <c r="I6" s="54" t="s">
        <v>32</v>
      </c>
      <c r="J6" s="46">
        <v>1140</v>
      </c>
      <c r="K6" s="47">
        <v>0.56</v>
      </c>
      <c r="L6" s="60">
        <f>F11</f>
        <v>0.055747072271784416</v>
      </c>
      <c r="M6" s="52">
        <f>L6*K6</f>
        <v>0.031218360472199277</v>
      </c>
      <c r="O6" s="62"/>
      <c r="P6" s="66"/>
    </row>
    <row r="7" spans="1:16" ht="12.75">
      <c r="A7" s="3"/>
      <c r="B7" s="13" t="s">
        <v>14</v>
      </c>
      <c r="C7" s="14" t="s">
        <v>12</v>
      </c>
      <c r="D7" s="15" t="s">
        <v>13</v>
      </c>
      <c r="E7" s="16">
        <v>180000000</v>
      </c>
      <c r="F7" s="17">
        <v>0.0616</v>
      </c>
      <c r="G7" s="18">
        <f>F7*E7</f>
        <v>11088000</v>
      </c>
      <c r="H7" s="1"/>
      <c r="I7" s="36" t="s">
        <v>33</v>
      </c>
      <c r="J7" s="48">
        <v>81</v>
      </c>
      <c r="K7" s="37">
        <v>0.04</v>
      </c>
      <c r="L7" s="38">
        <v>0.0133</v>
      </c>
      <c r="M7" s="39">
        <f>L7*K7</f>
        <v>0.000532</v>
      </c>
      <c r="O7" s="62"/>
      <c r="P7" s="66"/>
    </row>
    <row r="8" spans="1:16" ht="12.75">
      <c r="A8" s="3"/>
      <c r="B8" s="13" t="s">
        <v>19</v>
      </c>
      <c r="C8" s="14" t="s">
        <v>15</v>
      </c>
      <c r="D8" s="15" t="s">
        <v>16</v>
      </c>
      <c r="E8" s="16">
        <v>245057739</v>
      </c>
      <c r="F8" s="17">
        <v>0.052000000000000005</v>
      </c>
      <c r="G8" s="18">
        <f>F8*E8</f>
        <v>12743002.428000001</v>
      </c>
      <c r="H8" s="1"/>
      <c r="I8" s="36"/>
      <c r="J8" s="48"/>
      <c r="K8" s="40"/>
      <c r="L8" s="40"/>
      <c r="M8" s="41"/>
      <c r="O8" s="62"/>
      <c r="P8" s="66"/>
    </row>
    <row r="9" spans="1:16" ht="15.75">
      <c r="A9" s="3"/>
      <c r="B9" s="13" t="s">
        <v>24</v>
      </c>
      <c r="C9" s="71" t="s">
        <v>20</v>
      </c>
      <c r="D9" s="29" t="s">
        <v>21</v>
      </c>
      <c r="E9" s="16">
        <v>245057739</v>
      </c>
      <c r="F9" s="30">
        <f>3.695%+3.5%+0.05%</f>
        <v>0.07245</v>
      </c>
      <c r="G9" s="18">
        <f>F9*E9*92/365</f>
        <v>4475090.009672876</v>
      </c>
      <c r="H9" s="1"/>
      <c r="I9" s="36" t="s">
        <v>34</v>
      </c>
      <c r="J9" s="48">
        <v>0</v>
      </c>
      <c r="K9" s="37">
        <v>0</v>
      </c>
      <c r="L9" s="37">
        <v>0</v>
      </c>
      <c r="M9" s="39">
        <f>L9*K9</f>
        <v>0</v>
      </c>
      <c r="O9" s="62"/>
      <c r="P9" s="66"/>
    </row>
    <row r="10" spans="1:16" ht="15.75">
      <c r="A10" s="3"/>
      <c r="B10" s="19" t="s">
        <v>23</v>
      </c>
      <c r="C10" s="20"/>
      <c r="D10" s="21"/>
      <c r="E10" s="21"/>
      <c r="F10" s="22"/>
      <c r="G10" s="23">
        <v>411486</v>
      </c>
      <c r="H10" s="1"/>
      <c r="I10" s="55" t="s">
        <v>35</v>
      </c>
      <c r="J10" s="49">
        <v>814</v>
      </c>
      <c r="K10" s="50">
        <v>0.4</v>
      </c>
      <c r="L10" s="51">
        <v>0.0801</v>
      </c>
      <c r="M10" s="53">
        <f>L10*K10</f>
        <v>0.032040000000000006</v>
      </c>
      <c r="O10" s="62"/>
      <c r="P10" s="66"/>
    </row>
    <row r="11" spans="1:16" ht="13.5" thickBot="1">
      <c r="A11" s="3"/>
      <c r="B11" s="24" t="s">
        <v>18</v>
      </c>
      <c r="C11" s="25"/>
      <c r="D11" s="26"/>
      <c r="E11" s="31">
        <f>E6+E7+E8+(92/365)*E9</f>
        <v>1221998923.049315</v>
      </c>
      <c r="F11" s="32">
        <f>G11/E11</f>
        <v>0.055747072271784416</v>
      </c>
      <c r="G11" s="27">
        <f>SUM(G6:G10)</f>
        <v>68122862.27927288</v>
      </c>
      <c r="H11" s="1"/>
      <c r="I11" s="42"/>
      <c r="J11" s="43">
        <f>SUM(J6:J10)</f>
        <v>2035</v>
      </c>
      <c r="K11" s="44"/>
      <c r="L11" s="44"/>
      <c r="M11" s="45">
        <f>SUM(M6:M10)</f>
        <v>0.06379036047219928</v>
      </c>
      <c r="O11" s="63">
        <f>M11*J11</f>
        <v>129.81338356092553</v>
      </c>
      <c r="P11" s="67">
        <f>O11-$O$11</f>
        <v>0</v>
      </c>
    </row>
    <row r="12" spans="1:16" ht="12.75">
      <c r="A12" s="1"/>
      <c r="B12" s="1"/>
      <c r="C12" s="1"/>
      <c r="D12" s="1"/>
      <c r="E12" s="1"/>
      <c r="F12" s="1"/>
      <c r="G12" s="1"/>
      <c r="H12" s="1"/>
      <c r="O12" s="59"/>
      <c r="P12" s="57"/>
    </row>
    <row r="13" spans="15:16" ht="12.75">
      <c r="O13" s="59"/>
      <c r="P13" s="57"/>
    </row>
    <row r="14" spans="2:16" ht="12.75">
      <c r="B14" s="28" t="s">
        <v>27</v>
      </c>
      <c r="C14" s="1"/>
      <c r="D14" s="1"/>
      <c r="E14" s="1"/>
      <c r="F14" s="1"/>
      <c r="G14" s="1"/>
      <c r="O14" s="59"/>
      <c r="P14" s="57"/>
    </row>
    <row r="15" spans="2:16" ht="13.5" thickBot="1"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I15" s="2" t="s">
        <v>40</v>
      </c>
      <c r="J15" s="2" t="s">
        <v>41</v>
      </c>
      <c r="K15" s="2" t="s">
        <v>42</v>
      </c>
      <c r="L15" s="2" t="s">
        <v>43</v>
      </c>
      <c r="M15" s="2" t="s">
        <v>44</v>
      </c>
      <c r="O15" s="64" t="s">
        <v>45</v>
      </c>
      <c r="P15" s="2" t="s">
        <v>46</v>
      </c>
    </row>
    <row r="16" spans="2:16" ht="63.75">
      <c r="B16" s="4" t="s">
        <v>6</v>
      </c>
      <c r="C16" s="5" t="s">
        <v>7</v>
      </c>
      <c r="D16" s="5" t="s">
        <v>8</v>
      </c>
      <c r="E16" s="5" t="s">
        <v>9</v>
      </c>
      <c r="F16" s="5" t="s">
        <v>10</v>
      </c>
      <c r="G16" s="6" t="s">
        <v>11</v>
      </c>
      <c r="I16" s="33"/>
      <c r="J16" s="56" t="s">
        <v>36</v>
      </c>
      <c r="K16" s="34" t="s">
        <v>37</v>
      </c>
      <c r="L16" s="34" t="s">
        <v>38</v>
      </c>
      <c r="M16" s="35" t="s">
        <v>39</v>
      </c>
      <c r="O16" s="61" t="s">
        <v>47</v>
      </c>
      <c r="P16" s="65" t="s">
        <v>48</v>
      </c>
    </row>
    <row r="17" spans="2:16" ht="15.75">
      <c r="B17" s="7" t="s">
        <v>22</v>
      </c>
      <c r="C17" s="8" t="s">
        <v>12</v>
      </c>
      <c r="D17" s="9" t="s">
        <v>13</v>
      </c>
      <c r="E17" s="10">
        <v>735173206</v>
      </c>
      <c r="F17" s="11">
        <v>0.0536</v>
      </c>
      <c r="G17" s="12">
        <f>F17*E17</f>
        <v>39405283.8416</v>
      </c>
      <c r="I17" s="54" t="s">
        <v>32</v>
      </c>
      <c r="J17" s="46">
        <v>1140</v>
      </c>
      <c r="K17" s="47">
        <v>0.56</v>
      </c>
      <c r="L17" s="60">
        <f>F22</f>
        <v>0.055457658186215834</v>
      </c>
      <c r="M17" s="52">
        <f>L17*K17</f>
        <v>0.03105628858428087</v>
      </c>
      <c r="O17" s="62"/>
      <c r="P17" s="68"/>
    </row>
    <row r="18" spans="2:16" ht="12.75">
      <c r="B18" s="13" t="s">
        <v>14</v>
      </c>
      <c r="C18" s="14" t="s">
        <v>12</v>
      </c>
      <c r="D18" s="15" t="s">
        <v>13</v>
      </c>
      <c r="E18" s="16">
        <v>180000000</v>
      </c>
      <c r="F18" s="17">
        <v>0.0616</v>
      </c>
      <c r="G18" s="18">
        <f>F18*E18</f>
        <v>11088000</v>
      </c>
      <c r="I18" s="36" t="s">
        <v>33</v>
      </c>
      <c r="J18" s="48">
        <v>81</v>
      </c>
      <c r="K18" s="37">
        <v>0.04</v>
      </c>
      <c r="L18" s="38">
        <v>0.0133</v>
      </c>
      <c r="M18" s="39">
        <f>L18*K18</f>
        <v>0.000532</v>
      </c>
      <c r="O18" s="62"/>
      <c r="P18" s="68"/>
    </row>
    <row r="19" spans="2:16" ht="12.75">
      <c r="B19" s="13" t="s">
        <v>19</v>
      </c>
      <c r="C19" s="14" t="s">
        <v>15</v>
      </c>
      <c r="D19" s="15" t="s">
        <v>16</v>
      </c>
      <c r="E19" s="16">
        <v>245057739</v>
      </c>
      <c r="F19" s="17">
        <v>0.052000000000000005</v>
      </c>
      <c r="G19" s="18">
        <f>F19*E19</f>
        <v>12743002.428000001</v>
      </c>
      <c r="I19" s="36"/>
      <c r="J19" s="48"/>
      <c r="K19" s="40"/>
      <c r="L19" s="40"/>
      <c r="M19" s="41"/>
      <c r="O19" s="62"/>
      <c r="P19" s="68"/>
    </row>
    <row r="20" spans="2:16" ht="15.75">
      <c r="B20" s="13" t="s">
        <v>24</v>
      </c>
      <c r="C20" s="71" t="s">
        <v>29</v>
      </c>
      <c r="D20" s="29" t="s">
        <v>30</v>
      </c>
      <c r="E20" s="16">
        <v>245057739</v>
      </c>
      <c r="F20" s="30">
        <f>3.695%+3.5%+0.05%</f>
        <v>0.07245</v>
      </c>
      <c r="G20" s="18">
        <f>F20*E20*61/365</f>
        <v>2967179.2455439726</v>
      </c>
      <c r="I20" s="36" t="s">
        <v>34</v>
      </c>
      <c r="J20" s="48">
        <v>0</v>
      </c>
      <c r="K20" s="37">
        <v>0</v>
      </c>
      <c r="L20" s="37">
        <v>0</v>
      </c>
      <c r="M20" s="39">
        <f>L20*K20</f>
        <v>0</v>
      </c>
      <c r="O20" s="62"/>
      <c r="P20" s="68"/>
    </row>
    <row r="21" spans="2:16" ht="15.75">
      <c r="B21" s="19" t="s">
        <v>23</v>
      </c>
      <c r="C21" s="20"/>
      <c r="D21" s="21"/>
      <c r="E21" s="21"/>
      <c r="F21" s="22"/>
      <c r="G21" s="23">
        <v>411486</v>
      </c>
      <c r="I21" s="55" t="s">
        <v>35</v>
      </c>
      <c r="J21" s="49">
        <v>814</v>
      </c>
      <c r="K21" s="50">
        <v>0.4</v>
      </c>
      <c r="L21" s="51">
        <v>0.0801</v>
      </c>
      <c r="M21" s="53">
        <f>L21*K21</f>
        <v>0.032040000000000006</v>
      </c>
      <c r="O21" s="62"/>
      <c r="P21" s="68"/>
    </row>
    <row r="22" spans="2:16" ht="13.5" thickBot="1">
      <c r="B22" s="24" t="s">
        <v>18</v>
      </c>
      <c r="C22" s="25"/>
      <c r="D22" s="26"/>
      <c r="E22" s="31">
        <f>E17+E18+E19+(61/365)*E20</f>
        <v>1201185800.010959</v>
      </c>
      <c r="F22" s="32">
        <f>G22/E22</f>
        <v>0.055457658186215834</v>
      </c>
      <c r="G22" s="27">
        <f>SUM(G17:G21)</f>
        <v>66614951.515143976</v>
      </c>
      <c r="I22" s="42"/>
      <c r="J22" s="43">
        <f>SUM(J17:J21)</f>
        <v>2035</v>
      </c>
      <c r="K22" s="44"/>
      <c r="L22" s="44"/>
      <c r="M22" s="45">
        <f>SUM(M17:M21)</f>
        <v>0.06362828858428088</v>
      </c>
      <c r="O22" s="63">
        <f>M22*J22</f>
        <v>129.4835672690116</v>
      </c>
      <c r="P22" s="67">
        <f>O22-$O$11</f>
        <v>-0.3298162919139429</v>
      </c>
    </row>
    <row r="23" spans="15:16" ht="12.75">
      <c r="O23" s="59"/>
      <c r="P23" s="57"/>
    </row>
    <row r="24" spans="15:16" ht="12.75">
      <c r="O24" s="59"/>
      <c r="P24" s="57"/>
    </row>
    <row r="25" spans="2:16" ht="12.75">
      <c r="B25" s="28" t="s">
        <v>28</v>
      </c>
      <c r="C25" s="1"/>
      <c r="D25" s="1"/>
      <c r="E25" s="1"/>
      <c r="F25" s="1"/>
      <c r="G25" s="1"/>
      <c r="O25" s="59"/>
      <c r="P25" s="57"/>
    </row>
    <row r="26" spans="2:16" ht="13.5" thickBot="1">
      <c r="B26" s="2" t="s">
        <v>0</v>
      </c>
      <c r="C26" s="2" t="s">
        <v>1</v>
      </c>
      <c r="D26" s="2" t="s">
        <v>2</v>
      </c>
      <c r="E26" s="2" t="s">
        <v>3</v>
      </c>
      <c r="F26" s="2" t="s">
        <v>4</v>
      </c>
      <c r="G26" s="2" t="s">
        <v>5</v>
      </c>
      <c r="I26" s="2" t="s">
        <v>40</v>
      </c>
      <c r="J26" s="2" t="s">
        <v>41</v>
      </c>
      <c r="K26" s="2" t="s">
        <v>42</v>
      </c>
      <c r="L26" s="2" t="s">
        <v>43</v>
      </c>
      <c r="M26" s="2" t="s">
        <v>44</v>
      </c>
      <c r="O26" s="64" t="s">
        <v>45</v>
      </c>
      <c r="P26" s="2" t="s">
        <v>46</v>
      </c>
    </row>
    <row r="27" spans="2:16" ht="63.75">
      <c r="B27" s="4" t="s">
        <v>6</v>
      </c>
      <c r="C27" s="5" t="s">
        <v>7</v>
      </c>
      <c r="D27" s="5" t="s">
        <v>8</v>
      </c>
      <c r="E27" s="5" t="s">
        <v>9</v>
      </c>
      <c r="F27" s="5" t="s">
        <v>10</v>
      </c>
      <c r="G27" s="6" t="s">
        <v>11</v>
      </c>
      <c r="I27" s="33"/>
      <c r="J27" s="56" t="s">
        <v>36</v>
      </c>
      <c r="K27" s="34" t="s">
        <v>37</v>
      </c>
      <c r="L27" s="34" t="s">
        <v>38</v>
      </c>
      <c r="M27" s="35" t="s">
        <v>39</v>
      </c>
      <c r="O27" s="61" t="s">
        <v>47</v>
      </c>
      <c r="P27" s="65" t="s">
        <v>48</v>
      </c>
    </row>
    <row r="28" spans="2:16" ht="15.75">
      <c r="B28" s="7" t="s">
        <v>22</v>
      </c>
      <c r="C28" s="8" t="s">
        <v>12</v>
      </c>
      <c r="D28" s="9" t="s">
        <v>13</v>
      </c>
      <c r="E28" s="10">
        <v>735173206</v>
      </c>
      <c r="F28" s="11">
        <v>0.0536</v>
      </c>
      <c r="G28" s="12">
        <f>F28*E28</f>
        <v>39405283.8416</v>
      </c>
      <c r="I28" s="54" t="s">
        <v>32</v>
      </c>
      <c r="J28" s="46">
        <v>1140</v>
      </c>
      <c r="K28" s="47">
        <v>0.56</v>
      </c>
      <c r="L28" s="60">
        <f>F33</f>
        <v>0.05516786781880935</v>
      </c>
      <c r="M28" s="52">
        <f>L28*K28</f>
        <v>0.03089400597853324</v>
      </c>
      <c r="O28" s="62"/>
      <c r="P28" s="68"/>
    </row>
    <row r="29" spans="2:16" ht="12.75">
      <c r="B29" s="13" t="s">
        <v>14</v>
      </c>
      <c r="C29" s="14" t="s">
        <v>12</v>
      </c>
      <c r="D29" s="15" t="s">
        <v>13</v>
      </c>
      <c r="E29" s="16">
        <v>180000000</v>
      </c>
      <c r="F29" s="17">
        <v>0.0616</v>
      </c>
      <c r="G29" s="18">
        <f>F29*E29</f>
        <v>11088000</v>
      </c>
      <c r="I29" s="36" t="s">
        <v>33</v>
      </c>
      <c r="J29" s="48">
        <v>81</v>
      </c>
      <c r="K29" s="37">
        <v>0.04</v>
      </c>
      <c r="L29" s="38">
        <v>0.0133</v>
      </c>
      <c r="M29" s="39">
        <f>L29*K29</f>
        <v>0.000532</v>
      </c>
      <c r="O29" s="62"/>
      <c r="P29" s="68"/>
    </row>
    <row r="30" spans="2:16" ht="12.75">
      <c r="B30" s="13" t="s">
        <v>19</v>
      </c>
      <c r="C30" s="14" t="s">
        <v>15</v>
      </c>
      <c r="D30" s="15" t="s">
        <v>16</v>
      </c>
      <c r="E30" s="16">
        <v>245057739</v>
      </c>
      <c r="F30" s="17">
        <v>0.052000000000000005</v>
      </c>
      <c r="G30" s="18">
        <f>F30*E30</f>
        <v>12743002.428000001</v>
      </c>
      <c r="I30" s="36"/>
      <c r="J30" s="48"/>
      <c r="K30" s="40"/>
      <c r="L30" s="40"/>
      <c r="M30" s="41"/>
      <c r="O30" s="62"/>
      <c r="P30" s="68"/>
    </row>
    <row r="31" spans="2:16" ht="15.75">
      <c r="B31" s="13" t="s">
        <v>24</v>
      </c>
      <c r="C31" s="71" t="s">
        <v>31</v>
      </c>
      <c r="D31" s="29" t="s">
        <v>17</v>
      </c>
      <c r="E31" s="16">
        <v>245057739</v>
      </c>
      <c r="F31" s="30">
        <f>3.695%+3.5%+0.05%</f>
        <v>0.07245</v>
      </c>
      <c r="G31" s="18">
        <f>F31*E31*31/365</f>
        <v>1507910.764128904</v>
      </c>
      <c r="I31" s="36" t="s">
        <v>34</v>
      </c>
      <c r="J31" s="48">
        <v>0</v>
      </c>
      <c r="K31" s="37">
        <v>0</v>
      </c>
      <c r="L31" s="37">
        <v>0</v>
      </c>
      <c r="M31" s="39">
        <f>L31*K31</f>
        <v>0</v>
      </c>
      <c r="O31" s="62"/>
      <c r="P31" s="68"/>
    </row>
    <row r="32" spans="2:16" ht="15.75">
      <c r="B32" s="19" t="s">
        <v>23</v>
      </c>
      <c r="C32" s="20"/>
      <c r="D32" s="21"/>
      <c r="E32" s="21"/>
      <c r="F32" s="22"/>
      <c r="G32" s="23">
        <v>411486</v>
      </c>
      <c r="I32" s="55" t="s">
        <v>35</v>
      </c>
      <c r="J32" s="49">
        <v>814</v>
      </c>
      <c r="K32" s="50">
        <v>0.4</v>
      </c>
      <c r="L32" s="51">
        <v>0.0801</v>
      </c>
      <c r="M32" s="53">
        <f>L32*K32</f>
        <v>0.032040000000000006</v>
      </c>
      <c r="O32" s="62"/>
      <c r="P32" s="68"/>
    </row>
    <row r="33" spans="2:16" ht="13.5" thickBot="1">
      <c r="B33" s="24" t="s">
        <v>18</v>
      </c>
      <c r="C33" s="25"/>
      <c r="D33" s="26"/>
      <c r="E33" s="31">
        <f>E28+E29+E30+(31/365)*E31</f>
        <v>1181044068.038356</v>
      </c>
      <c r="F33" s="32">
        <f>G33/E33</f>
        <v>0.05516786781880935</v>
      </c>
      <c r="G33" s="27">
        <f>SUM(G28:G32)</f>
        <v>65155683.033728905</v>
      </c>
      <c r="I33" s="42"/>
      <c r="J33" s="43">
        <f>SUM(J28:J32)</f>
        <v>2035</v>
      </c>
      <c r="K33" s="44"/>
      <c r="L33" s="44"/>
      <c r="M33" s="45">
        <f>SUM(M28:M32)</f>
        <v>0.06346600597853325</v>
      </c>
      <c r="O33" s="63">
        <f>M33*J33</f>
        <v>129.15332216631515</v>
      </c>
      <c r="P33" s="67">
        <f>O33-$O$11</f>
        <v>-0.6600613946103806</v>
      </c>
    </row>
    <row r="34" ht="12.75">
      <c r="O34" s="59"/>
    </row>
    <row r="35" ht="12.75">
      <c r="O35" s="59"/>
    </row>
    <row r="36" spans="2:16" ht="12.75">
      <c r="B36" s="28" t="s">
        <v>26</v>
      </c>
      <c r="C36" s="1"/>
      <c r="D36" s="1"/>
      <c r="E36" s="1"/>
      <c r="F36" s="1"/>
      <c r="G36" s="1"/>
      <c r="O36" s="59"/>
      <c r="P36" s="57"/>
    </row>
    <row r="37" spans="2:16" ht="13.5" thickBot="1">
      <c r="B37" s="2" t="s">
        <v>0</v>
      </c>
      <c r="C37" s="2" t="s">
        <v>1</v>
      </c>
      <c r="D37" s="2" t="s">
        <v>2</v>
      </c>
      <c r="E37" s="2" t="s">
        <v>3</v>
      </c>
      <c r="F37" s="2" t="s">
        <v>4</v>
      </c>
      <c r="G37" s="2" t="s">
        <v>5</v>
      </c>
      <c r="I37" s="2" t="s">
        <v>40</v>
      </c>
      <c r="J37" s="2" t="s">
        <v>41</v>
      </c>
      <c r="K37" s="2" t="s">
        <v>42</v>
      </c>
      <c r="L37" s="2" t="s">
        <v>43</v>
      </c>
      <c r="M37" s="2" t="s">
        <v>44</v>
      </c>
      <c r="O37" s="64" t="s">
        <v>45</v>
      </c>
      <c r="P37" s="2" t="s">
        <v>46</v>
      </c>
    </row>
    <row r="38" spans="2:16" ht="63.75">
      <c r="B38" s="4" t="s">
        <v>6</v>
      </c>
      <c r="C38" s="5" t="s">
        <v>7</v>
      </c>
      <c r="D38" s="5" t="s">
        <v>8</v>
      </c>
      <c r="E38" s="5" t="s">
        <v>9</v>
      </c>
      <c r="F38" s="5" t="s">
        <v>10</v>
      </c>
      <c r="G38" s="6" t="s">
        <v>11</v>
      </c>
      <c r="I38" s="33"/>
      <c r="J38" s="56" t="s">
        <v>36</v>
      </c>
      <c r="K38" s="34" t="s">
        <v>37</v>
      </c>
      <c r="L38" s="34" t="s">
        <v>38</v>
      </c>
      <c r="M38" s="35" t="s">
        <v>39</v>
      </c>
      <c r="O38" s="61" t="s">
        <v>47</v>
      </c>
      <c r="P38" s="65" t="s">
        <v>48</v>
      </c>
    </row>
    <row r="39" spans="2:16" ht="15.75">
      <c r="B39" s="7" t="s">
        <v>22</v>
      </c>
      <c r="C39" s="8" t="s">
        <v>12</v>
      </c>
      <c r="D39" s="9" t="s">
        <v>13</v>
      </c>
      <c r="E39" s="10">
        <v>735173206</v>
      </c>
      <c r="F39" s="11">
        <v>0.0536</v>
      </c>
      <c r="G39" s="12">
        <f>F39*E39</f>
        <v>39405283.8416</v>
      </c>
      <c r="I39" s="54" t="s">
        <v>32</v>
      </c>
      <c r="J39" s="46">
        <v>1140</v>
      </c>
      <c r="K39" s="47">
        <v>0.56</v>
      </c>
      <c r="L39" s="60">
        <f>F44</f>
        <v>0.05486802168749024</v>
      </c>
      <c r="M39" s="52">
        <f>L39*K39</f>
        <v>0.030726092144994537</v>
      </c>
      <c r="O39" s="62"/>
      <c r="P39" s="68"/>
    </row>
    <row r="40" spans="2:16" ht="12.75">
      <c r="B40" s="13" t="s">
        <v>14</v>
      </c>
      <c r="C40" s="14" t="s">
        <v>12</v>
      </c>
      <c r="D40" s="15" t="s">
        <v>13</v>
      </c>
      <c r="E40" s="16">
        <v>180000000</v>
      </c>
      <c r="F40" s="17">
        <v>0.0616</v>
      </c>
      <c r="G40" s="18">
        <f>F40*E40</f>
        <v>11088000</v>
      </c>
      <c r="I40" s="36" t="s">
        <v>33</v>
      </c>
      <c r="J40" s="48">
        <v>81</v>
      </c>
      <c r="K40" s="37">
        <v>0.04</v>
      </c>
      <c r="L40" s="38">
        <v>0.0133</v>
      </c>
      <c r="M40" s="39">
        <f>L40*K40</f>
        <v>0.000532</v>
      </c>
      <c r="O40" s="62"/>
      <c r="P40" s="68"/>
    </row>
    <row r="41" spans="2:16" ht="12.75">
      <c r="B41" s="13" t="s">
        <v>19</v>
      </c>
      <c r="C41" s="14" t="s">
        <v>15</v>
      </c>
      <c r="D41" s="15" t="s">
        <v>16</v>
      </c>
      <c r="E41" s="16">
        <v>245057739</v>
      </c>
      <c r="F41" s="17">
        <v>0.052000000000000005</v>
      </c>
      <c r="G41" s="18">
        <f>F41*E41</f>
        <v>12743002.428000001</v>
      </c>
      <c r="I41" s="36"/>
      <c r="J41" s="48"/>
      <c r="K41" s="40"/>
      <c r="L41" s="40"/>
      <c r="M41" s="41"/>
      <c r="O41" s="62"/>
      <c r="P41" s="68"/>
    </row>
    <row r="42" spans="2:16" ht="15.75">
      <c r="B42" s="13" t="s">
        <v>24</v>
      </c>
      <c r="C42" s="71" t="s">
        <v>15</v>
      </c>
      <c r="D42" s="29" t="s">
        <v>17</v>
      </c>
      <c r="E42" s="16">
        <v>245057739</v>
      </c>
      <c r="F42" s="30">
        <f>3.695%+3.5%+0.05%</f>
        <v>0.07245</v>
      </c>
      <c r="G42" s="18">
        <f>F42*E42*1/365</f>
        <v>48642.282713835615</v>
      </c>
      <c r="I42" s="36" t="s">
        <v>34</v>
      </c>
      <c r="J42" s="48">
        <v>0</v>
      </c>
      <c r="K42" s="37">
        <v>0</v>
      </c>
      <c r="L42" s="37">
        <v>0</v>
      </c>
      <c r="M42" s="39">
        <f>L42*K42</f>
        <v>0</v>
      </c>
      <c r="O42" s="62"/>
      <c r="P42" s="68"/>
    </row>
    <row r="43" spans="2:16" ht="15.75">
      <c r="B43" s="19" t="s">
        <v>23</v>
      </c>
      <c r="C43" s="20"/>
      <c r="D43" s="21"/>
      <c r="E43" s="21"/>
      <c r="F43" s="22"/>
      <c r="G43" s="23">
        <v>411486</v>
      </c>
      <c r="I43" s="55" t="s">
        <v>35</v>
      </c>
      <c r="J43" s="49">
        <v>814</v>
      </c>
      <c r="K43" s="50">
        <v>0.4</v>
      </c>
      <c r="L43" s="51">
        <v>0.0801</v>
      </c>
      <c r="M43" s="53">
        <f>L43*K43</f>
        <v>0.032040000000000006</v>
      </c>
      <c r="O43" s="62"/>
      <c r="P43" s="68"/>
    </row>
    <row r="44" spans="2:16" ht="13.5" thickBot="1">
      <c r="B44" s="24" t="s">
        <v>18</v>
      </c>
      <c r="C44" s="25"/>
      <c r="D44" s="26"/>
      <c r="E44" s="31">
        <f>E39+E40+E41+(1/365)*E42</f>
        <v>1160902336.0657535</v>
      </c>
      <c r="F44" s="32">
        <f>G44/E44</f>
        <v>0.05486802168749024</v>
      </c>
      <c r="G44" s="27">
        <f>SUM(G39:G43)</f>
        <v>63696414.55231384</v>
      </c>
      <c r="I44" s="42"/>
      <c r="J44" s="43">
        <f>SUM(J39:J43)</f>
        <v>2035</v>
      </c>
      <c r="K44" s="44"/>
      <c r="L44" s="44"/>
      <c r="M44" s="45">
        <f>SUM(M39:M43)</f>
        <v>0.06329809214499454</v>
      </c>
      <c r="O44" s="63">
        <f>M44*J44</f>
        <v>128.8116175150639</v>
      </c>
      <c r="P44" s="67">
        <f>O44-$O$11</f>
        <v>-1.0017660458616433</v>
      </c>
    </row>
    <row r="45" spans="15:16" ht="12.75">
      <c r="O45" s="59"/>
      <c r="P45" s="57"/>
    </row>
    <row r="46" spans="7:16" ht="12.75">
      <c r="G46" s="69"/>
      <c r="O46" s="59"/>
      <c r="P46" s="57"/>
    </row>
    <row r="47" ht="12.75">
      <c r="J47" s="70"/>
    </row>
    <row r="48" ht="12.75">
      <c r="J48" s="70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200" verticalDpi="200" orientation="landscape" paperSize="5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Toronto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dseal</dc:creator>
  <cp:keywords/>
  <dc:description/>
  <cp:lastModifiedBy>dseal</cp:lastModifiedBy>
  <cp:lastPrinted>2009-04-03T17:19:55Z</cp:lastPrinted>
  <dcterms:created xsi:type="dcterms:W3CDTF">2009-03-24T15:29:50Z</dcterms:created>
  <dcterms:modified xsi:type="dcterms:W3CDTF">2009-04-03T17:30:21Z</dcterms:modified>
  <cp:category/>
  <cp:version/>
  <cp:contentType/>
  <cp:contentStatus/>
</cp:coreProperties>
</file>