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tabRatio="856" activeTab="0"/>
  </bookViews>
  <sheets>
    <sheet name="Impa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<sst xmlns="http://schemas.openxmlformats.org/spreadsheetml/2006/main" count="571" uniqueCount="49">
  <si>
    <t>RPP Pricing (Summer)</t>
  </si>
  <si>
    <t>Regulatory Asset Recovery</t>
  </si>
  <si>
    <t>Rural Rate Protection Charge</t>
  </si>
  <si>
    <t>Distribution</t>
  </si>
  <si>
    <t>kWh</t>
  </si>
  <si>
    <t>Retail Transmission - Line and Transformation Connection</t>
  </si>
  <si>
    <t>Retail Transmission - Network</t>
  </si>
  <si>
    <t>Wholesale Market Service</t>
  </si>
  <si>
    <t>kW</t>
  </si>
  <si>
    <t>Residential  (R1)</t>
  </si>
  <si>
    <t>GS &lt;50   (C1)</t>
  </si>
  <si>
    <t>GS&gt;1000 kW &lt; 5000 kW (I2 -Intermediate)</t>
  </si>
  <si>
    <t>Large Use &gt;5MW  (I3)</t>
  </si>
  <si>
    <t>Street Light</t>
  </si>
  <si>
    <t>Sentinel</t>
  </si>
  <si>
    <t>Unmetered Scattered Load  (USL)</t>
  </si>
  <si>
    <t>GS&gt;50 kW &lt; 1000 kW  (I1) (I4)</t>
  </si>
  <si>
    <t>kWh Consumption</t>
  </si>
  <si>
    <t>TLF</t>
  </si>
  <si>
    <t>kWH RPP Limit</t>
  </si>
  <si>
    <t>2007 BILL</t>
  </si>
  <si>
    <t>2008 BILL</t>
  </si>
  <si>
    <t>IMPACT</t>
  </si>
  <si>
    <t xml:space="preserve">Metric </t>
  </si>
  <si>
    <t>Volume</t>
  </si>
  <si>
    <t>Rate                             $</t>
  </si>
  <si>
    <t>Charge
$</t>
  </si>
  <si>
    <t>Change
$</t>
  </si>
  <si>
    <t>Change
%</t>
  </si>
  <si>
    <t>% of Total Bill</t>
  </si>
  <si>
    <t>Monthly Service Charge</t>
  </si>
  <si>
    <t>Sub-Total</t>
  </si>
  <si>
    <t>Debt Retirement Charge</t>
  </si>
  <si>
    <t xml:space="preserve">Cost of Power Commodity </t>
  </si>
  <si>
    <t>Total Bill</t>
  </si>
  <si>
    <t>kW Consumption</t>
  </si>
  <si>
    <t>Oshawa PUC Networks Inc.</t>
  </si>
  <si>
    <t>Bill Impacts (Rate Application 2008)</t>
  </si>
  <si>
    <t>Under</t>
  </si>
  <si>
    <t>Over</t>
  </si>
  <si>
    <t>LRAM/ SSM Recovery</t>
  </si>
  <si>
    <t>GS&gt;50 kW &lt; 1000 kW  (Interval)</t>
  </si>
  <si>
    <t>Bill Impacts (Rate Application 2009 Incremental Capital)</t>
  </si>
  <si>
    <t>EB-2008-0205</t>
  </si>
  <si>
    <t>Decision</t>
  </si>
  <si>
    <t>Tax Change Rate Rider</t>
  </si>
  <si>
    <t>Decision with Capital</t>
  </si>
  <si>
    <t>Tax Rate Change</t>
  </si>
  <si>
    <t>LRAM &amp; SSM Rate Rider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</si>
</sst>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_);\(#,##0.0000\)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0000"/>
    <numFmt numFmtId="174" formatCode="0.0%"/>
    <numFmt numFmtId="175" formatCode="#,##0.0000"/>
    <numFmt numFmtId="176" formatCode="0.0"/>
    <numFmt numFmtId="177" formatCode="0.000000"/>
    <numFmt numFmtId="178" formatCode="0.0000"/>
    <numFmt numFmtId="179" formatCode="_-* #,##0.00_-;\-* #,##0.00_-;_-* &quot;-&quot;??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&quot;$&quot;* #,##0_-;\-&quot;$&quot;* #,##0_-;_-&quot;$&quot;* &quot;-&quot;_-;_-@_-"/>
    <numFmt numFmtId="183" formatCode="0.000"/>
    <numFmt numFmtId="184" formatCode="0.000%"/>
    <numFmt numFmtId="185" formatCode="0.0000%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#,##0.0_);\(#,##0.0\)"/>
    <numFmt numFmtId="190" formatCode="#,##0.000_);\(#,##0.000\)"/>
    <numFmt numFmtId="191" formatCode="#,##0.00000_);\(#,##0.00000\)"/>
    <numFmt numFmtId="192" formatCode="0.0000000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_(&quot;$&quot;* #,##0.00000_);_(&quot;$&quot;* \(#,##0.00000\);_(&quot;$&quot;* &quot;-&quot;??_);_(@_)"/>
    <numFmt numFmtId="196" formatCode="_(* #,##0.0000_);_(* \(#,##0.0000\);_(* &quot;-&quot;????_);_(@_)"/>
    <numFmt numFmtId="197" formatCode="_(* #,##0.0_);_(* \(#,##0.0\);_(* &quot;-&quot;?_);_(@_)"/>
    <numFmt numFmtId="198" formatCode="[$-F800]dddd\,\ mmmm\ dd\,\ yyyy"/>
    <numFmt numFmtId="199" formatCode="[$-409]dddd\,\ mmmm\ dd\,\ yyyy"/>
    <numFmt numFmtId="200" formatCode="0.00000000000000%"/>
    <numFmt numFmtId="201" formatCode="&quot;$&quot;#,##0.0000_);\(&quot;$&quot;#,##0.0000\)"/>
    <numFmt numFmtId="202" formatCode="0.00000000"/>
  </numFmts>
  <fonts count="10">
    <font>
      <sz val="10"/>
      <name val="Arial"/>
      <family val="0"/>
    </font>
    <font>
      <sz val="8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Border="0" applyAlignment="0">
      <protection/>
    </xf>
    <xf numFmtId="0" fontId="0" fillId="0" borderId="1" applyNumberFormat="0" applyFont="0" applyBorder="0" applyAlignment="0" applyProtection="0"/>
  </cellStyleXfs>
  <cellXfs count="128">
    <xf numFmtId="0" fontId="0" fillId="0" borderId="0" xfId="0" applyAlignment="1">
      <alignment/>
    </xf>
    <xf numFmtId="0" fontId="6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73" fontId="6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174" fontId="8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73" fontId="0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7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73" fontId="0" fillId="2" borderId="0" xfId="0" applyNumberFormat="1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73" fontId="8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74" fontId="8" fillId="2" borderId="7" xfId="0" applyNumberFormat="1" applyFont="1" applyFill="1" applyBorder="1" applyAlignment="1">
      <alignment horizontal="center" vertical="center" wrapText="1"/>
    </xf>
    <xf numFmtId="174" fontId="8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73" fontId="0" fillId="2" borderId="0" xfId="0" applyNumberFormat="1" applyFont="1" applyFill="1" applyBorder="1" applyAlignment="1">
      <alignment horizontal="center" vertical="center"/>
    </xf>
    <xf numFmtId="39" fontId="0" fillId="2" borderId="10" xfId="20" applyNumberFormat="1" applyFont="1" applyFill="1" applyBorder="1" applyAlignment="1">
      <alignment horizontal="center" vertical="center"/>
    </xf>
    <xf numFmtId="39" fontId="0" fillId="2" borderId="0" xfId="20" applyNumberFormat="1" applyFont="1" applyFill="1" applyBorder="1" applyAlignment="1">
      <alignment horizontal="center" vertical="center"/>
    </xf>
    <xf numFmtId="39" fontId="0" fillId="2" borderId="11" xfId="20" applyNumberFormat="1" applyFont="1" applyFill="1" applyBorder="1" applyAlignment="1">
      <alignment horizontal="center" vertical="center"/>
    </xf>
    <xf numFmtId="174" fontId="0" fillId="2" borderId="7" xfId="20" applyNumberFormat="1" applyFont="1" applyFill="1" applyBorder="1" applyAlignment="1">
      <alignment horizontal="center" vertical="center"/>
    </xf>
    <xf numFmtId="174" fontId="0" fillId="2" borderId="8" xfId="2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173" fontId="0" fillId="2" borderId="0" xfId="20" applyNumberFormat="1" applyFont="1" applyFill="1" applyBorder="1" applyAlignment="1">
      <alignment horizontal="center" vertical="center"/>
    </xf>
    <xf numFmtId="39" fontId="0" fillId="2" borderId="12" xfId="20" applyNumberFormat="1" applyFont="1" applyFill="1" applyBorder="1" applyAlignment="1">
      <alignment horizontal="center" vertical="center"/>
    </xf>
    <xf numFmtId="174" fontId="0" fillId="2" borderId="5" xfId="20" applyNumberFormat="1" applyFont="1" applyFill="1" applyBorder="1" applyAlignment="1">
      <alignment horizontal="center" vertical="center"/>
    </xf>
    <xf numFmtId="174" fontId="0" fillId="2" borderId="6" xfId="20" applyNumberFormat="1" applyFont="1" applyFill="1" applyBorder="1" applyAlignment="1">
      <alignment horizontal="center" vertical="center"/>
    </xf>
    <xf numFmtId="175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73" fontId="8" fillId="2" borderId="3" xfId="0" applyNumberFormat="1" applyFont="1" applyFill="1" applyBorder="1" applyAlignment="1">
      <alignment horizontal="center" vertical="center"/>
    </xf>
    <xf numFmtId="39" fontId="8" fillId="2" borderId="13" xfId="20" applyNumberFormat="1" applyFont="1" applyFill="1" applyBorder="1" applyAlignment="1">
      <alignment horizontal="center" vertical="center"/>
    </xf>
    <xf numFmtId="39" fontId="8" fillId="2" borderId="14" xfId="20" applyNumberFormat="1" applyFont="1" applyFill="1" applyBorder="1" applyAlignment="1">
      <alignment horizontal="center" vertical="center"/>
    </xf>
    <xf numFmtId="174" fontId="8" fillId="2" borderId="3" xfId="0" applyNumberFormat="1" applyFont="1" applyFill="1" applyBorder="1" applyAlignment="1">
      <alignment horizontal="center" vertical="center"/>
    </xf>
    <xf numFmtId="174" fontId="8" fillId="2" borderId="13" xfId="0" applyNumberFormat="1" applyFont="1" applyFill="1" applyBorder="1" applyAlignment="1">
      <alignment horizontal="center" vertical="center"/>
    </xf>
    <xf numFmtId="173" fontId="0" fillId="3" borderId="7" xfId="0" applyNumberFormat="1" applyFont="1" applyFill="1" applyBorder="1" applyAlignment="1">
      <alignment horizontal="center" vertical="center"/>
    </xf>
    <xf numFmtId="174" fontId="0" fillId="2" borderId="0" xfId="20" applyNumberFormat="1" applyFont="1" applyFill="1" applyBorder="1" applyAlignment="1">
      <alignment horizontal="center" vertical="center"/>
    </xf>
    <xf numFmtId="174" fontId="0" fillId="2" borderId="10" xfId="20" applyNumberFormat="1" applyFont="1" applyFill="1" applyBorder="1" applyAlignment="1">
      <alignment horizontal="center" vertical="center"/>
    </xf>
    <xf numFmtId="39" fontId="0" fillId="2" borderId="15" xfId="2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3" fontId="8" fillId="2" borderId="7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173" fontId="8" fillId="2" borderId="3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4" fontId="8" fillId="2" borderId="3" xfId="0" applyNumberFormat="1" applyFont="1" applyFill="1" applyBorder="1" applyAlignment="1">
      <alignment horizontal="center" vertical="center" wrapText="1"/>
    </xf>
    <xf numFmtId="174" fontId="8" fillId="2" borderId="13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173" fontId="0" fillId="2" borderId="7" xfId="0" applyNumberFormat="1" applyFont="1" applyFill="1" applyBorder="1" applyAlignment="1">
      <alignment horizontal="center" vertical="center"/>
    </xf>
    <xf numFmtId="39" fontId="0" fillId="2" borderId="8" xfId="2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173" fontId="0" fillId="2" borderId="5" xfId="20" applyNumberFormat="1" applyFont="1" applyFill="1" applyBorder="1" applyAlignment="1">
      <alignment horizontal="center" vertical="center"/>
    </xf>
    <xf numFmtId="173" fontId="0" fillId="3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 wrapText="1"/>
    </xf>
    <xf numFmtId="39" fontId="8" fillId="2" borderId="0" xfId="20" applyNumberFormat="1" applyFont="1" applyFill="1" applyBorder="1" applyAlignment="1">
      <alignment horizontal="center" vertical="center"/>
    </xf>
    <xf numFmtId="39" fontId="8" fillId="2" borderId="0" xfId="20" applyNumberFormat="1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left"/>
    </xf>
    <xf numFmtId="0" fontId="0" fillId="2" borderId="11" xfId="0" applyFont="1" applyFill="1" applyBorder="1" applyAlignment="1">
      <alignment horizontal="center" vertical="center" wrapText="1"/>
    </xf>
    <xf numFmtId="39" fontId="0" fillId="2" borderId="7" xfId="2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175" fontId="0" fillId="2" borderId="3" xfId="0" applyNumberFormat="1" applyFont="1" applyFill="1" applyBorder="1" applyAlignment="1">
      <alignment horizontal="center" vertical="center"/>
    </xf>
    <xf numFmtId="173" fontId="8" fillId="2" borderId="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39" fontId="0" fillId="0" borderId="10" xfId="20" applyNumberFormat="1" applyFont="1" applyFill="1" applyBorder="1" applyAlignment="1">
      <alignment horizontal="center" vertical="center"/>
    </xf>
    <xf numFmtId="39" fontId="0" fillId="0" borderId="11" xfId="20" applyNumberFormat="1" applyFont="1" applyFill="1" applyBorder="1" applyAlignment="1">
      <alignment horizontal="center" vertical="center"/>
    </xf>
    <xf numFmtId="174" fontId="0" fillId="0" borderId="0" xfId="20" applyNumberFormat="1" applyFont="1" applyFill="1" applyBorder="1" applyAlignment="1">
      <alignment horizontal="center" vertical="center"/>
    </xf>
    <xf numFmtId="174" fontId="0" fillId="0" borderId="10" xfId="2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174" fontId="0" fillId="4" borderId="7" xfId="20" applyNumberFormat="1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174" fontId="0" fillId="4" borderId="5" xfId="2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 wrapText="1"/>
    </xf>
    <xf numFmtId="174" fontId="8" fillId="4" borderId="3" xfId="0" applyNumberFormat="1" applyFont="1" applyFill="1" applyBorder="1" applyAlignment="1">
      <alignment horizontal="center" vertical="center"/>
    </xf>
    <xf numFmtId="174" fontId="8" fillId="4" borderId="13" xfId="0" applyNumberFormat="1" applyFont="1" applyFill="1" applyBorder="1" applyAlignment="1">
      <alignment horizontal="center" vertical="center"/>
    </xf>
    <xf numFmtId="174" fontId="0" fillId="0" borderId="7" xfId="20" applyNumberFormat="1" applyFont="1" applyFill="1" applyBorder="1" applyAlignment="1">
      <alignment horizontal="center" vertical="center"/>
    </xf>
    <xf numFmtId="174" fontId="0" fillId="0" borderId="5" xfId="20" applyNumberFormat="1" applyFont="1" applyFill="1" applyBorder="1" applyAlignment="1">
      <alignment horizontal="center" vertical="center"/>
    </xf>
    <xf numFmtId="174" fontId="8" fillId="0" borderId="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173" fontId="0" fillId="2" borderId="0" xfId="0" applyNumberFormat="1" applyFont="1" applyFill="1" applyAlignment="1">
      <alignment horizontal="left"/>
    </xf>
    <xf numFmtId="173" fontId="0" fillId="2" borderId="5" xfId="0" applyNumberFormat="1" applyFont="1" applyFill="1" applyBorder="1" applyAlignment="1">
      <alignment horizontal="center" vertical="center"/>
    </xf>
    <xf numFmtId="184" fontId="8" fillId="5" borderId="0" xfId="0" applyNumberFormat="1" applyFont="1" applyFill="1" applyAlignment="1">
      <alignment/>
    </xf>
    <xf numFmtId="184" fontId="8" fillId="5" borderId="0" xfId="0" applyNumberFormat="1" applyFont="1" applyFill="1" applyBorder="1" applyAlignment="1">
      <alignment horizontal="center" vertical="center"/>
    </xf>
    <xf numFmtId="184" fontId="8" fillId="5" borderId="0" xfId="0" applyNumberFormat="1" applyFont="1" applyFill="1" applyAlignment="1">
      <alignment horizontal="center"/>
    </xf>
    <xf numFmtId="184" fontId="8" fillId="5" borderId="8" xfId="0" applyNumberFormat="1" applyFont="1" applyFill="1" applyBorder="1" applyAlignment="1">
      <alignment horizontal="center" vertical="center" wrapText="1"/>
    </xf>
    <xf numFmtId="184" fontId="8" fillId="5" borderId="8" xfId="20" applyNumberFormat="1" applyFont="1" applyFill="1" applyBorder="1" applyAlignment="1">
      <alignment horizontal="center" vertical="center"/>
    </xf>
    <xf numFmtId="184" fontId="8" fillId="5" borderId="6" xfId="20" applyNumberFormat="1" applyFont="1" applyFill="1" applyBorder="1" applyAlignment="1">
      <alignment horizontal="center" vertical="center"/>
    </xf>
    <xf numFmtId="184" fontId="8" fillId="5" borderId="13" xfId="0" applyNumberFormat="1" applyFont="1" applyFill="1" applyBorder="1" applyAlignment="1">
      <alignment horizontal="center" vertical="center"/>
    </xf>
    <xf numFmtId="184" fontId="8" fillId="5" borderId="10" xfId="20" applyNumberFormat="1" applyFont="1" applyFill="1" applyBorder="1" applyAlignment="1">
      <alignment horizontal="center" vertical="center"/>
    </xf>
    <xf numFmtId="184" fontId="8" fillId="5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 vertical="center"/>
    </xf>
    <xf numFmtId="175" fontId="8" fillId="2" borderId="14" xfId="0" applyNumberFormat="1" applyFont="1" applyFill="1" applyBorder="1" applyAlignment="1">
      <alignment horizontal="left" vertical="center"/>
    </xf>
    <xf numFmtId="175" fontId="8" fillId="2" borderId="13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Final - 2004 RAM for rate schedule - milton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STYLE1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hase.OPUC\Local%20Settings\Temporary%20Internet%20Files\OLK34B\Management%20Reports\Board%20Presentation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RevReq"/>
      <sheetName val="Rates"/>
      <sheetName val="RevReq"/>
      <sheetName val="recovery"/>
      <sheetName val="Bill Impact"/>
      <sheetName val="Toronto Hydro"/>
      <sheetName val="Halton"/>
      <sheetName val="Enersource"/>
    </sheetNames>
    <sheetDataSet>
      <sheetData sheetId="1">
        <row r="7">
          <cell r="G7">
            <v>0.0126</v>
          </cell>
        </row>
        <row r="8">
          <cell r="G8">
            <v>0.0207</v>
          </cell>
        </row>
        <row r="9">
          <cell r="G9">
            <v>4.1385</v>
          </cell>
        </row>
        <row r="10">
          <cell r="G10">
            <v>5.0761</v>
          </cell>
        </row>
        <row r="11">
          <cell r="G11">
            <v>3.382</v>
          </cell>
        </row>
        <row r="12">
          <cell r="G12">
            <v>0.0215</v>
          </cell>
        </row>
        <row r="13">
          <cell r="G13">
            <v>7.6116</v>
          </cell>
        </row>
        <row r="14">
          <cell r="G14">
            <v>8.7107</v>
          </cell>
        </row>
        <row r="18">
          <cell r="G18">
            <v>8.61</v>
          </cell>
        </row>
        <row r="19">
          <cell r="G19">
            <v>10.12</v>
          </cell>
        </row>
        <row r="20">
          <cell r="G20">
            <v>47.78</v>
          </cell>
        </row>
        <row r="21">
          <cell r="G21">
            <v>2285.41</v>
          </cell>
        </row>
        <row r="22">
          <cell r="G22">
            <v>12301.14</v>
          </cell>
        </row>
        <row r="23">
          <cell r="G23">
            <v>5.17</v>
          </cell>
        </row>
        <row r="24">
          <cell r="G24">
            <v>3.38</v>
          </cell>
        </row>
        <row r="25">
          <cell r="G25">
            <v>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Z145"/>
  <sheetViews>
    <sheetView tabSelected="1" workbookViewId="0" topLeftCell="N1">
      <selection activeCell="O54" sqref="O54:P54"/>
    </sheetView>
  </sheetViews>
  <sheetFormatPr defaultColWidth="9.140625" defaultRowHeight="12.75"/>
  <cols>
    <col min="1" max="13" width="6.140625" style="0" hidden="1" customWidth="1"/>
    <col min="14" max="14" width="6.140625" style="0" customWidth="1"/>
    <col min="15" max="15" width="10.8515625" style="0" customWidth="1"/>
    <col min="17" max="17" width="8.57421875" style="0" customWidth="1"/>
    <col min="18" max="18" width="10.28125" style="0" customWidth="1"/>
    <col min="19" max="19" width="9.57421875" style="0" bestFit="1" customWidth="1"/>
    <col min="20" max="20" width="15.7109375" style="0" bestFit="1" customWidth="1"/>
    <col min="21" max="21" width="10.421875" style="0" customWidth="1"/>
    <col min="22" max="22" width="9.57421875" style="0" bestFit="1" customWidth="1"/>
    <col min="23" max="23" width="14.28125" style="0" customWidth="1"/>
    <col min="24" max="24" width="12.421875" style="0" customWidth="1"/>
    <col min="25" max="25" width="10.421875" style="0" bestFit="1" customWidth="1"/>
    <col min="26" max="26" width="13.00390625" style="100" bestFit="1" customWidth="1"/>
  </cols>
  <sheetData>
    <row r="1" spans="2:19" ht="12.75">
      <c r="B1" t="s">
        <v>36</v>
      </c>
      <c r="O1" t="s">
        <v>36</v>
      </c>
      <c r="S1" t="s">
        <v>43</v>
      </c>
    </row>
    <row r="2" spans="2:15" ht="12.75">
      <c r="B2" t="s">
        <v>37</v>
      </c>
      <c r="O2" t="s">
        <v>42</v>
      </c>
    </row>
    <row r="3" spans="15:16" ht="12.75">
      <c r="O3" s="97" t="s">
        <v>0</v>
      </c>
      <c r="P3" s="97"/>
    </row>
    <row r="4" spans="2:26" ht="12.75">
      <c r="B4" s="1" t="s">
        <v>9</v>
      </c>
      <c r="C4" s="2"/>
      <c r="D4" s="3"/>
      <c r="E4" s="4"/>
      <c r="F4" s="5"/>
      <c r="G4" s="6"/>
      <c r="H4" s="6"/>
      <c r="I4" s="7"/>
      <c r="J4" s="6"/>
      <c r="K4" s="6"/>
      <c r="L4" s="8"/>
      <c r="M4" s="8"/>
      <c r="O4" s="1" t="s">
        <v>9</v>
      </c>
      <c r="P4" s="2"/>
      <c r="Q4" s="3"/>
      <c r="R4" s="4"/>
      <c r="S4" s="5"/>
      <c r="T4" s="6"/>
      <c r="U4" s="6">
        <v>0.053</v>
      </c>
      <c r="V4" s="7" t="s">
        <v>38</v>
      </c>
      <c r="W4" s="6">
        <v>0.062</v>
      </c>
      <c r="X4" s="6" t="s">
        <v>39</v>
      </c>
      <c r="Y4" s="8"/>
      <c r="Z4" s="101"/>
    </row>
    <row r="5" spans="2:26" ht="12.75">
      <c r="B5" s="9">
        <v>1000</v>
      </c>
      <c r="C5" s="10" t="s">
        <v>17</v>
      </c>
      <c r="D5" s="11"/>
      <c r="E5" s="12" t="s">
        <v>18</v>
      </c>
      <c r="F5" s="13">
        <v>1.0466</v>
      </c>
      <c r="G5" s="14"/>
      <c r="H5" s="14"/>
      <c r="I5" s="18"/>
      <c r="J5" s="12"/>
      <c r="K5" s="15"/>
      <c r="L5" s="16"/>
      <c r="M5" s="16"/>
      <c r="O5" s="9">
        <v>1000</v>
      </c>
      <c r="P5" s="10" t="s">
        <v>17</v>
      </c>
      <c r="Q5" s="11"/>
      <c r="R5" s="12" t="s">
        <v>18</v>
      </c>
      <c r="S5" s="13">
        <v>1.0487</v>
      </c>
      <c r="T5" s="14"/>
      <c r="U5" s="14">
        <v>600</v>
      </c>
      <c r="V5" s="98" t="s">
        <v>19</v>
      </c>
      <c r="W5" s="12"/>
      <c r="X5" s="15"/>
      <c r="Y5" s="16"/>
      <c r="Z5" s="102"/>
    </row>
    <row r="6" spans="2:26" ht="13.5" thickBot="1">
      <c r="B6" s="17"/>
      <c r="C6" s="1"/>
      <c r="D6" s="3"/>
      <c r="E6" s="12"/>
      <c r="F6" s="13"/>
      <c r="G6" s="14"/>
      <c r="H6" s="14"/>
      <c r="I6" s="18"/>
      <c r="J6" s="12"/>
      <c r="K6" s="15"/>
      <c r="L6" s="16"/>
      <c r="M6" s="16"/>
      <c r="O6" s="17"/>
      <c r="P6" s="1"/>
      <c r="Q6" s="3"/>
      <c r="R6" s="12"/>
      <c r="S6" s="13"/>
      <c r="T6" s="14"/>
      <c r="U6" s="14"/>
      <c r="V6" s="18"/>
      <c r="W6" s="12"/>
      <c r="X6" s="15"/>
      <c r="Y6" s="16"/>
      <c r="Z6" s="102"/>
    </row>
    <row r="7" spans="2:26" ht="13.5" thickBot="1">
      <c r="B7" s="119"/>
      <c r="C7" s="120"/>
      <c r="D7" s="19"/>
      <c r="E7" s="113" t="s">
        <v>20</v>
      </c>
      <c r="F7" s="113"/>
      <c r="G7" s="114"/>
      <c r="H7" s="113" t="s">
        <v>21</v>
      </c>
      <c r="I7" s="113"/>
      <c r="J7" s="114"/>
      <c r="K7" s="113" t="s">
        <v>22</v>
      </c>
      <c r="L7" s="113"/>
      <c r="M7" s="114"/>
      <c r="O7" s="119"/>
      <c r="P7" s="120"/>
      <c r="Q7" s="19"/>
      <c r="R7" s="113" t="s">
        <v>44</v>
      </c>
      <c r="S7" s="113"/>
      <c r="T7" s="114"/>
      <c r="U7" s="113" t="s">
        <v>46</v>
      </c>
      <c r="V7" s="113"/>
      <c r="W7" s="114"/>
      <c r="X7" s="113" t="s">
        <v>22</v>
      </c>
      <c r="Y7" s="113"/>
      <c r="Z7" s="114"/>
    </row>
    <row r="8" spans="2:26" ht="67.5" customHeight="1" thickBot="1">
      <c r="B8" s="115"/>
      <c r="C8" s="116"/>
      <c r="D8" s="21" t="s">
        <v>23</v>
      </c>
      <c r="E8" s="22" t="s">
        <v>24</v>
      </c>
      <c r="F8" s="23" t="s">
        <v>25</v>
      </c>
      <c r="G8" s="24" t="s">
        <v>26</v>
      </c>
      <c r="H8" s="22" t="s">
        <v>24</v>
      </c>
      <c r="I8" s="23" t="s">
        <v>25</v>
      </c>
      <c r="J8" s="24" t="s">
        <v>26</v>
      </c>
      <c r="K8" s="25" t="s">
        <v>27</v>
      </c>
      <c r="L8" s="26" t="s">
        <v>28</v>
      </c>
      <c r="M8" s="27" t="s">
        <v>29</v>
      </c>
      <c r="O8" s="115"/>
      <c r="P8" s="116"/>
      <c r="Q8" s="21" t="s">
        <v>23</v>
      </c>
      <c r="R8" s="22" t="s">
        <v>24</v>
      </c>
      <c r="S8" s="23" t="s">
        <v>25</v>
      </c>
      <c r="T8" s="24" t="s">
        <v>26</v>
      </c>
      <c r="U8" s="22" t="s">
        <v>24</v>
      </c>
      <c r="V8" s="23" t="s">
        <v>25</v>
      </c>
      <c r="W8" s="24" t="s">
        <v>26</v>
      </c>
      <c r="X8" s="25" t="s">
        <v>27</v>
      </c>
      <c r="Y8" s="26" t="s">
        <v>28</v>
      </c>
      <c r="Z8" s="103" t="s">
        <v>29</v>
      </c>
    </row>
    <row r="9" spans="2:26" ht="12.75">
      <c r="B9" s="111" t="s">
        <v>30</v>
      </c>
      <c r="C9" s="112"/>
      <c r="D9" s="28"/>
      <c r="E9" s="29"/>
      <c r="F9" s="30"/>
      <c r="G9" s="31">
        <v>7.36</v>
      </c>
      <c r="H9" s="29"/>
      <c r="I9" s="30"/>
      <c r="J9" s="32">
        <f>+'[1]Rates'!G18</f>
        <v>8.61</v>
      </c>
      <c r="K9" s="33">
        <f>+J9-G9</f>
        <v>1.2499999999999991</v>
      </c>
      <c r="L9" s="34">
        <f>+K9/G9</f>
        <v>0.169836956521739</v>
      </c>
      <c r="M9" s="35">
        <f>+K9/G19</f>
        <v>0.012182456475201716</v>
      </c>
      <c r="O9" s="111" t="s">
        <v>30</v>
      </c>
      <c r="P9" s="112"/>
      <c r="Q9" s="28"/>
      <c r="R9" s="29"/>
      <c r="S9" s="30"/>
      <c r="T9" s="31">
        <v>9.16</v>
      </c>
      <c r="U9" s="29"/>
      <c r="V9" s="30"/>
      <c r="W9" s="32">
        <v>9.16</v>
      </c>
      <c r="X9" s="33">
        <f>+W9-T9</f>
        <v>0</v>
      </c>
      <c r="Y9" s="34">
        <f>+X9/T9</f>
        <v>0</v>
      </c>
      <c r="Z9" s="104">
        <f>+X9/W20</f>
        <v>0</v>
      </c>
    </row>
    <row r="10" spans="2:26" ht="27" customHeight="1" thickBot="1">
      <c r="B10" s="117" t="s">
        <v>3</v>
      </c>
      <c r="C10" s="118"/>
      <c r="D10" s="28" t="s">
        <v>4</v>
      </c>
      <c r="E10" s="36">
        <f>+$B5</f>
        <v>1000</v>
      </c>
      <c r="F10" s="30">
        <v>0.0108</v>
      </c>
      <c r="G10" s="31">
        <f>+F10*E10</f>
        <v>10.8</v>
      </c>
      <c r="H10" s="36">
        <f>+$B5</f>
        <v>1000</v>
      </c>
      <c r="I10" s="37">
        <f>+'[1]Rates'!G7</f>
        <v>0.0126</v>
      </c>
      <c r="J10" s="32">
        <f>+I10*H10</f>
        <v>12.6</v>
      </c>
      <c r="K10" s="38">
        <f>+J10-G10</f>
        <v>1.799999999999999</v>
      </c>
      <c r="L10" s="39">
        <f>+K10/G10</f>
        <v>0.16666666666666655</v>
      </c>
      <c r="M10" s="40">
        <f>+K10/G19</f>
        <v>0.017542737324290472</v>
      </c>
      <c r="O10" s="117" t="s">
        <v>3</v>
      </c>
      <c r="P10" s="118"/>
      <c r="Q10" s="28" t="s">
        <v>4</v>
      </c>
      <c r="R10" s="36">
        <f>+$B5</f>
        <v>1000</v>
      </c>
      <c r="S10" s="30">
        <v>0.0123</v>
      </c>
      <c r="T10" s="31">
        <f>+S10*R10</f>
        <v>12.3</v>
      </c>
      <c r="U10" s="36">
        <f>+$B5</f>
        <v>1000</v>
      </c>
      <c r="V10" s="37">
        <f>0.0123+0.000331</f>
        <v>0.012631</v>
      </c>
      <c r="W10" s="32">
        <f>+V10*U10</f>
        <v>12.631</v>
      </c>
      <c r="X10" s="38">
        <f>+W10-T10</f>
        <v>0.3309999999999995</v>
      </c>
      <c r="Y10" s="39">
        <f aca="true" t="shared" si="0" ref="Y10:Y19">+X10/T10</f>
        <v>0.026910569105691017</v>
      </c>
      <c r="Z10" s="105">
        <f>+X10/W20</f>
        <v>0.0033519523654150576</v>
      </c>
    </row>
    <row r="11" spans="2:26" ht="13.5" thickBot="1">
      <c r="B11" s="122" t="s">
        <v>31</v>
      </c>
      <c r="C11" s="123"/>
      <c r="D11" s="41"/>
      <c r="E11" s="42"/>
      <c r="F11" s="43"/>
      <c r="G11" s="44">
        <f>+G10+G9</f>
        <v>18.16</v>
      </c>
      <c r="H11" s="42"/>
      <c r="I11" s="43"/>
      <c r="J11" s="44">
        <f>+J10+J9</f>
        <v>21.21</v>
      </c>
      <c r="K11" s="45">
        <f>+K10+K9</f>
        <v>3.049999999999998</v>
      </c>
      <c r="L11" s="46">
        <f>+(L10+L9)/2</f>
        <v>0.16825181159420277</v>
      </c>
      <c r="M11" s="47">
        <f>+(M10+M9)/2</f>
        <v>0.014862596899746094</v>
      </c>
      <c r="O11" s="122" t="s">
        <v>31</v>
      </c>
      <c r="P11" s="123"/>
      <c r="Q11" s="41"/>
      <c r="R11" s="42"/>
      <c r="S11" s="43"/>
      <c r="T11" s="44">
        <f>+T10+T9</f>
        <v>21.46</v>
      </c>
      <c r="U11" s="42"/>
      <c r="V11" s="43"/>
      <c r="W11" s="44">
        <f>+W10+W9</f>
        <v>21.791</v>
      </c>
      <c r="X11" s="45">
        <f>+X10+X9</f>
        <v>0.3309999999999995</v>
      </c>
      <c r="Y11" s="46">
        <f t="shared" si="0"/>
        <v>0.015424044734389538</v>
      </c>
      <c r="Z11" s="106">
        <f>+X11/W20</f>
        <v>0.0033519523654150576</v>
      </c>
    </row>
    <row r="12" spans="2:26" ht="26.25" customHeight="1">
      <c r="B12" s="126" t="s">
        <v>1</v>
      </c>
      <c r="C12" s="127"/>
      <c r="D12" s="28" t="s">
        <v>4</v>
      </c>
      <c r="E12" s="36">
        <f>+$B5</f>
        <v>1000</v>
      </c>
      <c r="F12" s="30">
        <v>0.0012</v>
      </c>
      <c r="G12" s="31">
        <f aca="true" t="shared" si="1" ref="G12:G18">+F12*E12</f>
        <v>1.2</v>
      </c>
      <c r="H12" s="36">
        <f>+$B5</f>
        <v>1000</v>
      </c>
      <c r="I12" s="48">
        <v>0.0011</v>
      </c>
      <c r="J12" s="31">
        <f aca="true" t="shared" si="2" ref="J12:J18">+I12*H12</f>
        <v>1.1</v>
      </c>
      <c r="K12" s="33">
        <f aca="true" t="shared" si="3" ref="K12:K18">+J12-G12</f>
        <v>-0.09999999999999987</v>
      </c>
      <c r="L12" s="49">
        <f aca="true" t="shared" si="4" ref="L12:L18">+K12/G12</f>
        <v>-0.08333333333333323</v>
      </c>
      <c r="M12" s="50">
        <f aca="true" t="shared" si="5" ref="M12:M18">+K12/G$19</f>
        <v>-0.0009745965180161366</v>
      </c>
      <c r="O12" s="126" t="s">
        <v>45</v>
      </c>
      <c r="P12" s="127"/>
      <c r="Q12" s="28" t="s">
        <v>4</v>
      </c>
      <c r="R12" s="36">
        <v>1</v>
      </c>
      <c r="S12" s="30">
        <v>-0.01</v>
      </c>
      <c r="T12" s="31">
        <f aca="true" t="shared" si="6" ref="T12:T19">+S12*R12</f>
        <v>-0.01</v>
      </c>
      <c r="U12" s="36">
        <v>1</v>
      </c>
      <c r="V12" s="30">
        <v>-0.01</v>
      </c>
      <c r="W12" s="31">
        <f aca="true" t="shared" si="7" ref="W12:W19">+V12*U12</f>
        <v>-0.01</v>
      </c>
      <c r="X12" s="33">
        <f aca="true" t="shared" si="8" ref="X12:X19">+W12-T12</f>
        <v>0</v>
      </c>
      <c r="Y12" s="49">
        <f t="shared" si="0"/>
        <v>0</v>
      </c>
      <c r="Z12" s="107">
        <f>+X12/W20</f>
        <v>0</v>
      </c>
    </row>
    <row r="13" spans="2:26" ht="26.25" customHeight="1">
      <c r="B13" s="111" t="s">
        <v>6</v>
      </c>
      <c r="C13" s="112"/>
      <c r="D13" s="28" t="s">
        <v>4</v>
      </c>
      <c r="E13" s="36">
        <f aca="true" t="shared" si="9" ref="E13:E18">+$B$5*$F$5</f>
        <v>1046.6</v>
      </c>
      <c r="F13" s="30">
        <v>0.0059</v>
      </c>
      <c r="G13" s="31">
        <f>+F13*E13</f>
        <v>6.174939999999999</v>
      </c>
      <c r="H13" s="36">
        <f aca="true" t="shared" si="10" ref="H13:H18">+$B$5*$F$5</f>
        <v>1046.6</v>
      </c>
      <c r="I13" s="30">
        <v>0.0059</v>
      </c>
      <c r="J13" s="31">
        <f>+I13*H13</f>
        <v>6.174939999999999</v>
      </c>
      <c r="K13" s="51">
        <f>+J13-G13</f>
        <v>0</v>
      </c>
      <c r="L13" s="49">
        <f>+K13/G13</f>
        <v>0</v>
      </c>
      <c r="M13" s="50">
        <f t="shared" si="5"/>
        <v>0</v>
      </c>
      <c r="O13" s="111" t="s">
        <v>40</v>
      </c>
      <c r="P13" s="112"/>
      <c r="Q13" s="28" t="s">
        <v>4</v>
      </c>
      <c r="R13" s="36">
        <f>+$B$5*$F$5</f>
        <v>1046.6</v>
      </c>
      <c r="S13" s="30">
        <v>0.0004</v>
      </c>
      <c r="T13" s="31">
        <f>+S13*R13</f>
        <v>0.41863999999999996</v>
      </c>
      <c r="U13" s="36">
        <f>+$B$5*$F$5</f>
        <v>1046.6</v>
      </c>
      <c r="V13" s="30">
        <v>0.0004</v>
      </c>
      <c r="W13" s="31">
        <f>+V13*U13</f>
        <v>0.41863999999999996</v>
      </c>
      <c r="X13" s="51">
        <f>+W13-T13</f>
        <v>0</v>
      </c>
      <c r="Y13" s="49">
        <f>+X13/T13</f>
        <v>0</v>
      </c>
      <c r="Z13" s="107">
        <f>+X13/W19</f>
        <v>0</v>
      </c>
    </row>
    <row r="14" spans="2:26" ht="26.25" customHeight="1">
      <c r="B14" s="111" t="s">
        <v>6</v>
      </c>
      <c r="C14" s="112"/>
      <c r="D14" s="28" t="s">
        <v>4</v>
      </c>
      <c r="E14" s="36">
        <f t="shared" si="9"/>
        <v>1046.6</v>
      </c>
      <c r="F14" s="30">
        <v>0.0059</v>
      </c>
      <c r="G14" s="31">
        <f t="shared" si="1"/>
        <v>6.174939999999999</v>
      </c>
      <c r="H14" s="36">
        <f t="shared" si="10"/>
        <v>1046.6</v>
      </c>
      <c r="I14" s="30">
        <v>0.0059</v>
      </c>
      <c r="J14" s="31">
        <f t="shared" si="2"/>
        <v>6.174939999999999</v>
      </c>
      <c r="K14" s="51">
        <f t="shared" si="3"/>
        <v>0</v>
      </c>
      <c r="L14" s="49">
        <f t="shared" si="4"/>
        <v>0</v>
      </c>
      <c r="M14" s="50">
        <f t="shared" si="5"/>
        <v>0</v>
      </c>
      <c r="O14" s="111" t="s">
        <v>6</v>
      </c>
      <c r="P14" s="112"/>
      <c r="Q14" s="28" t="s">
        <v>4</v>
      </c>
      <c r="R14" s="36">
        <f>+$B$5*$F$5</f>
        <v>1046.6</v>
      </c>
      <c r="S14" s="30">
        <v>0.0053</v>
      </c>
      <c r="T14" s="31">
        <f t="shared" si="6"/>
        <v>5.54698</v>
      </c>
      <c r="U14" s="36">
        <f>+$B$5*$F$5</f>
        <v>1046.6</v>
      </c>
      <c r="V14" s="30">
        <v>0.0053</v>
      </c>
      <c r="W14" s="31">
        <f t="shared" si="7"/>
        <v>5.54698</v>
      </c>
      <c r="X14" s="51">
        <f t="shared" si="8"/>
        <v>0</v>
      </c>
      <c r="Y14" s="49">
        <f t="shared" si="0"/>
        <v>0</v>
      </c>
      <c r="Z14" s="107">
        <f>+X14/W20</f>
        <v>0</v>
      </c>
    </row>
    <row r="15" spans="2:26" ht="26.25" customHeight="1">
      <c r="B15" s="111" t="s">
        <v>5</v>
      </c>
      <c r="C15" s="112"/>
      <c r="D15" s="28" t="s">
        <v>4</v>
      </c>
      <c r="E15" s="36">
        <f t="shared" si="9"/>
        <v>1046.6</v>
      </c>
      <c r="F15" s="30">
        <v>0.0045</v>
      </c>
      <c r="G15" s="31">
        <f t="shared" si="1"/>
        <v>4.709699999999999</v>
      </c>
      <c r="H15" s="36">
        <f t="shared" si="10"/>
        <v>1046.6</v>
      </c>
      <c r="I15" s="30">
        <v>0.0045</v>
      </c>
      <c r="J15" s="31">
        <f t="shared" si="2"/>
        <v>4.709699999999999</v>
      </c>
      <c r="K15" s="51">
        <f t="shared" si="3"/>
        <v>0</v>
      </c>
      <c r="L15" s="49">
        <f t="shared" si="4"/>
        <v>0</v>
      </c>
      <c r="M15" s="50">
        <f t="shared" si="5"/>
        <v>0</v>
      </c>
      <c r="O15" s="111" t="s">
        <v>5</v>
      </c>
      <c r="P15" s="112"/>
      <c r="Q15" s="28" t="s">
        <v>4</v>
      </c>
      <c r="R15" s="36">
        <f>+$B$5*$F$5</f>
        <v>1046.6</v>
      </c>
      <c r="S15" s="30">
        <v>0.0045</v>
      </c>
      <c r="T15" s="31">
        <f t="shared" si="6"/>
        <v>4.709699999999999</v>
      </c>
      <c r="U15" s="36">
        <f>+$B$5*$F$5</f>
        <v>1046.6</v>
      </c>
      <c r="V15" s="30">
        <v>0.0045</v>
      </c>
      <c r="W15" s="31">
        <f t="shared" si="7"/>
        <v>4.709699999999999</v>
      </c>
      <c r="X15" s="51">
        <f t="shared" si="8"/>
        <v>0</v>
      </c>
      <c r="Y15" s="49">
        <f t="shared" si="0"/>
        <v>0</v>
      </c>
      <c r="Z15" s="107">
        <f>+X15/W20</f>
        <v>0</v>
      </c>
    </row>
    <row r="16" spans="2:26" ht="26.25" customHeight="1">
      <c r="B16" s="111" t="s">
        <v>7</v>
      </c>
      <c r="C16" s="112"/>
      <c r="D16" s="28" t="s">
        <v>4</v>
      </c>
      <c r="E16" s="36">
        <f t="shared" si="9"/>
        <v>1046.6</v>
      </c>
      <c r="F16" s="30">
        <v>0.0052</v>
      </c>
      <c r="G16" s="31">
        <f t="shared" si="1"/>
        <v>5.44232</v>
      </c>
      <c r="H16" s="36">
        <f t="shared" si="10"/>
        <v>1046.6</v>
      </c>
      <c r="I16" s="30">
        <v>0.0052</v>
      </c>
      <c r="J16" s="31">
        <f t="shared" si="2"/>
        <v>5.44232</v>
      </c>
      <c r="K16" s="51">
        <f t="shared" si="3"/>
        <v>0</v>
      </c>
      <c r="L16" s="49">
        <f t="shared" si="4"/>
        <v>0</v>
      </c>
      <c r="M16" s="50">
        <f t="shared" si="5"/>
        <v>0</v>
      </c>
      <c r="O16" s="111" t="s">
        <v>7</v>
      </c>
      <c r="P16" s="112"/>
      <c r="Q16" s="28" t="s">
        <v>4</v>
      </c>
      <c r="R16" s="36">
        <f>+$B$5*$F$5</f>
        <v>1046.6</v>
      </c>
      <c r="S16" s="30">
        <v>0.0052</v>
      </c>
      <c r="T16" s="31">
        <f t="shared" si="6"/>
        <v>5.44232</v>
      </c>
      <c r="U16" s="36">
        <f>+$B$5*$F$5</f>
        <v>1046.6</v>
      </c>
      <c r="V16" s="30">
        <v>0.0052</v>
      </c>
      <c r="W16" s="31">
        <f t="shared" si="7"/>
        <v>5.44232</v>
      </c>
      <c r="X16" s="51">
        <f t="shared" si="8"/>
        <v>0</v>
      </c>
      <c r="Y16" s="49">
        <f t="shared" si="0"/>
        <v>0</v>
      </c>
      <c r="Z16" s="107">
        <f>+X16/W20</f>
        <v>0</v>
      </c>
    </row>
    <row r="17" spans="2:26" ht="26.25" customHeight="1">
      <c r="B17" s="111" t="s">
        <v>2</v>
      </c>
      <c r="C17" s="112"/>
      <c r="D17" s="28" t="s">
        <v>4</v>
      </c>
      <c r="E17" s="36">
        <f t="shared" si="9"/>
        <v>1046.6</v>
      </c>
      <c r="F17" s="30">
        <v>0.001</v>
      </c>
      <c r="G17" s="31">
        <f t="shared" si="1"/>
        <v>1.0466</v>
      </c>
      <c r="H17" s="36">
        <f t="shared" si="10"/>
        <v>1046.6</v>
      </c>
      <c r="I17" s="30">
        <v>0.001</v>
      </c>
      <c r="J17" s="31">
        <f t="shared" si="2"/>
        <v>1.0466</v>
      </c>
      <c r="K17" s="51">
        <f t="shared" si="3"/>
        <v>0</v>
      </c>
      <c r="L17" s="49">
        <f t="shared" si="4"/>
        <v>0</v>
      </c>
      <c r="M17" s="50">
        <f t="shared" si="5"/>
        <v>0</v>
      </c>
      <c r="O17" s="111" t="s">
        <v>2</v>
      </c>
      <c r="P17" s="112"/>
      <c r="Q17" s="28" t="s">
        <v>4</v>
      </c>
      <c r="R17" s="36">
        <f>+$B$5*$F$5</f>
        <v>1046.6</v>
      </c>
      <c r="S17" s="30">
        <v>0.0013</v>
      </c>
      <c r="T17" s="31">
        <f t="shared" si="6"/>
        <v>1.36058</v>
      </c>
      <c r="U17" s="36">
        <f>+$B$5*$F$5</f>
        <v>1046.6</v>
      </c>
      <c r="V17" s="30">
        <v>0.0013</v>
      </c>
      <c r="W17" s="31">
        <f t="shared" si="7"/>
        <v>1.36058</v>
      </c>
      <c r="X17" s="51">
        <f t="shared" si="8"/>
        <v>0</v>
      </c>
      <c r="Y17" s="49">
        <f t="shared" si="0"/>
        <v>0</v>
      </c>
      <c r="Z17" s="107">
        <f>+X17/W20</f>
        <v>0</v>
      </c>
    </row>
    <row r="18" spans="2:26" ht="26.25" customHeight="1" thickBot="1">
      <c r="B18" s="111" t="s">
        <v>33</v>
      </c>
      <c r="C18" s="112"/>
      <c r="D18" s="28" t="s">
        <v>4</v>
      </c>
      <c r="E18" s="36">
        <f t="shared" si="9"/>
        <v>1046.6</v>
      </c>
      <c r="F18" s="30">
        <v>0.05704</v>
      </c>
      <c r="G18" s="31">
        <f t="shared" si="1"/>
        <v>59.698063999999995</v>
      </c>
      <c r="H18" s="36">
        <f t="shared" si="10"/>
        <v>1046.6</v>
      </c>
      <c r="I18" s="30">
        <v>0.05704</v>
      </c>
      <c r="J18" s="31">
        <f t="shared" si="2"/>
        <v>59.698063999999995</v>
      </c>
      <c r="K18" s="51">
        <f t="shared" si="3"/>
        <v>0</v>
      </c>
      <c r="L18" s="49">
        <f t="shared" si="4"/>
        <v>0</v>
      </c>
      <c r="M18" s="50">
        <f t="shared" si="5"/>
        <v>0</v>
      </c>
      <c r="O18" s="111" t="s">
        <v>33</v>
      </c>
      <c r="P18" s="112"/>
      <c r="Q18" s="28" t="s">
        <v>4</v>
      </c>
      <c r="R18" s="36">
        <f>+U5</f>
        <v>600</v>
      </c>
      <c r="S18" s="30">
        <f>+$U$4</f>
        <v>0.053</v>
      </c>
      <c r="T18" s="31">
        <f t="shared" si="6"/>
        <v>31.8</v>
      </c>
      <c r="U18" s="36">
        <f>+U5</f>
        <v>600</v>
      </c>
      <c r="V18" s="30">
        <f>+$U$4</f>
        <v>0.053</v>
      </c>
      <c r="W18" s="31">
        <f t="shared" si="7"/>
        <v>31.8</v>
      </c>
      <c r="X18" s="51">
        <f t="shared" si="8"/>
        <v>0</v>
      </c>
      <c r="Y18" s="49">
        <f t="shared" si="0"/>
        <v>0</v>
      </c>
      <c r="Z18" s="107">
        <f>+X18/W20</f>
        <v>0</v>
      </c>
    </row>
    <row r="19" spans="2:26" ht="26.25" customHeight="1" thickBot="1">
      <c r="B19" s="109" t="s">
        <v>34</v>
      </c>
      <c r="C19" s="110"/>
      <c r="D19" s="42"/>
      <c r="E19" s="20"/>
      <c r="F19" s="43"/>
      <c r="G19" s="44">
        <f>SUM(G11:G18)</f>
        <v>102.60656399999999</v>
      </c>
      <c r="H19" s="20"/>
      <c r="I19" s="43"/>
      <c r="J19" s="44">
        <f>SUM(J11:J18)</f>
        <v>105.556564</v>
      </c>
      <c r="K19" s="45">
        <f>SUM(K11:K18)</f>
        <v>2.9499999999999984</v>
      </c>
      <c r="L19" s="46">
        <f>+M19</f>
        <v>0.013888000381729958</v>
      </c>
      <c r="M19" s="47">
        <f>SUM(M11:M18)</f>
        <v>0.013888000381729958</v>
      </c>
      <c r="O19" s="111" t="s">
        <v>33</v>
      </c>
      <c r="P19" s="112"/>
      <c r="Q19" s="28" t="s">
        <v>4</v>
      </c>
      <c r="R19" s="36">
        <f>+R17-R18</f>
        <v>446.5999999999999</v>
      </c>
      <c r="S19" s="30">
        <f>+$W$4</f>
        <v>0.062</v>
      </c>
      <c r="T19" s="31">
        <f t="shared" si="6"/>
        <v>27.689199999999992</v>
      </c>
      <c r="U19" s="36">
        <f>+U17-U18</f>
        <v>446.5999999999999</v>
      </c>
      <c r="V19" s="30">
        <f>+$W$4</f>
        <v>0.062</v>
      </c>
      <c r="W19" s="31">
        <f t="shared" si="7"/>
        <v>27.689199999999992</v>
      </c>
      <c r="X19" s="51">
        <f t="shared" si="8"/>
        <v>0</v>
      </c>
      <c r="Y19" s="49">
        <f t="shared" si="0"/>
        <v>0</v>
      </c>
      <c r="Z19" s="107">
        <f>+X19/W20</f>
        <v>0</v>
      </c>
    </row>
    <row r="20" spans="15:26" ht="13.5" thickBot="1">
      <c r="O20" s="109" t="s">
        <v>34</v>
      </c>
      <c r="P20" s="110"/>
      <c r="Q20" s="42"/>
      <c r="R20" s="20"/>
      <c r="S20" s="43"/>
      <c r="T20" s="44">
        <f>SUM(T11:T19)</f>
        <v>98.41741999999999</v>
      </c>
      <c r="U20" s="20"/>
      <c r="V20" s="43"/>
      <c r="W20" s="44">
        <f>SUM(W11:W19)</f>
        <v>98.74841999999998</v>
      </c>
      <c r="X20" s="45">
        <f>SUM(X11:X19)</f>
        <v>0.3309999999999995</v>
      </c>
      <c r="Y20" s="46">
        <f>+X20/T20</f>
        <v>0.0033632257378825776</v>
      </c>
      <c r="Z20" s="106">
        <f>+X20/W20</f>
        <v>0.0033519523654150576</v>
      </c>
    </row>
    <row r="21" spans="2:13" ht="12.75">
      <c r="B21" s="1" t="s">
        <v>10</v>
      </c>
      <c r="C21" s="2"/>
      <c r="D21" s="3"/>
      <c r="E21" s="4"/>
      <c r="F21" s="5"/>
      <c r="G21" s="6"/>
      <c r="H21" s="6"/>
      <c r="I21" s="7"/>
      <c r="J21" s="6"/>
      <c r="K21" s="6"/>
      <c r="L21" s="8"/>
      <c r="M21" s="8"/>
    </row>
    <row r="22" spans="2:26" ht="12.75">
      <c r="B22" s="9">
        <v>3400</v>
      </c>
      <c r="C22" s="10" t="s">
        <v>17</v>
      </c>
      <c r="D22" s="11"/>
      <c r="E22" s="12" t="s">
        <v>18</v>
      </c>
      <c r="F22" s="13">
        <v>1.0466</v>
      </c>
      <c r="G22" s="14"/>
      <c r="H22" s="14"/>
      <c r="I22" s="18"/>
      <c r="J22" s="12"/>
      <c r="K22" s="15"/>
      <c r="L22" s="16"/>
      <c r="M22" s="16"/>
      <c r="O22" s="1" t="s">
        <v>10</v>
      </c>
      <c r="P22" s="2"/>
      <c r="Q22" s="3"/>
      <c r="R22" s="4"/>
      <c r="S22" s="5"/>
      <c r="T22" s="6"/>
      <c r="U22" s="6"/>
      <c r="V22" s="7"/>
      <c r="W22" s="6"/>
      <c r="X22" s="6"/>
      <c r="Y22" s="8"/>
      <c r="Z22" s="101"/>
    </row>
    <row r="23" spans="2:26" ht="13.5" thickBot="1">
      <c r="B23" s="17"/>
      <c r="C23" s="1"/>
      <c r="D23" s="3"/>
      <c r="E23" s="12"/>
      <c r="F23" s="13"/>
      <c r="G23" s="14"/>
      <c r="H23" s="14"/>
      <c r="I23" s="18"/>
      <c r="J23" s="12"/>
      <c r="K23" s="15"/>
      <c r="L23" s="16"/>
      <c r="M23" s="16"/>
      <c r="O23" s="9">
        <v>3400</v>
      </c>
      <c r="P23" s="10" t="s">
        <v>17</v>
      </c>
      <c r="Q23" s="11"/>
      <c r="R23" s="12" t="s">
        <v>18</v>
      </c>
      <c r="S23" s="13">
        <v>1.0487</v>
      </c>
      <c r="T23" s="14"/>
      <c r="U23" s="14"/>
      <c r="V23" s="18"/>
      <c r="W23" s="12"/>
      <c r="X23" s="15"/>
      <c r="Y23" s="16"/>
      <c r="Z23" s="102"/>
    </row>
    <row r="24" spans="2:26" ht="13.5" thickBot="1">
      <c r="B24" s="119"/>
      <c r="C24" s="120"/>
      <c r="D24" s="19"/>
      <c r="E24" s="121" t="s">
        <v>20</v>
      </c>
      <c r="F24" s="113"/>
      <c r="G24" s="113"/>
      <c r="H24" s="121" t="s">
        <v>21</v>
      </c>
      <c r="I24" s="113"/>
      <c r="J24" s="114"/>
      <c r="K24" s="113" t="s">
        <v>22</v>
      </c>
      <c r="L24" s="113"/>
      <c r="M24" s="114"/>
      <c r="O24" s="17"/>
      <c r="P24" s="1"/>
      <c r="Q24" s="3"/>
      <c r="R24" s="12"/>
      <c r="S24" s="13"/>
      <c r="T24" s="14"/>
      <c r="U24" s="14"/>
      <c r="V24" s="18"/>
      <c r="W24" s="12"/>
      <c r="X24" s="15"/>
      <c r="Y24" s="16"/>
      <c r="Z24" s="102"/>
    </row>
    <row r="25" spans="2:26" ht="66.75" customHeight="1" thickBot="1">
      <c r="B25" s="115"/>
      <c r="C25" s="116"/>
      <c r="D25" s="21" t="s">
        <v>23</v>
      </c>
      <c r="E25" s="53" t="s">
        <v>24</v>
      </c>
      <c r="F25" s="54" t="s">
        <v>25</v>
      </c>
      <c r="G25" s="55" t="s">
        <v>26</v>
      </c>
      <c r="H25" s="52" t="s">
        <v>24</v>
      </c>
      <c r="I25" s="56" t="s">
        <v>25</v>
      </c>
      <c r="J25" s="57" t="s">
        <v>26</v>
      </c>
      <c r="K25" s="58" t="s">
        <v>27</v>
      </c>
      <c r="L25" s="59" t="s">
        <v>28</v>
      </c>
      <c r="M25" s="60" t="s">
        <v>29</v>
      </c>
      <c r="O25" s="119"/>
      <c r="P25" s="120"/>
      <c r="Q25" s="19"/>
      <c r="R25" s="121" t="s">
        <v>44</v>
      </c>
      <c r="S25" s="113"/>
      <c r="T25" s="113"/>
      <c r="U25" s="121" t="s">
        <v>46</v>
      </c>
      <c r="V25" s="113"/>
      <c r="W25" s="114"/>
      <c r="X25" s="113" t="s">
        <v>22</v>
      </c>
      <c r="Y25" s="113"/>
      <c r="Z25" s="114"/>
    </row>
    <row r="26" spans="2:26" ht="33" customHeight="1" thickBot="1">
      <c r="B26" s="111" t="s">
        <v>30</v>
      </c>
      <c r="C26" s="112"/>
      <c r="D26" s="28"/>
      <c r="E26" s="61"/>
      <c r="F26" s="62"/>
      <c r="G26" s="63">
        <v>8.83</v>
      </c>
      <c r="H26" s="64"/>
      <c r="I26" s="30"/>
      <c r="J26" s="32">
        <f>+'[1]Rates'!G19</f>
        <v>10.12</v>
      </c>
      <c r="K26" s="33">
        <f>+J26-G26</f>
        <v>1.2899999999999991</v>
      </c>
      <c r="L26" s="34">
        <f>+K26/G26</f>
        <v>0.14609286523216297</v>
      </c>
      <c r="M26" s="35">
        <f>+K26/G36</f>
        <v>0.003626497910062183</v>
      </c>
      <c r="O26" s="115"/>
      <c r="P26" s="116"/>
      <c r="Q26" s="21" t="s">
        <v>23</v>
      </c>
      <c r="R26" s="53" t="s">
        <v>24</v>
      </c>
      <c r="S26" s="54" t="s">
        <v>25</v>
      </c>
      <c r="T26" s="55" t="s">
        <v>26</v>
      </c>
      <c r="U26" s="52" t="s">
        <v>24</v>
      </c>
      <c r="V26" s="56" t="s">
        <v>25</v>
      </c>
      <c r="W26" s="57" t="s">
        <v>26</v>
      </c>
      <c r="X26" s="58" t="s">
        <v>27</v>
      </c>
      <c r="Y26" s="59" t="s">
        <v>28</v>
      </c>
      <c r="Z26" s="108" t="s">
        <v>29</v>
      </c>
    </row>
    <row r="27" spans="2:26" ht="27" customHeight="1" thickBot="1">
      <c r="B27" s="117" t="s">
        <v>3</v>
      </c>
      <c r="C27" s="118"/>
      <c r="D27" s="28" t="s">
        <v>4</v>
      </c>
      <c r="E27" s="65">
        <f>+B22</f>
        <v>3400</v>
      </c>
      <c r="F27" s="30">
        <v>0.0181</v>
      </c>
      <c r="G27" s="31">
        <f>+F27*E27</f>
        <v>61.540000000000006</v>
      </c>
      <c r="H27" s="65">
        <f>+B22</f>
        <v>3400</v>
      </c>
      <c r="I27" s="66">
        <f>+'[1]Rates'!G8</f>
        <v>0.0207</v>
      </c>
      <c r="J27" s="32">
        <f>+H27*I27</f>
        <v>70.38</v>
      </c>
      <c r="K27" s="38">
        <f>+J27-G27</f>
        <v>8.83999999999999</v>
      </c>
      <c r="L27" s="39">
        <f>+K27/G27</f>
        <v>0.1436464088397788</v>
      </c>
      <c r="M27" s="40">
        <f>+K27/G36</f>
        <v>0.024851350019340836</v>
      </c>
      <c r="O27" s="111" t="s">
        <v>30</v>
      </c>
      <c r="P27" s="112"/>
      <c r="Q27" s="28"/>
      <c r="R27" s="61"/>
      <c r="S27" s="62"/>
      <c r="T27" s="63">
        <v>9.48</v>
      </c>
      <c r="U27" s="64"/>
      <c r="V27" s="30"/>
      <c r="W27" s="32">
        <v>9.48</v>
      </c>
      <c r="X27" s="33">
        <f>+W27-T27</f>
        <v>0</v>
      </c>
      <c r="Y27" s="34">
        <f aca="true" t="shared" si="11" ref="Y27:Y38">+X27/T27</f>
        <v>0</v>
      </c>
      <c r="Z27" s="104">
        <f>+X27/W38</f>
        <v>0</v>
      </c>
    </row>
    <row r="28" spans="2:26" ht="13.5" thickBot="1">
      <c r="B28" s="122" t="s">
        <v>31</v>
      </c>
      <c r="C28" s="123"/>
      <c r="D28" s="41"/>
      <c r="E28" s="42"/>
      <c r="F28" s="43"/>
      <c r="G28" s="44">
        <f>+G27+G26</f>
        <v>70.37</v>
      </c>
      <c r="H28" s="42"/>
      <c r="I28" s="43"/>
      <c r="J28" s="44">
        <f>+J27+J26</f>
        <v>80.5</v>
      </c>
      <c r="K28" s="45">
        <f>+K27+K26</f>
        <v>10.129999999999988</v>
      </c>
      <c r="L28" s="46">
        <f>+(L27+L26)/2</f>
        <v>0.1448696370359709</v>
      </c>
      <c r="M28" s="47">
        <f>+(M27+M26)/2</f>
        <v>0.01423892396470151</v>
      </c>
      <c r="O28" s="117" t="s">
        <v>3</v>
      </c>
      <c r="P28" s="118"/>
      <c r="Q28" s="28" t="s">
        <v>4</v>
      </c>
      <c r="R28" s="65">
        <f>+O23</f>
        <v>3400</v>
      </c>
      <c r="S28" s="30">
        <v>0.0179</v>
      </c>
      <c r="T28" s="31">
        <f>+S28*R28</f>
        <v>60.86</v>
      </c>
      <c r="U28" s="65">
        <f>+O23</f>
        <v>3400</v>
      </c>
      <c r="V28" s="66">
        <f>0.0179+0.000312</f>
        <v>0.018212</v>
      </c>
      <c r="W28" s="32">
        <f>+U28*V28</f>
        <v>61.9208</v>
      </c>
      <c r="X28" s="38">
        <f>+W28-T28</f>
        <v>1.0608000000000004</v>
      </c>
      <c r="Y28" s="39">
        <f t="shared" si="11"/>
        <v>0.01743016759776537</v>
      </c>
      <c r="Z28" s="105">
        <f>+X28/W38</f>
        <v>0.0028749859672336057</v>
      </c>
    </row>
    <row r="29" spans="2:26" ht="13.5" thickBot="1">
      <c r="B29" s="126" t="s">
        <v>1</v>
      </c>
      <c r="C29" s="127"/>
      <c r="D29" s="28" t="s">
        <v>4</v>
      </c>
      <c r="E29" s="65">
        <f>+B22</f>
        <v>3400</v>
      </c>
      <c r="F29" s="30">
        <v>0.0009</v>
      </c>
      <c r="G29" s="31">
        <f aca="true" t="shared" si="12" ref="G29:G35">+F29*E29</f>
        <v>3.06</v>
      </c>
      <c r="H29" s="65">
        <f>+B22</f>
        <v>3400</v>
      </c>
      <c r="I29" s="67">
        <v>0.0011</v>
      </c>
      <c r="J29" s="31">
        <f aca="true" t="shared" si="13" ref="J29:J35">+I29*H29</f>
        <v>3.74</v>
      </c>
      <c r="K29" s="33">
        <f aca="true" t="shared" si="14" ref="K29:K35">+J29-G29</f>
        <v>0.6800000000000002</v>
      </c>
      <c r="L29" s="49">
        <f aca="true" t="shared" si="15" ref="L29:L35">+K29/G29</f>
        <v>0.22222222222222227</v>
      </c>
      <c r="M29" s="50">
        <f aca="true" t="shared" si="16" ref="M29:M35">+K29/G$36</f>
        <v>0.0019116423091800673</v>
      </c>
      <c r="O29" s="122" t="s">
        <v>31</v>
      </c>
      <c r="P29" s="123"/>
      <c r="Q29" s="41"/>
      <c r="R29" s="42"/>
      <c r="S29" s="43"/>
      <c r="T29" s="44">
        <f>+T28+T27</f>
        <v>70.34</v>
      </c>
      <c r="U29" s="42"/>
      <c r="V29" s="43"/>
      <c r="W29" s="44">
        <f>+W28+W27</f>
        <v>71.4008</v>
      </c>
      <c r="X29" s="45">
        <f>+X28+X27</f>
        <v>1.0608000000000004</v>
      </c>
      <c r="Y29" s="46">
        <f t="shared" si="11"/>
        <v>0.015081034972988348</v>
      </c>
      <c r="Z29" s="106">
        <f>+X29/W38</f>
        <v>0.0028749859672336057</v>
      </c>
    </row>
    <row r="30" spans="2:26" ht="24" customHeight="1">
      <c r="B30" s="111" t="s">
        <v>6</v>
      </c>
      <c r="C30" s="112"/>
      <c r="D30" s="28" t="s">
        <v>4</v>
      </c>
      <c r="E30" s="65">
        <f>+B$22*F$22</f>
        <v>3558.44</v>
      </c>
      <c r="F30" s="30">
        <v>0.0053</v>
      </c>
      <c r="G30" s="31">
        <f t="shared" si="12"/>
        <v>18.859732</v>
      </c>
      <c r="H30" s="65">
        <f>+F$22*B$22</f>
        <v>3558.44</v>
      </c>
      <c r="I30" s="30">
        <v>0.0053</v>
      </c>
      <c r="J30" s="31">
        <f t="shared" si="13"/>
        <v>18.859732</v>
      </c>
      <c r="K30" s="51">
        <f t="shared" si="14"/>
        <v>0</v>
      </c>
      <c r="L30" s="49">
        <f t="shared" si="15"/>
        <v>0</v>
      </c>
      <c r="M30" s="50">
        <f t="shared" si="16"/>
        <v>0</v>
      </c>
      <c r="O30" s="126" t="s">
        <v>45</v>
      </c>
      <c r="P30" s="127"/>
      <c r="Q30" s="28" t="s">
        <v>4</v>
      </c>
      <c r="R30" s="65">
        <v>1</v>
      </c>
      <c r="S30" s="30">
        <v>-0.01</v>
      </c>
      <c r="T30" s="31">
        <f aca="true" t="shared" si="17" ref="T30:T37">+S30*R30</f>
        <v>-0.01</v>
      </c>
      <c r="U30" s="65">
        <v>1</v>
      </c>
      <c r="V30" s="30">
        <v>-0.01</v>
      </c>
      <c r="W30" s="31">
        <f aca="true" t="shared" si="18" ref="W30:W37">+V30*U30</f>
        <v>-0.01</v>
      </c>
      <c r="X30" s="33">
        <f aca="true" t="shared" si="19" ref="X30:X37">+W30-T30</f>
        <v>0</v>
      </c>
      <c r="Y30" s="49">
        <f t="shared" si="11"/>
        <v>0</v>
      </c>
      <c r="Z30" s="107">
        <f>+X30/W38</f>
        <v>0</v>
      </c>
    </row>
    <row r="31" spans="2:26" ht="24" customHeight="1">
      <c r="B31" s="111" t="s">
        <v>5</v>
      </c>
      <c r="C31" s="112"/>
      <c r="D31" s="28" t="s">
        <v>4</v>
      </c>
      <c r="E31" s="65">
        <f>+B$22*F$22</f>
        <v>3558.44</v>
      </c>
      <c r="F31" s="30">
        <v>0.0041</v>
      </c>
      <c r="G31" s="31">
        <f t="shared" si="12"/>
        <v>14.589604000000001</v>
      </c>
      <c r="H31" s="65">
        <f>+F$22*B$22</f>
        <v>3558.44</v>
      </c>
      <c r="I31" s="30">
        <v>0.0041</v>
      </c>
      <c r="J31" s="31">
        <f t="shared" si="13"/>
        <v>14.589604000000001</v>
      </c>
      <c r="K31" s="51">
        <f t="shared" si="14"/>
        <v>0</v>
      </c>
      <c r="L31" s="49">
        <f t="shared" si="15"/>
        <v>0</v>
      </c>
      <c r="M31" s="50">
        <f t="shared" si="16"/>
        <v>0</v>
      </c>
      <c r="O31" s="111" t="s">
        <v>6</v>
      </c>
      <c r="P31" s="112"/>
      <c r="Q31" s="28" t="s">
        <v>4</v>
      </c>
      <c r="R31" s="65">
        <f>+O$23*S$23</f>
        <v>3565.58</v>
      </c>
      <c r="S31" s="30">
        <v>0.0053</v>
      </c>
      <c r="T31" s="31">
        <f t="shared" si="17"/>
        <v>18.897574</v>
      </c>
      <c r="U31" s="65">
        <f>+S$23*O$23</f>
        <v>3565.58</v>
      </c>
      <c r="V31" s="30">
        <v>0.0053</v>
      </c>
      <c r="W31" s="31">
        <f t="shared" si="18"/>
        <v>18.897574</v>
      </c>
      <c r="X31" s="51">
        <f t="shared" si="19"/>
        <v>0</v>
      </c>
      <c r="Y31" s="49">
        <f t="shared" si="11"/>
        <v>0</v>
      </c>
      <c r="Z31" s="107">
        <f>+X31/W38</f>
        <v>0</v>
      </c>
    </row>
    <row r="32" spans="2:26" ht="24" customHeight="1">
      <c r="B32" s="111" t="s">
        <v>7</v>
      </c>
      <c r="C32" s="112"/>
      <c r="D32" s="28" t="s">
        <v>4</v>
      </c>
      <c r="E32" s="65">
        <f>+B$22*F$22</f>
        <v>3558.44</v>
      </c>
      <c r="F32" s="30">
        <v>0.0052</v>
      </c>
      <c r="G32" s="31">
        <f t="shared" si="12"/>
        <v>18.503888</v>
      </c>
      <c r="H32" s="65">
        <f>+F$22*B$22</f>
        <v>3558.44</v>
      </c>
      <c r="I32" s="30">
        <v>0.0052</v>
      </c>
      <c r="J32" s="31">
        <f t="shared" si="13"/>
        <v>18.503888</v>
      </c>
      <c r="K32" s="51">
        <f t="shared" si="14"/>
        <v>0</v>
      </c>
      <c r="L32" s="49">
        <f t="shared" si="15"/>
        <v>0</v>
      </c>
      <c r="M32" s="50">
        <f t="shared" si="16"/>
        <v>0</v>
      </c>
      <c r="O32" s="111" t="s">
        <v>5</v>
      </c>
      <c r="P32" s="112"/>
      <c r="Q32" s="28" t="s">
        <v>4</v>
      </c>
      <c r="R32" s="65">
        <f>+O$23*S$23</f>
        <v>3565.58</v>
      </c>
      <c r="S32" s="30">
        <v>0.0045</v>
      </c>
      <c r="T32" s="31">
        <f t="shared" si="17"/>
        <v>16.045109999999998</v>
      </c>
      <c r="U32" s="65">
        <f>+S$23*O$23</f>
        <v>3565.58</v>
      </c>
      <c r="V32" s="30">
        <v>0.0045</v>
      </c>
      <c r="W32" s="31">
        <f t="shared" si="18"/>
        <v>16.045109999999998</v>
      </c>
      <c r="X32" s="51">
        <f t="shared" si="19"/>
        <v>0</v>
      </c>
      <c r="Y32" s="49">
        <f t="shared" si="11"/>
        <v>0</v>
      </c>
      <c r="Z32" s="107">
        <f>+X32/W38</f>
        <v>0</v>
      </c>
    </row>
    <row r="33" spans="2:26" ht="24" customHeight="1">
      <c r="B33" s="111" t="s">
        <v>2</v>
      </c>
      <c r="C33" s="112"/>
      <c r="D33" s="28" t="s">
        <v>4</v>
      </c>
      <c r="E33" s="65">
        <f>+B$22*F$22</f>
        <v>3558.44</v>
      </c>
      <c r="F33" s="30">
        <v>0.001</v>
      </c>
      <c r="G33" s="31">
        <f t="shared" si="12"/>
        <v>3.55844</v>
      </c>
      <c r="H33" s="65">
        <f>+F$22*B$22</f>
        <v>3558.44</v>
      </c>
      <c r="I33" s="30">
        <v>0.001</v>
      </c>
      <c r="J33" s="31">
        <f t="shared" si="13"/>
        <v>3.55844</v>
      </c>
      <c r="K33" s="51">
        <f t="shared" si="14"/>
        <v>0</v>
      </c>
      <c r="L33" s="49">
        <f t="shared" si="15"/>
        <v>0</v>
      </c>
      <c r="M33" s="50">
        <f t="shared" si="16"/>
        <v>0</v>
      </c>
      <c r="O33" s="111" t="s">
        <v>7</v>
      </c>
      <c r="P33" s="112"/>
      <c r="Q33" s="28" t="s">
        <v>4</v>
      </c>
      <c r="R33" s="65">
        <f>+O$23*S$23</f>
        <v>3565.58</v>
      </c>
      <c r="S33" s="30">
        <v>0.0052</v>
      </c>
      <c r="T33" s="31">
        <f t="shared" si="17"/>
        <v>18.541016</v>
      </c>
      <c r="U33" s="65">
        <f>+S$23*O$23</f>
        <v>3565.58</v>
      </c>
      <c r="V33" s="30">
        <v>0.0052</v>
      </c>
      <c r="W33" s="31">
        <f t="shared" si="18"/>
        <v>18.541016</v>
      </c>
      <c r="X33" s="51">
        <f t="shared" si="19"/>
        <v>0</v>
      </c>
      <c r="Y33" s="49">
        <f t="shared" si="11"/>
        <v>0</v>
      </c>
      <c r="Z33" s="107">
        <f>+X33/W38</f>
        <v>0</v>
      </c>
    </row>
    <row r="34" spans="2:26" ht="24" customHeight="1">
      <c r="B34" s="111" t="s">
        <v>32</v>
      </c>
      <c r="C34" s="112"/>
      <c r="D34" s="28" t="s">
        <v>4</v>
      </c>
      <c r="E34" s="65">
        <f>+B22</f>
        <v>3400</v>
      </c>
      <c r="F34" s="30">
        <v>0.007</v>
      </c>
      <c r="G34" s="31">
        <f t="shared" si="12"/>
        <v>23.8</v>
      </c>
      <c r="H34" s="65">
        <f>+B22</f>
        <v>3400</v>
      </c>
      <c r="I34" s="30">
        <v>0.007</v>
      </c>
      <c r="J34" s="31">
        <f t="shared" si="13"/>
        <v>23.8</v>
      </c>
      <c r="K34" s="51">
        <f t="shared" si="14"/>
        <v>0</v>
      </c>
      <c r="L34" s="49">
        <f t="shared" si="15"/>
        <v>0</v>
      </c>
      <c r="M34" s="50">
        <f t="shared" si="16"/>
        <v>0</v>
      </c>
      <c r="O34" s="111" t="s">
        <v>2</v>
      </c>
      <c r="P34" s="112"/>
      <c r="Q34" s="28" t="s">
        <v>4</v>
      </c>
      <c r="R34" s="65">
        <f>+O$23*S$23</f>
        <v>3565.58</v>
      </c>
      <c r="S34" s="30">
        <v>0.0013</v>
      </c>
      <c r="T34" s="31">
        <f t="shared" si="17"/>
        <v>4.635254</v>
      </c>
      <c r="U34" s="65">
        <f>+S$23*O$23</f>
        <v>3565.58</v>
      </c>
      <c r="V34" s="30">
        <v>0.0013</v>
      </c>
      <c r="W34" s="31">
        <f t="shared" si="18"/>
        <v>4.635254</v>
      </c>
      <c r="X34" s="51">
        <f t="shared" si="19"/>
        <v>0</v>
      </c>
      <c r="Y34" s="49">
        <f t="shared" si="11"/>
        <v>0</v>
      </c>
      <c r="Z34" s="107">
        <f>+X34/W38</f>
        <v>0</v>
      </c>
    </row>
    <row r="35" spans="2:26" ht="24" customHeight="1" thickBot="1">
      <c r="B35" s="111" t="s">
        <v>33</v>
      </c>
      <c r="C35" s="112"/>
      <c r="D35" s="28" t="s">
        <v>4</v>
      </c>
      <c r="E35" s="65">
        <f>+B$22*F$22</f>
        <v>3558.44</v>
      </c>
      <c r="F35" s="30">
        <v>0.05704</v>
      </c>
      <c r="G35" s="31">
        <f t="shared" si="12"/>
        <v>202.9734176</v>
      </c>
      <c r="H35" s="65">
        <f>+F$22*B$22</f>
        <v>3558.44</v>
      </c>
      <c r="I35" s="30">
        <v>0.05704</v>
      </c>
      <c r="J35" s="31">
        <f t="shared" si="13"/>
        <v>202.9734176</v>
      </c>
      <c r="K35" s="51">
        <f t="shared" si="14"/>
        <v>0</v>
      </c>
      <c r="L35" s="49">
        <f t="shared" si="15"/>
        <v>0</v>
      </c>
      <c r="M35" s="50">
        <f t="shared" si="16"/>
        <v>0</v>
      </c>
      <c r="O35" s="111" t="s">
        <v>32</v>
      </c>
      <c r="P35" s="112"/>
      <c r="Q35" s="28" t="s">
        <v>4</v>
      </c>
      <c r="R35" s="65">
        <f>+O23</f>
        <v>3400</v>
      </c>
      <c r="S35" s="30">
        <v>0.007</v>
      </c>
      <c r="T35" s="31">
        <f t="shared" si="17"/>
        <v>23.8</v>
      </c>
      <c r="U35" s="65">
        <f>+O23</f>
        <v>3400</v>
      </c>
      <c r="V35" s="30">
        <v>0.007</v>
      </c>
      <c r="W35" s="31">
        <f t="shared" si="18"/>
        <v>23.8</v>
      </c>
      <c r="X35" s="51">
        <f t="shared" si="19"/>
        <v>0</v>
      </c>
      <c r="Y35" s="49">
        <f t="shared" si="11"/>
        <v>0</v>
      </c>
      <c r="Z35" s="107">
        <f>+X35/W38</f>
        <v>0</v>
      </c>
    </row>
    <row r="36" spans="2:26" ht="24" customHeight="1" thickBot="1">
      <c r="B36" s="109" t="s">
        <v>34</v>
      </c>
      <c r="C36" s="110"/>
      <c r="D36" s="42"/>
      <c r="E36" s="20"/>
      <c r="F36" s="43"/>
      <c r="G36" s="44">
        <f>SUM(G28:G35)</f>
        <v>355.7150816000001</v>
      </c>
      <c r="H36" s="20"/>
      <c r="I36" s="43"/>
      <c r="J36" s="44">
        <f>SUM(J28:J35)</f>
        <v>366.5250816</v>
      </c>
      <c r="K36" s="45">
        <f>SUM(K28:K35)</f>
        <v>10.809999999999988</v>
      </c>
      <c r="L36" s="46">
        <f>+M36</f>
        <v>0.01615056627388158</v>
      </c>
      <c r="M36" s="47">
        <f>SUM(M28:M35)</f>
        <v>0.01615056627388158</v>
      </c>
      <c r="O36" s="111" t="s">
        <v>33</v>
      </c>
      <c r="P36" s="112"/>
      <c r="Q36" s="28" t="s">
        <v>4</v>
      </c>
      <c r="R36" s="65">
        <v>600</v>
      </c>
      <c r="S36" s="30">
        <f>+$U$4</f>
        <v>0.053</v>
      </c>
      <c r="T36" s="31">
        <f t="shared" si="17"/>
        <v>31.8</v>
      </c>
      <c r="U36" s="65">
        <v>600</v>
      </c>
      <c r="V36" s="30">
        <f>+$U$4</f>
        <v>0.053</v>
      </c>
      <c r="W36" s="31">
        <f t="shared" si="18"/>
        <v>31.8</v>
      </c>
      <c r="X36" s="51">
        <f t="shared" si="19"/>
        <v>0</v>
      </c>
      <c r="Y36" s="49">
        <f t="shared" si="11"/>
        <v>0</v>
      </c>
      <c r="Z36" s="107">
        <f>+X36/W38</f>
        <v>0</v>
      </c>
    </row>
    <row r="37" spans="2:26" ht="24" customHeight="1" thickBot="1">
      <c r="B37" s="68"/>
      <c r="C37" s="68"/>
      <c r="D37" s="69"/>
      <c r="E37" s="6"/>
      <c r="F37" s="7"/>
      <c r="G37" s="70"/>
      <c r="H37" s="6"/>
      <c r="I37" s="7"/>
      <c r="J37" s="70"/>
      <c r="K37" s="71"/>
      <c r="L37" s="8"/>
      <c r="M37" s="8"/>
      <c r="O37" s="111" t="s">
        <v>33</v>
      </c>
      <c r="P37" s="112"/>
      <c r="Q37" s="28" t="s">
        <v>4</v>
      </c>
      <c r="R37" s="65">
        <f>+R34-R36</f>
        <v>2965.58</v>
      </c>
      <c r="S37" s="30">
        <f>+$W$4</f>
        <v>0.062</v>
      </c>
      <c r="T37" s="31">
        <f t="shared" si="17"/>
        <v>183.86596</v>
      </c>
      <c r="U37" s="65">
        <f>+U34-U36</f>
        <v>2965.58</v>
      </c>
      <c r="V37" s="30">
        <f>+$W$4</f>
        <v>0.062</v>
      </c>
      <c r="W37" s="31">
        <f t="shared" si="18"/>
        <v>183.86596</v>
      </c>
      <c r="X37" s="51">
        <f t="shared" si="19"/>
        <v>0</v>
      </c>
      <c r="Y37" s="49">
        <f t="shared" si="11"/>
        <v>0</v>
      </c>
      <c r="Z37" s="107">
        <f>+X37/W38</f>
        <v>0</v>
      </c>
    </row>
    <row r="38" spans="2:26" ht="13.5" thickBot="1">
      <c r="B38" s="68"/>
      <c r="C38" s="68"/>
      <c r="D38" s="69"/>
      <c r="E38" s="6"/>
      <c r="F38" s="7"/>
      <c r="G38" s="70"/>
      <c r="H38" s="6"/>
      <c r="I38" s="7"/>
      <c r="J38" s="70"/>
      <c r="K38" s="71"/>
      <c r="L38" s="8"/>
      <c r="M38" s="8"/>
      <c r="O38" s="109" t="s">
        <v>34</v>
      </c>
      <c r="P38" s="110"/>
      <c r="Q38" s="42"/>
      <c r="R38" s="20"/>
      <c r="S38" s="43"/>
      <c r="T38" s="44">
        <f>SUM(T29:T37)</f>
        <v>367.914914</v>
      </c>
      <c r="U38" s="20"/>
      <c r="V38" s="43"/>
      <c r="W38" s="44">
        <f>SUM(W29:W37)</f>
        <v>368.97571400000004</v>
      </c>
      <c r="X38" s="45">
        <f>SUM(X29:X37)</f>
        <v>1.0608000000000004</v>
      </c>
      <c r="Y38" s="46">
        <f t="shared" si="11"/>
        <v>0.00288327534338551</v>
      </c>
      <c r="Z38" s="106">
        <f>+X38/W38</f>
        <v>0.0028749859672336057</v>
      </c>
    </row>
    <row r="39" spans="2:26" ht="12.75">
      <c r="B39" s="68"/>
      <c r="C39" s="68"/>
      <c r="D39" s="69"/>
      <c r="E39" s="6"/>
      <c r="F39" s="7"/>
      <c r="G39" s="70"/>
      <c r="H39" s="6"/>
      <c r="I39" s="7"/>
      <c r="J39" s="70"/>
      <c r="K39" s="71"/>
      <c r="L39" s="8"/>
      <c r="M39" s="8"/>
      <c r="O39" s="68"/>
      <c r="P39" s="68"/>
      <c r="Q39" s="69"/>
      <c r="R39" s="6"/>
      <c r="S39" s="7"/>
      <c r="T39" s="70"/>
      <c r="U39" s="6"/>
      <c r="V39" s="7"/>
      <c r="W39" s="70"/>
      <c r="X39" s="71"/>
      <c r="Y39" s="8"/>
      <c r="Z39" s="101"/>
    </row>
    <row r="40" spans="2:26" ht="12.75">
      <c r="B40" s="68"/>
      <c r="C40" s="68"/>
      <c r="D40" s="69"/>
      <c r="E40" s="6"/>
      <c r="F40" s="7"/>
      <c r="G40" s="70"/>
      <c r="H40" s="6"/>
      <c r="I40" s="7"/>
      <c r="J40" s="70"/>
      <c r="K40" s="71"/>
      <c r="L40" s="8"/>
      <c r="M40" s="8"/>
      <c r="O40" s="68"/>
      <c r="P40" s="68"/>
      <c r="Q40" s="69"/>
      <c r="R40" s="6"/>
      <c r="S40" s="7"/>
      <c r="T40" s="70"/>
      <c r="U40" s="6"/>
      <c r="V40" s="7"/>
      <c r="W40" s="70"/>
      <c r="X40" s="71"/>
      <c r="Y40" s="8"/>
      <c r="Z40" s="101"/>
    </row>
    <row r="41" spans="2:26" ht="12.75">
      <c r="B41" s="68"/>
      <c r="C41" s="68"/>
      <c r="D41" s="69"/>
      <c r="E41" s="6"/>
      <c r="F41" s="7"/>
      <c r="G41" s="70"/>
      <c r="H41" s="6"/>
      <c r="I41" s="7"/>
      <c r="J41" s="70"/>
      <c r="K41" s="71"/>
      <c r="L41" s="8"/>
      <c r="M41" s="8"/>
      <c r="O41" s="68"/>
      <c r="P41" s="68"/>
      <c r="Q41" s="69"/>
      <c r="R41" s="6"/>
      <c r="S41" s="7"/>
      <c r="T41" s="70"/>
      <c r="U41" s="6"/>
      <c r="V41" s="7"/>
      <c r="W41" s="70"/>
      <c r="X41" s="71"/>
      <c r="Y41" s="8"/>
      <c r="Z41" s="101"/>
    </row>
    <row r="42" spans="2:26" ht="12.75">
      <c r="B42" s="68"/>
      <c r="C42" s="68"/>
      <c r="D42" s="69"/>
      <c r="E42" s="6"/>
      <c r="F42" s="7"/>
      <c r="G42" s="70"/>
      <c r="H42" s="6"/>
      <c r="I42" s="7"/>
      <c r="J42" s="70"/>
      <c r="K42" s="71"/>
      <c r="L42" s="8"/>
      <c r="M42" s="8"/>
      <c r="O42" s="68"/>
      <c r="P42" s="68"/>
      <c r="Q42" s="69"/>
      <c r="R42" s="6"/>
      <c r="S42" s="7"/>
      <c r="T42" s="70"/>
      <c r="U42" s="6"/>
      <c r="V42" s="7"/>
      <c r="W42" s="70"/>
      <c r="X42" s="71"/>
      <c r="Y42" s="8"/>
      <c r="Z42" s="101"/>
    </row>
    <row r="43" spans="2:13" ht="12.75">
      <c r="B43" s="68"/>
      <c r="C43" s="68"/>
      <c r="D43" s="69"/>
      <c r="E43" s="6"/>
      <c r="F43" s="7"/>
      <c r="G43" s="70"/>
      <c r="H43" s="6"/>
      <c r="I43" s="7"/>
      <c r="J43" s="70"/>
      <c r="K43" s="71"/>
      <c r="L43" s="8"/>
      <c r="M43" s="8"/>
    </row>
    <row r="44" spans="2:26" ht="12.75">
      <c r="B44" s="1" t="s">
        <v>16</v>
      </c>
      <c r="C44" s="2"/>
      <c r="D44" s="3"/>
      <c r="E44" s="4"/>
      <c r="F44" s="5"/>
      <c r="G44" s="6"/>
      <c r="H44" s="6"/>
      <c r="I44" s="7"/>
      <c r="J44" s="6"/>
      <c r="K44" s="6"/>
      <c r="L44" s="8"/>
      <c r="M44" s="8"/>
      <c r="O44" s="1" t="s">
        <v>41</v>
      </c>
      <c r="P44" s="2"/>
      <c r="Q44" s="3"/>
      <c r="R44" s="4"/>
      <c r="S44" s="5"/>
      <c r="T44" s="6"/>
      <c r="U44" s="6"/>
      <c r="V44" s="7"/>
      <c r="W44" s="6"/>
      <c r="X44" s="6"/>
      <c r="Y44" s="8"/>
      <c r="Z44" s="101"/>
    </row>
    <row r="45" spans="2:26" ht="12.75">
      <c r="B45" s="9">
        <v>135</v>
      </c>
      <c r="C45" s="10" t="s">
        <v>35</v>
      </c>
      <c r="D45" s="11"/>
      <c r="E45" s="12" t="s">
        <v>18</v>
      </c>
      <c r="F45" s="13">
        <v>1.0466</v>
      </c>
      <c r="G45" s="14"/>
      <c r="H45" s="14"/>
      <c r="I45" s="18"/>
      <c r="J45" s="12"/>
      <c r="K45" s="15"/>
      <c r="L45" s="16"/>
      <c r="M45" s="16"/>
      <c r="O45" s="9">
        <v>135</v>
      </c>
      <c r="P45" s="10" t="s">
        <v>35</v>
      </c>
      <c r="Q45" s="11"/>
      <c r="R45" s="12" t="s">
        <v>18</v>
      </c>
      <c r="S45" s="13">
        <v>1.0487</v>
      </c>
      <c r="T45" s="14"/>
      <c r="U45" s="14"/>
      <c r="V45" s="18"/>
      <c r="W45" s="12"/>
      <c r="X45" s="15"/>
      <c r="Y45" s="16"/>
      <c r="Z45" s="102"/>
    </row>
    <row r="46" spans="2:26" ht="13.5" thickBot="1">
      <c r="B46" s="72">
        <v>55000</v>
      </c>
      <c r="C46" s="10" t="s">
        <v>17</v>
      </c>
      <c r="D46" s="3"/>
      <c r="E46" s="12"/>
      <c r="F46" s="13"/>
      <c r="G46" s="14"/>
      <c r="H46" s="14"/>
      <c r="I46" s="18"/>
      <c r="J46" s="12"/>
      <c r="K46" s="15"/>
      <c r="L46" s="16"/>
      <c r="M46" s="16"/>
      <c r="O46" s="72">
        <v>55000</v>
      </c>
      <c r="P46" s="10" t="s">
        <v>17</v>
      </c>
      <c r="Q46" s="3"/>
      <c r="R46" s="12"/>
      <c r="S46" s="13"/>
      <c r="T46" s="14"/>
      <c r="U46" s="14"/>
      <c r="V46" s="18"/>
      <c r="W46" s="12"/>
      <c r="X46" s="15"/>
      <c r="Y46" s="16"/>
      <c r="Z46" s="102"/>
    </row>
    <row r="47" spans="2:26" ht="13.5" thickBot="1">
      <c r="B47" s="119"/>
      <c r="C47" s="120"/>
      <c r="D47" s="19"/>
      <c r="E47" s="121" t="s">
        <v>20</v>
      </c>
      <c r="F47" s="113"/>
      <c r="G47" s="113"/>
      <c r="H47" s="121" t="s">
        <v>21</v>
      </c>
      <c r="I47" s="113"/>
      <c r="J47" s="114"/>
      <c r="K47" s="113" t="s">
        <v>22</v>
      </c>
      <c r="L47" s="113"/>
      <c r="M47" s="114"/>
      <c r="O47" s="119"/>
      <c r="P47" s="120"/>
      <c r="Q47" s="19"/>
      <c r="R47" s="121" t="s">
        <v>44</v>
      </c>
      <c r="S47" s="113"/>
      <c r="T47" s="113"/>
      <c r="U47" s="121" t="s">
        <v>46</v>
      </c>
      <c r="V47" s="113"/>
      <c r="W47" s="114"/>
      <c r="X47" s="113" t="s">
        <v>22</v>
      </c>
      <c r="Y47" s="113"/>
      <c r="Z47" s="114"/>
    </row>
    <row r="48" spans="2:26" ht="63.75" customHeight="1" thickBot="1">
      <c r="B48" s="115"/>
      <c r="C48" s="116"/>
      <c r="D48" s="21" t="s">
        <v>23</v>
      </c>
      <c r="E48" s="53" t="s">
        <v>24</v>
      </c>
      <c r="F48" s="54" t="s">
        <v>25</v>
      </c>
      <c r="G48" s="55" t="s">
        <v>26</v>
      </c>
      <c r="H48" s="52" t="s">
        <v>24</v>
      </c>
      <c r="I48" s="56" t="s">
        <v>25</v>
      </c>
      <c r="J48" s="57" t="s">
        <v>26</v>
      </c>
      <c r="K48" s="58" t="s">
        <v>27</v>
      </c>
      <c r="L48" s="59" t="s">
        <v>28</v>
      </c>
      <c r="M48" s="60" t="s">
        <v>29</v>
      </c>
      <c r="O48" s="115"/>
      <c r="P48" s="116"/>
      <c r="Q48" s="21" t="s">
        <v>23</v>
      </c>
      <c r="R48" s="53" t="s">
        <v>24</v>
      </c>
      <c r="S48" s="54" t="s">
        <v>25</v>
      </c>
      <c r="T48" s="55" t="s">
        <v>26</v>
      </c>
      <c r="U48" s="52" t="s">
        <v>24</v>
      </c>
      <c r="V48" s="56" t="s">
        <v>25</v>
      </c>
      <c r="W48" s="57" t="s">
        <v>26</v>
      </c>
      <c r="X48" s="58" t="s">
        <v>27</v>
      </c>
      <c r="Y48" s="59" t="s">
        <v>28</v>
      </c>
      <c r="Z48" s="108" t="s">
        <v>29</v>
      </c>
    </row>
    <row r="49" spans="2:26" ht="12.75">
      <c r="B49" s="111" t="s">
        <v>30</v>
      </c>
      <c r="C49" s="112"/>
      <c r="D49" s="73"/>
      <c r="E49" s="61"/>
      <c r="F49" s="62"/>
      <c r="G49" s="74">
        <v>40.59</v>
      </c>
      <c r="H49" s="64"/>
      <c r="I49" s="30"/>
      <c r="J49" s="32">
        <f>+'[1]Rates'!G20</f>
        <v>47.78</v>
      </c>
      <c r="K49" s="33">
        <f>+J49-G49</f>
        <v>7.189999999999998</v>
      </c>
      <c r="L49" s="34">
        <f>+K49/G49</f>
        <v>0.17713722591771366</v>
      </c>
      <c r="M49" s="35">
        <f>+K49/G58</f>
        <v>0.0014999762841023672</v>
      </c>
      <c r="O49" s="111" t="s">
        <v>30</v>
      </c>
      <c r="P49" s="112"/>
      <c r="Q49" s="73"/>
      <c r="R49" s="61"/>
      <c r="S49" s="62"/>
      <c r="T49" s="74">
        <v>43.87</v>
      </c>
      <c r="U49" s="64"/>
      <c r="V49" s="30"/>
      <c r="W49" s="32">
        <f>43.91-0.04</f>
        <v>43.87</v>
      </c>
      <c r="X49" s="33">
        <f>+W49-T49</f>
        <v>0</v>
      </c>
      <c r="Y49" s="34">
        <f aca="true" t="shared" si="20" ref="Y49:Y56">+X49/T49</f>
        <v>0</v>
      </c>
      <c r="Z49" s="104">
        <f>+X49/W59</f>
        <v>0</v>
      </c>
    </row>
    <row r="50" spans="2:26" ht="19.5" customHeight="1" thickBot="1">
      <c r="B50" s="117" t="s">
        <v>3</v>
      </c>
      <c r="C50" s="118"/>
      <c r="D50" s="75" t="s">
        <v>8</v>
      </c>
      <c r="E50" s="65">
        <f>+B45</f>
        <v>135</v>
      </c>
      <c r="F50" s="30">
        <v>3.5361</v>
      </c>
      <c r="G50" s="31">
        <f>+F50*E50</f>
        <v>477.3735</v>
      </c>
      <c r="H50" s="65">
        <f>+B45</f>
        <v>135</v>
      </c>
      <c r="I50" s="37">
        <f>+'[1]Rates'!G9</f>
        <v>4.1385</v>
      </c>
      <c r="J50" s="32">
        <f>+H50*I50</f>
        <v>558.6975</v>
      </c>
      <c r="K50" s="38">
        <f>+J50-G50</f>
        <v>81.32400000000001</v>
      </c>
      <c r="L50" s="39">
        <f>+K50/G50</f>
        <v>0.17035717315686777</v>
      </c>
      <c r="M50" s="40">
        <f>+K50/G58</f>
        <v>0.016965795734122525</v>
      </c>
      <c r="O50" s="117" t="s">
        <v>3</v>
      </c>
      <c r="P50" s="118"/>
      <c r="Q50" s="75" t="s">
        <v>8</v>
      </c>
      <c r="R50" s="65">
        <f>+O45</f>
        <v>135</v>
      </c>
      <c r="S50" s="30">
        <v>3.7618</v>
      </c>
      <c r="T50" s="31">
        <f>+S50*R50</f>
        <v>507.843</v>
      </c>
      <c r="U50" s="65">
        <f>+O45</f>
        <v>135</v>
      </c>
      <c r="V50" s="37">
        <f>3.7618+0.060959</f>
        <v>3.822759</v>
      </c>
      <c r="W50" s="32">
        <f>+U50*V50</f>
        <v>516.072465</v>
      </c>
      <c r="X50" s="38">
        <f>+W50-T50</f>
        <v>8.229464999999948</v>
      </c>
      <c r="Y50" s="39">
        <f t="shared" si="20"/>
        <v>0.016204742410548038</v>
      </c>
      <c r="Z50" s="105">
        <f>+X50/W59</f>
        <v>0.0016255421181082343</v>
      </c>
    </row>
    <row r="51" spans="2:26" ht="13.5" thickBot="1">
      <c r="B51" s="122" t="s">
        <v>31</v>
      </c>
      <c r="C51" s="123"/>
      <c r="D51" s="76"/>
      <c r="E51" s="42"/>
      <c r="F51" s="43"/>
      <c r="G51" s="44">
        <f>+G50+G49</f>
        <v>517.9635</v>
      </c>
      <c r="H51" s="42"/>
      <c r="I51" s="77"/>
      <c r="J51" s="44">
        <f>+J50+J49</f>
        <v>606.4775</v>
      </c>
      <c r="K51" s="45">
        <f>+K50+K49</f>
        <v>88.51400000000001</v>
      </c>
      <c r="L51" s="46">
        <f>+(L50+L49)/2</f>
        <v>0.17374719953729073</v>
      </c>
      <c r="M51" s="47">
        <f>+(M50+M49)/2</f>
        <v>0.009232886009112446</v>
      </c>
      <c r="O51" s="122" t="s">
        <v>31</v>
      </c>
      <c r="P51" s="123"/>
      <c r="Q51" s="76"/>
      <c r="R51" s="42"/>
      <c r="S51" s="43"/>
      <c r="T51" s="44">
        <f>+T50+T49</f>
        <v>551.713</v>
      </c>
      <c r="U51" s="42"/>
      <c r="V51" s="77"/>
      <c r="W51" s="44">
        <f>+W50+W49</f>
        <v>559.942465</v>
      </c>
      <c r="X51" s="45">
        <f>+X50+X49</f>
        <v>8.229464999999948</v>
      </c>
      <c r="Y51" s="46">
        <f t="shared" si="20"/>
        <v>0.01491620643341728</v>
      </c>
      <c r="Z51" s="106">
        <f>+X51/W59</f>
        <v>0.0016255421181082343</v>
      </c>
    </row>
    <row r="52" spans="2:26" ht="27" customHeight="1">
      <c r="B52" s="126" t="s">
        <v>1</v>
      </c>
      <c r="C52" s="127"/>
      <c r="D52" s="75" t="s">
        <v>8</v>
      </c>
      <c r="E52" s="65">
        <f>+B$45</f>
        <v>135</v>
      </c>
      <c r="F52" s="30">
        <v>0.4043</v>
      </c>
      <c r="G52" s="31">
        <f aca="true" t="shared" si="21" ref="G52:G57">+F52*E52</f>
        <v>54.5805</v>
      </c>
      <c r="H52" s="65">
        <f>+B$45</f>
        <v>135</v>
      </c>
      <c r="I52" s="48">
        <v>0.3485</v>
      </c>
      <c r="J52" s="31">
        <f aca="true" t="shared" si="22" ref="J52:J57">+I52*H52</f>
        <v>47.0475</v>
      </c>
      <c r="K52" s="33">
        <f aca="true" t="shared" si="23" ref="K52:K57">+J52-G52</f>
        <v>-7.533000000000001</v>
      </c>
      <c r="L52" s="49">
        <f aca="true" t="shared" si="24" ref="L52:L57">+K52/G52</f>
        <v>-0.1380163245115014</v>
      </c>
      <c r="M52" s="50">
        <f aca="true" t="shared" si="25" ref="M52:M57">+K52/G$58</f>
        <v>-0.0015715328717862498</v>
      </c>
      <c r="O52" s="126" t="s">
        <v>45</v>
      </c>
      <c r="P52" s="127"/>
      <c r="Q52" s="75" t="s">
        <v>8</v>
      </c>
      <c r="R52" s="65">
        <v>135</v>
      </c>
      <c r="S52" s="30">
        <v>-0.0036</v>
      </c>
      <c r="T52" s="31">
        <f aca="true" t="shared" si="26" ref="T52:T58">+S52*R52</f>
        <v>-0.486</v>
      </c>
      <c r="U52" s="65">
        <v>135</v>
      </c>
      <c r="V52" s="30">
        <v>-0.0036</v>
      </c>
      <c r="W52" s="31">
        <f aca="true" t="shared" si="27" ref="W52:W58">+V52*U52</f>
        <v>-0.486</v>
      </c>
      <c r="X52" s="33">
        <f aca="true" t="shared" si="28" ref="X52:X58">+W52-T52</f>
        <v>0</v>
      </c>
      <c r="Y52" s="49">
        <f t="shared" si="20"/>
        <v>0</v>
      </c>
      <c r="Z52" s="107">
        <f>+X52/W59</f>
        <v>0</v>
      </c>
    </row>
    <row r="53" spans="2:26" ht="27" customHeight="1">
      <c r="B53" s="111" t="s">
        <v>6</v>
      </c>
      <c r="C53" s="112"/>
      <c r="D53" s="75" t="s">
        <v>8</v>
      </c>
      <c r="E53" s="65">
        <f>+B$45</f>
        <v>135</v>
      </c>
      <c r="F53" s="30">
        <v>2.4441</v>
      </c>
      <c r="G53" s="31">
        <f t="shared" si="21"/>
        <v>329.9535</v>
      </c>
      <c r="H53" s="65">
        <f>+B$45</f>
        <v>135</v>
      </c>
      <c r="I53" s="30">
        <v>2.4441</v>
      </c>
      <c r="J53" s="31">
        <f t="shared" si="22"/>
        <v>329.9535</v>
      </c>
      <c r="K53" s="51">
        <f t="shared" si="23"/>
        <v>0</v>
      </c>
      <c r="L53" s="49">
        <f t="shared" si="24"/>
        <v>0</v>
      </c>
      <c r="M53" s="50">
        <f t="shared" si="25"/>
        <v>0</v>
      </c>
      <c r="O53" s="111" t="s">
        <v>6</v>
      </c>
      <c r="P53" s="112"/>
      <c r="Q53" s="75" t="s">
        <v>8</v>
      </c>
      <c r="R53" s="65">
        <f>+O$45</f>
        <v>135</v>
      </c>
      <c r="S53" s="30">
        <v>2.2307</v>
      </c>
      <c r="T53" s="31">
        <f t="shared" si="26"/>
        <v>301.1445</v>
      </c>
      <c r="U53" s="65">
        <f>+O$45</f>
        <v>135</v>
      </c>
      <c r="V53" s="30">
        <v>2.2307</v>
      </c>
      <c r="W53" s="31">
        <f t="shared" si="27"/>
        <v>301.1445</v>
      </c>
      <c r="X53" s="51">
        <f t="shared" si="28"/>
        <v>0</v>
      </c>
      <c r="Y53" s="49">
        <f t="shared" si="20"/>
        <v>0</v>
      </c>
      <c r="Z53" s="107">
        <f>+X53/W59</f>
        <v>0</v>
      </c>
    </row>
    <row r="54" spans="2:26" ht="27" customHeight="1">
      <c r="B54" s="111" t="s">
        <v>5</v>
      </c>
      <c r="C54" s="112"/>
      <c r="D54" s="75" t="s">
        <v>8</v>
      </c>
      <c r="E54" s="65">
        <f>+B$45</f>
        <v>135</v>
      </c>
      <c r="F54" s="30">
        <v>1.8565</v>
      </c>
      <c r="G54" s="31">
        <f t="shared" si="21"/>
        <v>250.6275</v>
      </c>
      <c r="H54" s="65">
        <f>+B$45</f>
        <v>135</v>
      </c>
      <c r="I54" s="30">
        <v>1.8565</v>
      </c>
      <c r="J54" s="31">
        <f t="shared" si="22"/>
        <v>250.6275</v>
      </c>
      <c r="K54" s="51">
        <f t="shared" si="23"/>
        <v>0</v>
      </c>
      <c r="L54" s="49">
        <f t="shared" si="24"/>
        <v>0</v>
      </c>
      <c r="M54" s="50">
        <f t="shared" si="25"/>
        <v>0</v>
      </c>
      <c r="O54" s="111" t="s">
        <v>5</v>
      </c>
      <c r="P54" s="112"/>
      <c r="Q54" s="75" t="s">
        <v>8</v>
      </c>
      <c r="R54" s="65">
        <f>+O$45</f>
        <v>135</v>
      </c>
      <c r="S54" s="30">
        <v>1.8594</v>
      </c>
      <c r="T54" s="31">
        <f t="shared" si="26"/>
        <v>251.019</v>
      </c>
      <c r="U54" s="65">
        <f>+O$45</f>
        <v>135</v>
      </c>
      <c r="V54" s="30">
        <v>1.8594</v>
      </c>
      <c r="W54" s="31">
        <f t="shared" si="27"/>
        <v>251.019</v>
      </c>
      <c r="X54" s="51">
        <f t="shared" si="28"/>
        <v>0</v>
      </c>
      <c r="Y54" s="49">
        <f t="shared" si="20"/>
        <v>0</v>
      </c>
      <c r="Z54" s="107">
        <f>+X54/W59</f>
        <v>0</v>
      </c>
    </row>
    <row r="55" spans="2:26" ht="27" customHeight="1">
      <c r="B55" s="111" t="s">
        <v>7</v>
      </c>
      <c r="C55" s="112"/>
      <c r="D55" s="75" t="s">
        <v>4</v>
      </c>
      <c r="E55" s="65">
        <f>+B46*F45</f>
        <v>57563</v>
      </c>
      <c r="F55" s="30">
        <v>0.0052</v>
      </c>
      <c r="G55" s="31">
        <f t="shared" si="21"/>
        <v>299.32759999999996</v>
      </c>
      <c r="H55" s="65">
        <f>+B46*F45</f>
        <v>57563</v>
      </c>
      <c r="I55" s="30">
        <v>0.0052</v>
      </c>
      <c r="J55" s="31">
        <f t="shared" si="22"/>
        <v>299.32759999999996</v>
      </c>
      <c r="K55" s="51">
        <f t="shared" si="23"/>
        <v>0</v>
      </c>
      <c r="L55" s="49">
        <f t="shared" si="24"/>
        <v>0</v>
      </c>
      <c r="M55" s="50">
        <f t="shared" si="25"/>
        <v>0</v>
      </c>
      <c r="O55" s="111" t="s">
        <v>7</v>
      </c>
      <c r="P55" s="112"/>
      <c r="Q55" s="75" t="s">
        <v>4</v>
      </c>
      <c r="R55" s="65">
        <f>+O46*S45</f>
        <v>57678.5</v>
      </c>
      <c r="S55" s="30">
        <v>0.0052</v>
      </c>
      <c r="T55" s="31">
        <f t="shared" si="26"/>
        <v>299.9282</v>
      </c>
      <c r="U55" s="65">
        <f>+O46*S45</f>
        <v>57678.5</v>
      </c>
      <c r="V55" s="30">
        <v>0.0052</v>
      </c>
      <c r="W55" s="31">
        <f t="shared" si="27"/>
        <v>299.9282</v>
      </c>
      <c r="X55" s="51">
        <f t="shared" si="28"/>
        <v>0</v>
      </c>
      <c r="Y55" s="49">
        <f t="shared" si="20"/>
        <v>0</v>
      </c>
      <c r="Z55" s="107">
        <f>+X55/W59</f>
        <v>0</v>
      </c>
    </row>
    <row r="56" spans="2:26" ht="27" customHeight="1">
      <c r="B56" s="111" t="s">
        <v>2</v>
      </c>
      <c r="C56" s="112"/>
      <c r="D56" s="75" t="s">
        <v>4</v>
      </c>
      <c r="E56" s="65">
        <f>+B46*F45</f>
        <v>57563</v>
      </c>
      <c r="F56" s="30">
        <v>0.001</v>
      </c>
      <c r="G56" s="31">
        <f t="shared" si="21"/>
        <v>57.563</v>
      </c>
      <c r="H56" s="65">
        <f>+B46*F45</f>
        <v>57563</v>
      </c>
      <c r="I56" s="30">
        <v>0.001</v>
      </c>
      <c r="J56" s="31">
        <f t="shared" si="22"/>
        <v>57.563</v>
      </c>
      <c r="K56" s="51">
        <f t="shared" si="23"/>
        <v>0</v>
      </c>
      <c r="L56" s="49">
        <f t="shared" si="24"/>
        <v>0</v>
      </c>
      <c r="M56" s="50">
        <f t="shared" si="25"/>
        <v>0</v>
      </c>
      <c r="O56" s="111" t="s">
        <v>2</v>
      </c>
      <c r="P56" s="112"/>
      <c r="Q56" s="75" t="s">
        <v>4</v>
      </c>
      <c r="R56" s="65">
        <f>+O46*S45</f>
        <v>57678.5</v>
      </c>
      <c r="S56" s="30">
        <v>0.0013</v>
      </c>
      <c r="T56" s="31">
        <f t="shared" si="26"/>
        <v>74.98205</v>
      </c>
      <c r="U56" s="65">
        <f>+O46*S45</f>
        <v>57678.5</v>
      </c>
      <c r="V56" s="30">
        <v>0.0013</v>
      </c>
      <c r="W56" s="31">
        <f t="shared" si="27"/>
        <v>74.98205</v>
      </c>
      <c r="X56" s="51">
        <f t="shared" si="28"/>
        <v>0</v>
      </c>
      <c r="Y56" s="49">
        <f t="shared" si="20"/>
        <v>0</v>
      </c>
      <c r="Z56" s="107">
        <f>+X56/W59</f>
        <v>0</v>
      </c>
    </row>
    <row r="57" spans="2:26" ht="27" customHeight="1" thickBot="1">
      <c r="B57" s="111" t="s">
        <v>33</v>
      </c>
      <c r="C57" s="112"/>
      <c r="D57" s="75" t="s">
        <v>4</v>
      </c>
      <c r="E57" s="65">
        <f>+B46*F45</f>
        <v>57563</v>
      </c>
      <c r="F57" s="30">
        <v>0.05704</v>
      </c>
      <c r="G57" s="31">
        <f t="shared" si="21"/>
        <v>3283.39352</v>
      </c>
      <c r="H57" s="65">
        <f>+B46*F45</f>
        <v>57563</v>
      </c>
      <c r="I57" s="99">
        <v>0.05704</v>
      </c>
      <c r="J57" s="31">
        <f t="shared" si="22"/>
        <v>3283.39352</v>
      </c>
      <c r="K57" s="51">
        <f t="shared" si="23"/>
        <v>0</v>
      </c>
      <c r="L57" s="49">
        <f t="shared" si="24"/>
        <v>0</v>
      </c>
      <c r="M57" s="50">
        <f t="shared" si="25"/>
        <v>0</v>
      </c>
      <c r="O57" s="111" t="s">
        <v>33</v>
      </c>
      <c r="P57" s="112"/>
      <c r="Q57" s="28" t="s">
        <v>4</v>
      </c>
      <c r="R57" s="65">
        <v>0</v>
      </c>
      <c r="S57" s="30">
        <f>+$U$4</f>
        <v>0.053</v>
      </c>
      <c r="T57" s="31">
        <f t="shared" si="26"/>
        <v>0</v>
      </c>
      <c r="U57" s="65">
        <v>0</v>
      </c>
      <c r="V57" s="30">
        <f>+$U$4</f>
        <v>0.053</v>
      </c>
      <c r="W57" s="31">
        <f t="shared" si="27"/>
        <v>0</v>
      </c>
      <c r="X57" s="51">
        <f t="shared" si="28"/>
        <v>0</v>
      </c>
      <c r="Y57" s="49">
        <v>0</v>
      </c>
      <c r="Z57" s="107">
        <f>+X57/W59</f>
        <v>0</v>
      </c>
    </row>
    <row r="58" spans="2:26" ht="27" customHeight="1" thickBot="1">
      <c r="B58" s="109" t="s">
        <v>34</v>
      </c>
      <c r="C58" s="110"/>
      <c r="D58" s="42"/>
      <c r="E58" s="20"/>
      <c r="F58" s="43"/>
      <c r="G58" s="44">
        <f>SUM(G51:G57)</f>
        <v>4793.40912</v>
      </c>
      <c r="H58" s="20"/>
      <c r="I58" s="43"/>
      <c r="J58" s="44">
        <f>SUM(J51:J57)</f>
        <v>4874.39012</v>
      </c>
      <c r="K58" s="45">
        <f>SUM(K51:K57)</f>
        <v>80.98100000000001</v>
      </c>
      <c r="L58" s="46">
        <f>+M58</f>
        <v>0.0076613531373261965</v>
      </c>
      <c r="M58" s="47">
        <f>SUM(M51:M57)</f>
        <v>0.0076613531373261965</v>
      </c>
      <c r="O58" s="111" t="s">
        <v>33</v>
      </c>
      <c r="P58" s="112"/>
      <c r="Q58" s="75" t="s">
        <v>4</v>
      </c>
      <c r="R58" s="65">
        <f>+O46*S45</f>
        <v>57678.5</v>
      </c>
      <c r="S58" s="30">
        <f>+$W$4</f>
        <v>0.062</v>
      </c>
      <c r="T58" s="31">
        <f t="shared" si="26"/>
        <v>3576.067</v>
      </c>
      <c r="U58" s="65">
        <f>+O46*S45</f>
        <v>57678.5</v>
      </c>
      <c r="V58" s="30">
        <f>+$W$4</f>
        <v>0.062</v>
      </c>
      <c r="W58" s="31">
        <f t="shared" si="27"/>
        <v>3576.067</v>
      </c>
      <c r="X58" s="51">
        <f t="shared" si="28"/>
        <v>0</v>
      </c>
      <c r="Y58" s="49">
        <f>+X58/T58</f>
        <v>0</v>
      </c>
      <c r="Z58" s="107">
        <f>+X58/W59</f>
        <v>0</v>
      </c>
    </row>
    <row r="59" spans="15:26" ht="13.5" thickBot="1">
      <c r="O59" s="109" t="s">
        <v>34</v>
      </c>
      <c r="P59" s="110"/>
      <c r="Q59" s="42"/>
      <c r="R59" s="20"/>
      <c r="S59" s="43"/>
      <c r="T59" s="44">
        <f>SUM(T51:T58)</f>
        <v>5054.36775</v>
      </c>
      <c r="U59" s="20"/>
      <c r="V59" s="43"/>
      <c r="W59" s="44">
        <f>SUM(W51:W58)</f>
        <v>5062.597215</v>
      </c>
      <c r="X59" s="45">
        <f>SUM(X51:X58)</f>
        <v>8.229464999999948</v>
      </c>
      <c r="Y59" s="46">
        <f>+X59/T59</f>
        <v>0.0016281888075912062</v>
      </c>
      <c r="Z59" s="106">
        <f>+X59/W59</f>
        <v>0.0016255421181082343</v>
      </c>
    </row>
    <row r="60" spans="2:13" ht="12.75">
      <c r="B60" s="1" t="s">
        <v>11</v>
      </c>
      <c r="C60" s="2"/>
      <c r="D60" s="3"/>
      <c r="E60" s="4"/>
      <c r="F60" s="5"/>
      <c r="G60" s="6"/>
      <c r="H60" s="6"/>
      <c r="I60" s="7"/>
      <c r="J60" s="6"/>
      <c r="K60" s="6"/>
      <c r="L60" s="8"/>
      <c r="M60" s="8"/>
    </row>
    <row r="61" spans="2:26" ht="12.75">
      <c r="B61" s="9">
        <v>1625</v>
      </c>
      <c r="C61" s="10" t="s">
        <v>35</v>
      </c>
      <c r="D61" s="11"/>
      <c r="E61" s="12" t="s">
        <v>18</v>
      </c>
      <c r="F61" s="13">
        <v>1.0466</v>
      </c>
      <c r="G61" s="14"/>
      <c r="H61" s="14"/>
      <c r="I61" s="18"/>
      <c r="J61" s="12"/>
      <c r="K61" s="15"/>
      <c r="L61" s="16"/>
      <c r="M61" s="16"/>
      <c r="O61" s="1" t="s">
        <v>11</v>
      </c>
      <c r="P61" s="2"/>
      <c r="Q61" s="3"/>
      <c r="R61" s="4"/>
      <c r="S61" s="5"/>
      <c r="T61" s="6"/>
      <c r="U61" s="6"/>
      <c r="V61" s="7"/>
      <c r="W61" s="6"/>
      <c r="X61" s="6"/>
      <c r="Y61" s="8"/>
      <c r="Z61" s="101"/>
    </row>
    <row r="62" spans="2:26" ht="13.5" thickBot="1">
      <c r="B62" s="72">
        <v>842000</v>
      </c>
      <c r="C62" s="10" t="s">
        <v>17</v>
      </c>
      <c r="D62" s="3"/>
      <c r="E62" s="12"/>
      <c r="F62" s="13"/>
      <c r="G62" s="14"/>
      <c r="H62" s="14"/>
      <c r="I62" s="18"/>
      <c r="J62" s="12"/>
      <c r="K62" s="15"/>
      <c r="L62" s="16"/>
      <c r="M62" s="16"/>
      <c r="O62" s="9">
        <v>1625</v>
      </c>
      <c r="P62" s="10" t="s">
        <v>35</v>
      </c>
      <c r="Q62" s="11"/>
      <c r="R62" s="12" t="s">
        <v>18</v>
      </c>
      <c r="S62" s="13">
        <v>1.0487</v>
      </c>
      <c r="T62" s="14"/>
      <c r="U62" s="14"/>
      <c r="V62" s="18"/>
      <c r="W62" s="12"/>
      <c r="X62" s="15"/>
      <c r="Y62" s="16"/>
      <c r="Z62" s="102"/>
    </row>
    <row r="63" spans="2:26" ht="13.5" thickBot="1">
      <c r="B63" s="119"/>
      <c r="C63" s="120"/>
      <c r="D63" s="19"/>
      <c r="E63" s="121" t="s">
        <v>20</v>
      </c>
      <c r="F63" s="113"/>
      <c r="G63" s="113"/>
      <c r="H63" s="121" t="s">
        <v>21</v>
      </c>
      <c r="I63" s="113"/>
      <c r="J63" s="114"/>
      <c r="K63" s="113" t="s">
        <v>22</v>
      </c>
      <c r="L63" s="113"/>
      <c r="M63" s="114"/>
      <c r="O63" s="72">
        <v>842000</v>
      </c>
      <c r="P63" s="10" t="s">
        <v>17</v>
      </c>
      <c r="Q63" s="3"/>
      <c r="R63" s="12"/>
      <c r="S63" s="13"/>
      <c r="T63" s="14"/>
      <c r="U63" s="14"/>
      <c r="V63" s="18"/>
      <c r="W63" s="12"/>
      <c r="X63" s="15"/>
      <c r="Y63" s="16"/>
      <c r="Z63" s="102"/>
    </row>
    <row r="64" spans="2:26" ht="48" customHeight="1" thickBot="1">
      <c r="B64" s="115"/>
      <c r="C64" s="116"/>
      <c r="D64" s="21" t="s">
        <v>23</v>
      </c>
      <c r="E64" s="53" t="s">
        <v>24</v>
      </c>
      <c r="F64" s="54" t="s">
        <v>25</v>
      </c>
      <c r="G64" s="55" t="s">
        <v>26</v>
      </c>
      <c r="H64" s="52" t="s">
        <v>24</v>
      </c>
      <c r="I64" s="56" t="s">
        <v>25</v>
      </c>
      <c r="J64" s="57" t="s">
        <v>26</v>
      </c>
      <c r="K64" s="58" t="s">
        <v>27</v>
      </c>
      <c r="L64" s="59" t="s">
        <v>28</v>
      </c>
      <c r="M64" s="60" t="s">
        <v>29</v>
      </c>
      <c r="O64" s="119"/>
      <c r="P64" s="120"/>
      <c r="Q64" s="19"/>
      <c r="R64" s="121" t="s">
        <v>44</v>
      </c>
      <c r="S64" s="113"/>
      <c r="T64" s="113"/>
      <c r="U64" s="121" t="s">
        <v>46</v>
      </c>
      <c r="V64" s="113"/>
      <c r="W64" s="114"/>
      <c r="X64" s="113" t="s">
        <v>22</v>
      </c>
      <c r="Y64" s="113"/>
      <c r="Z64" s="114"/>
    </row>
    <row r="65" spans="2:26" ht="26.25" thickBot="1">
      <c r="B65" s="111" t="s">
        <v>30</v>
      </c>
      <c r="C65" s="112"/>
      <c r="D65" s="73"/>
      <c r="E65" s="61"/>
      <c r="F65" s="62"/>
      <c r="G65" s="74">
        <v>1952.27</v>
      </c>
      <c r="H65" s="64"/>
      <c r="I65" s="30"/>
      <c r="J65" s="32">
        <f>+'[1]Rates'!G21</f>
        <v>2285.41</v>
      </c>
      <c r="K65" s="33">
        <f>+J65-G65</f>
        <v>333.1399999999999</v>
      </c>
      <c r="L65" s="34">
        <f>+K65/G65</f>
        <v>0.17064238040844754</v>
      </c>
      <c r="M65" s="35">
        <f>+K65/G74</f>
        <v>0.01212388505275362</v>
      </c>
      <c r="O65" s="115"/>
      <c r="P65" s="116"/>
      <c r="Q65" s="21" t="s">
        <v>23</v>
      </c>
      <c r="R65" s="53" t="s">
        <v>24</v>
      </c>
      <c r="S65" s="54" t="s">
        <v>25</v>
      </c>
      <c r="T65" s="55" t="s">
        <v>26</v>
      </c>
      <c r="U65" s="52" t="s">
        <v>24</v>
      </c>
      <c r="V65" s="56" t="s">
        <v>25</v>
      </c>
      <c r="W65" s="57" t="s">
        <v>26</v>
      </c>
      <c r="X65" s="58" t="s">
        <v>27</v>
      </c>
      <c r="Y65" s="59" t="s">
        <v>28</v>
      </c>
      <c r="Z65" s="108" t="s">
        <v>29</v>
      </c>
    </row>
    <row r="66" spans="2:26" ht="21.75" customHeight="1" thickBot="1">
      <c r="B66" s="117" t="s">
        <v>3</v>
      </c>
      <c r="C66" s="118"/>
      <c r="D66" s="75" t="s">
        <v>8</v>
      </c>
      <c r="E66" s="65">
        <f>+B61</f>
        <v>1625</v>
      </c>
      <c r="F66" s="30">
        <v>4.3362</v>
      </c>
      <c r="G66" s="31">
        <f>+F66*E66</f>
        <v>7046.325</v>
      </c>
      <c r="H66" s="65">
        <f>+B61</f>
        <v>1625</v>
      </c>
      <c r="I66" s="37">
        <f>+'[1]Rates'!G10</f>
        <v>5.0761</v>
      </c>
      <c r="J66" s="32">
        <f>+H66*I66</f>
        <v>8248.6625</v>
      </c>
      <c r="K66" s="38">
        <f>+J66-G66</f>
        <v>1202.3375000000005</v>
      </c>
      <c r="L66" s="39">
        <f>+K66/G66</f>
        <v>0.1706332733729995</v>
      </c>
      <c r="M66" s="40">
        <f>+K66/G74</f>
        <v>0.04375638363635459</v>
      </c>
      <c r="O66" s="111" t="s">
        <v>30</v>
      </c>
      <c r="P66" s="112"/>
      <c r="Q66" s="73"/>
      <c r="R66" s="61"/>
      <c r="S66" s="62"/>
      <c r="T66" s="74">
        <f>1265.48-1.21</f>
        <v>1264.27</v>
      </c>
      <c r="U66" s="64"/>
      <c r="V66" s="30"/>
      <c r="W66" s="74">
        <f>1265.48-1.21</f>
        <v>1264.27</v>
      </c>
      <c r="X66" s="33">
        <f>+W66-T66</f>
        <v>0</v>
      </c>
      <c r="Y66" s="34">
        <f aca="true" t="shared" si="29" ref="Y66:Y73">+X66/T66</f>
        <v>0</v>
      </c>
      <c r="Z66" s="104">
        <f>+X66/W76</f>
        <v>0</v>
      </c>
    </row>
    <row r="67" spans="2:26" ht="13.5" thickBot="1">
      <c r="B67" s="122" t="s">
        <v>31</v>
      </c>
      <c r="C67" s="123"/>
      <c r="D67" s="76"/>
      <c r="E67" s="42"/>
      <c r="F67" s="43"/>
      <c r="G67" s="44">
        <f>+G66+G65</f>
        <v>8998.595</v>
      </c>
      <c r="H67" s="42"/>
      <c r="I67" s="43"/>
      <c r="J67" s="44">
        <f>+J66+J65</f>
        <v>10534.0725</v>
      </c>
      <c r="K67" s="45">
        <f>+K66+K65</f>
        <v>1535.4775000000004</v>
      </c>
      <c r="L67" s="46">
        <f>+(L66+L65)/2</f>
        <v>0.17063782689072352</v>
      </c>
      <c r="M67" s="47">
        <f>+(M66+M65)/2</f>
        <v>0.027940134344554106</v>
      </c>
      <c r="O67" s="117" t="s">
        <v>3</v>
      </c>
      <c r="P67" s="118"/>
      <c r="Q67" s="75" t="s">
        <v>8</v>
      </c>
      <c r="R67" s="65">
        <f>+O62</f>
        <v>1625</v>
      </c>
      <c r="S67" s="30">
        <v>2.8092</v>
      </c>
      <c r="T67" s="31">
        <f>+S67*R67</f>
        <v>4564.95</v>
      </c>
      <c r="U67" s="65">
        <f>+O62</f>
        <v>1625</v>
      </c>
      <c r="V67" s="37">
        <f>2.8092+0.054147</f>
        <v>2.863347</v>
      </c>
      <c r="W67" s="32">
        <f>+U67*V67</f>
        <v>4652.938875</v>
      </c>
      <c r="X67" s="38">
        <f>+W67-T67</f>
        <v>87.98887500000001</v>
      </c>
      <c r="Y67" s="39">
        <f t="shared" si="29"/>
        <v>0.019274882528833834</v>
      </c>
      <c r="Z67" s="105">
        <f>+X67/W76</f>
        <v>0.0012045827913535606</v>
      </c>
    </row>
    <row r="68" spans="2:26" ht="13.5" thickBot="1">
      <c r="B68" s="124" t="s">
        <v>1</v>
      </c>
      <c r="C68" s="125"/>
      <c r="D68" s="78" t="s">
        <v>8</v>
      </c>
      <c r="E68" s="79">
        <f>+B61</f>
        <v>1625</v>
      </c>
      <c r="F68" s="80">
        <v>0.082</v>
      </c>
      <c r="G68" s="81">
        <f aca="true" t="shared" si="30" ref="G68:G73">+F68*E68</f>
        <v>133.25</v>
      </c>
      <c r="H68" s="79">
        <f>+B61</f>
        <v>1625</v>
      </c>
      <c r="I68" s="80">
        <v>0.3566</v>
      </c>
      <c r="J68" s="81">
        <f aca="true" t="shared" si="31" ref="J68:J73">+I68*H68</f>
        <v>579.4749999999999</v>
      </c>
      <c r="K68" s="82">
        <f aca="true" t="shared" si="32" ref="K68:K73">+J68-G68</f>
        <v>446.2249999999999</v>
      </c>
      <c r="L68" s="83">
        <f aca="true" t="shared" si="33" ref="L68:L73">+K68/G68</f>
        <v>3.3487804878048775</v>
      </c>
      <c r="M68" s="84">
        <f aca="true" t="shared" si="34" ref="M68:M73">+K68/G$74</f>
        <v>0.016239360652173216</v>
      </c>
      <c r="O68" s="122" t="s">
        <v>31</v>
      </c>
      <c r="P68" s="123"/>
      <c r="Q68" s="76"/>
      <c r="R68" s="42"/>
      <c r="S68" s="43"/>
      <c r="T68" s="44">
        <f>+T67+T66</f>
        <v>5829.219999999999</v>
      </c>
      <c r="U68" s="42"/>
      <c r="V68" s="43"/>
      <c r="W68" s="44">
        <f>+W67+W66</f>
        <v>5917.208875</v>
      </c>
      <c r="X68" s="45">
        <f>+X67+X66</f>
        <v>87.98887500000001</v>
      </c>
      <c r="Y68" s="46">
        <f t="shared" si="29"/>
        <v>0.015094450887082667</v>
      </c>
      <c r="Z68" s="106">
        <f>+X68/W76</f>
        <v>0.0012045827913535606</v>
      </c>
    </row>
    <row r="69" spans="2:26" ht="27" customHeight="1">
      <c r="B69" s="111" t="s">
        <v>6</v>
      </c>
      <c r="C69" s="112"/>
      <c r="D69" s="75" t="s">
        <v>8</v>
      </c>
      <c r="E69" s="65">
        <f>+B61</f>
        <v>1625</v>
      </c>
      <c r="F69" s="30">
        <v>2.4441</v>
      </c>
      <c r="G69" s="31">
        <f t="shared" si="30"/>
        <v>3971.6625000000004</v>
      </c>
      <c r="H69" s="65">
        <f>+B61</f>
        <v>1625</v>
      </c>
      <c r="I69" s="30">
        <v>2.4441</v>
      </c>
      <c r="J69" s="31">
        <f t="shared" si="31"/>
        <v>3971.6625000000004</v>
      </c>
      <c r="K69" s="51">
        <f t="shared" si="32"/>
        <v>0</v>
      </c>
      <c r="L69" s="49">
        <f t="shared" si="33"/>
        <v>0</v>
      </c>
      <c r="M69" s="84">
        <f t="shared" si="34"/>
        <v>0</v>
      </c>
      <c r="O69" s="124" t="s">
        <v>47</v>
      </c>
      <c r="P69" s="125"/>
      <c r="Q69" s="78" t="s">
        <v>8</v>
      </c>
      <c r="R69" s="79">
        <f>+O62</f>
        <v>1625</v>
      </c>
      <c r="S69" s="80">
        <v>-0.0027</v>
      </c>
      <c r="T69" s="81">
        <f aca="true" t="shared" si="35" ref="T69:T75">+S69*R69</f>
        <v>-4.3875</v>
      </c>
      <c r="U69" s="79">
        <f>+O62</f>
        <v>1625</v>
      </c>
      <c r="V69" s="80">
        <v>-0.0027</v>
      </c>
      <c r="W69" s="81">
        <f aca="true" t="shared" si="36" ref="W69:W75">+V69*U69</f>
        <v>-4.3875</v>
      </c>
      <c r="X69" s="33">
        <f aca="true" t="shared" si="37" ref="X69:X75">+W69-T69</f>
        <v>0</v>
      </c>
      <c r="Y69" s="49">
        <f t="shared" si="29"/>
        <v>0</v>
      </c>
      <c r="Z69" s="107">
        <f>+X69/W76</f>
        <v>0</v>
      </c>
    </row>
    <row r="70" spans="2:26" ht="27" customHeight="1">
      <c r="B70" s="111" t="s">
        <v>5</v>
      </c>
      <c r="C70" s="112"/>
      <c r="D70" s="75" t="s">
        <v>8</v>
      </c>
      <c r="E70" s="65">
        <f>+B61</f>
        <v>1625</v>
      </c>
      <c r="F70" s="30">
        <v>1.8565</v>
      </c>
      <c r="G70" s="31">
        <f t="shared" si="30"/>
        <v>3016.8125</v>
      </c>
      <c r="H70" s="65">
        <f>+B61</f>
        <v>1625</v>
      </c>
      <c r="I70" s="30">
        <v>1.8565</v>
      </c>
      <c r="J70" s="31">
        <f t="shared" si="31"/>
        <v>3016.8125</v>
      </c>
      <c r="K70" s="51">
        <f t="shared" si="32"/>
        <v>0</v>
      </c>
      <c r="L70" s="49">
        <f t="shared" si="33"/>
        <v>0</v>
      </c>
      <c r="M70" s="84">
        <f t="shared" si="34"/>
        <v>0</v>
      </c>
      <c r="O70" s="111" t="s">
        <v>6</v>
      </c>
      <c r="P70" s="112"/>
      <c r="Q70" s="75" t="s">
        <v>8</v>
      </c>
      <c r="R70" s="65">
        <f>+O62</f>
        <v>1625</v>
      </c>
      <c r="S70" s="30">
        <v>2.2307</v>
      </c>
      <c r="T70" s="31">
        <f t="shared" si="35"/>
        <v>3624.8875000000003</v>
      </c>
      <c r="U70" s="65">
        <f>+O62</f>
        <v>1625</v>
      </c>
      <c r="V70" s="30">
        <v>2.2307</v>
      </c>
      <c r="W70" s="31">
        <f t="shared" si="36"/>
        <v>3624.8875000000003</v>
      </c>
      <c r="X70" s="51">
        <f t="shared" si="37"/>
        <v>0</v>
      </c>
      <c r="Y70" s="49">
        <f t="shared" si="29"/>
        <v>0</v>
      </c>
      <c r="Z70" s="107">
        <f>+X70/W76</f>
        <v>0</v>
      </c>
    </row>
    <row r="71" spans="2:26" ht="12.75">
      <c r="B71" s="111" t="s">
        <v>7</v>
      </c>
      <c r="C71" s="112"/>
      <c r="D71" s="75" t="s">
        <v>4</v>
      </c>
      <c r="E71" s="65">
        <f>+B62*F61</f>
        <v>881237.2</v>
      </c>
      <c r="F71" s="30">
        <v>0.0052</v>
      </c>
      <c r="G71" s="31">
        <f t="shared" si="30"/>
        <v>4582.43344</v>
      </c>
      <c r="H71" s="65">
        <f>+B62*F61</f>
        <v>881237.2</v>
      </c>
      <c r="I71" s="30">
        <v>0.0052</v>
      </c>
      <c r="J71" s="31">
        <f t="shared" si="31"/>
        <v>4582.43344</v>
      </c>
      <c r="K71" s="51">
        <f t="shared" si="32"/>
        <v>0</v>
      </c>
      <c r="L71" s="49">
        <f t="shared" si="33"/>
        <v>0</v>
      </c>
      <c r="M71" s="84">
        <f t="shared" si="34"/>
        <v>0</v>
      </c>
      <c r="O71" s="111" t="s">
        <v>5</v>
      </c>
      <c r="P71" s="112"/>
      <c r="Q71" s="75" t="s">
        <v>8</v>
      </c>
      <c r="R71" s="65">
        <f>+O62</f>
        <v>1625</v>
      </c>
      <c r="S71" s="30">
        <v>1.8594</v>
      </c>
      <c r="T71" s="31">
        <f t="shared" si="35"/>
        <v>3021.525</v>
      </c>
      <c r="U71" s="65">
        <f>+O62</f>
        <v>1625</v>
      </c>
      <c r="V71" s="30">
        <v>1.8594</v>
      </c>
      <c r="W71" s="31">
        <f t="shared" si="36"/>
        <v>3021.525</v>
      </c>
      <c r="X71" s="51">
        <f t="shared" si="37"/>
        <v>0</v>
      </c>
      <c r="Y71" s="49">
        <f t="shared" si="29"/>
        <v>0</v>
      </c>
      <c r="Z71" s="107">
        <f>+X71/W76</f>
        <v>0</v>
      </c>
    </row>
    <row r="72" spans="2:26" ht="27" customHeight="1">
      <c r="B72" s="111" t="s">
        <v>2</v>
      </c>
      <c r="C72" s="112"/>
      <c r="D72" s="75" t="s">
        <v>4</v>
      </c>
      <c r="E72" s="65">
        <f>+B62*F61</f>
        <v>881237.2</v>
      </c>
      <c r="F72" s="30">
        <v>0.001</v>
      </c>
      <c r="G72" s="31">
        <f t="shared" si="30"/>
        <v>881.2371999999999</v>
      </c>
      <c r="H72" s="65">
        <f>+B62*F61</f>
        <v>881237.2</v>
      </c>
      <c r="I72" s="30">
        <v>0.001</v>
      </c>
      <c r="J72" s="31">
        <f t="shared" si="31"/>
        <v>881.2371999999999</v>
      </c>
      <c r="K72" s="51">
        <f t="shared" si="32"/>
        <v>0</v>
      </c>
      <c r="L72" s="49">
        <f t="shared" si="33"/>
        <v>0</v>
      </c>
      <c r="M72" s="84">
        <f t="shared" si="34"/>
        <v>0</v>
      </c>
      <c r="O72" s="111" t="s">
        <v>7</v>
      </c>
      <c r="P72" s="112"/>
      <c r="Q72" s="75" t="s">
        <v>4</v>
      </c>
      <c r="R72" s="65">
        <f>+O63*S62</f>
        <v>883005.4</v>
      </c>
      <c r="S72" s="30">
        <v>0.0052</v>
      </c>
      <c r="T72" s="31">
        <f t="shared" si="35"/>
        <v>4591.6280799999995</v>
      </c>
      <c r="U72" s="65">
        <f>+O63*S62</f>
        <v>883005.4</v>
      </c>
      <c r="V72" s="30">
        <v>0.0052</v>
      </c>
      <c r="W72" s="31">
        <f t="shared" si="36"/>
        <v>4591.6280799999995</v>
      </c>
      <c r="X72" s="51">
        <f t="shared" si="37"/>
        <v>0</v>
      </c>
      <c r="Y72" s="49">
        <f t="shared" si="29"/>
        <v>0</v>
      </c>
      <c r="Z72" s="107">
        <f>+X72/W76</f>
        <v>0</v>
      </c>
    </row>
    <row r="73" spans="2:26" ht="27" customHeight="1" thickBot="1">
      <c r="B73" s="111" t="s">
        <v>32</v>
      </c>
      <c r="C73" s="112"/>
      <c r="D73" s="75" t="s">
        <v>4</v>
      </c>
      <c r="E73" s="65">
        <f>+B62</f>
        <v>842000</v>
      </c>
      <c r="F73" s="30">
        <v>0.007</v>
      </c>
      <c r="G73" s="31">
        <f t="shared" si="30"/>
        <v>5894</v>
      </c>
      <c r="H73" s="65">
        <f>+B62</f>
        <v>842000</v>
      </c>
      <c r="I73" s="30">
        <v>0.007</v>
      </c>
      <c r="J73" s="31">
        <f t="shared" si="31"/>
        <v>5894</v>
      </c>
      <c r="K73" s="51">
        <f t="shared" si="32"/>
        <v>0</v>
      </c>
      <c r="L73" s="49">
        <f t="shared" si="33"/>
        <v>0</v>
      </c>
      <c r="M73" s="84">
        <f t="shared" si="34"/>
        <v>0</v>
      </c>
      <c r="O73" s="111" t="s">
        <v>2</v>
      </c>
      <c r="P73" s="112"/>
      <c r="Q73" s="75" t="s">
        <v>4</v>
      </c>
      <c r="R73" s="65">
        <f>+O63*S62</f>
        <v>883005.4</v>
      </c>
      <c r="S73" s="30">
        <v>0.0013</v>
      </c>
      <c r="T73" s="31">
        <f t="shared" si="35"/>
        <v>1147.9070199999999</v>
      </c>
      <c r="U73" s="65">
        <f>+O63*S62</f>
        <v>883005.4</v>
      </c>
      <c r="V73" s="30">
        <v>0.0013</v>
      </c>
      <c r="W73" s="31">
        <f t="shared" si="36"/>
        <v>1147.9070199999999</v>
      </c>
      <c r="X73" s="51">
        <f t="shared" si="37"/>
        <v>0</v>
      </c>
      <c r="Y73" s="49">
        <f t="shared" si="29"/>
        <v>0</v>
      </c>
      <c r="Z73" s="107">
        <f>+X73/W76</f>
        <v>0</v>
      </c>
    </row>
    <row r="74" spans="2:26" ht="27" customHeight="1" thickBot="1">
      <c r="B74" s="109" t="s">
        <v>34</v>
      </c>
      <c r="C74" s="110"/>
      <c r="D74" s="42"/>
      <c r="E74" s="20"/>
      <c r="F74" s="43"/>
      <c r="G74" s="44">
        <f>SUM(G67:G73)</f>
        <v>27477.99064</v>
      </c>
      <c r="H74" s="20"/>
      <c r="I74" s="43"/>
      <c r="J74" s="44">
        <f>SUM(J67:J73)</f>
        <v>29459.69314</v>
      </c>
      <c r="K74" s="45">
        <f>SUM(K67:K73)</f>
        <v>1981.7025000000003</v>
      </c>
      <c r="L74" s="46">
        <f>+M74</f>
        <v>0.044179494996727325</v>
      </c>
      <c r="M74" s="47">
        <f>SUM(M67:M73)</f>
        <v>0.044179494996727325</v>
      </c>
      <c r="O74" s="111" t="s">
        <v>33</v>
      </c>
      <c r="P74" s="112"/>
      <c r="Q74" s="28" t="s">
        <v>4</v>
      </c>
      <c r="R74" s="65">
        <v>0</v>
      </c>
      <c r="S74" s="30">
        <f>+$U$4</f>
        <v>0.053</v>
      </c>
      <c r="T74" s="31">
        <f t="shared" si="35"/>
        <v>0</v>
      </c>
      <c r="U74" s="65">
        <v>0</v>
      </c>
      <c r="V74" s="30">
        <f>+$U$4</f>
        <v>0.053</v>
      </c>
      <c r="W74" s="31">
        <f t="shared" si="36"/>
        <v>0</v>
      </c>
      <c r="X74" s="51">
        <f t="shared" si="37"/>
        <v>0</v>
      </c>
      <c r="Y74" s="49">
        <v>0</v>
      </c>
      <c r="Z74" s="107">
        <f>+X74/W76</f>
        <v>0</v>
      </c>
    </row>
    <row r="75" spans="15:26" ht="27" customHeight="1" thickBot="1">
      <c r="O75" s="111" t="s">
        <v>33</v>
      </c>
      <c r="P75" s="112"/>
      <c r="Q75" s="75" t="s">
        <v>4</v>
      </c>
      <c r="R75" s="65">
        <f>+O63*S62</f>
        <v>883005.4</v>
      </c>
      <c r="S75" s="30">
        <f>+$W$4</f>
        <v>0.062</v>
      </c>
      <c r="T75" s="31">
        <f t="shared" si="35"/>
        <v>54746.334800000004</v>
      </c>
      <c r="U75" s="65">
        <f>+O63*S62</f>
        <v>883005.4</v>
      </c>
      <c r="V75" s="30">
        <f>+$W$4</f>
        <v>0.062</v>
      </c>
      <c r="W75" s="31">
        <f t="shared" si="36"/>
        <v>54746.334800000004</v>
      </c>
      <c r="X75" s="51">
        <f t="shared" si="37"/>
        <v>0</v>
      </c>
      <c r="Y75" s="49">
        <f>+X75/T75</f>
        <v>0</v>
      </c>
      <c r="Z75" s="107">
        <f>+X75/W76</f>
        <v>0</v>
      </c>
    </row>
    <row r="76" spans="15:26" ht="13.5" thickBot="1">
      <c r="O76" s="109" t="s">
        <v>34</v>
      </c>
      <c r="P76" s="110"/>
      <c r="Q76" s="42"/>
      <c r="R76" s="20"/>
      <c r="S76" s="43"/>
      <c r="T76" s="44">
        <f>SUM(T68:T75)</f>
        <v>72957.1149</v>
      </c>
      <c r="U76" s="20"/>
      <c r="V76" s="43"/>
      <c r="W76" s="44">
        <f>SUM(W68:W75)</f>
        <v>73045.103775</v>
      </c>
      <c r="X76" s="45">
        <f>SUM(X68:X75)</f>
        <v>87.98887500000001</v>
      </c>
      <c r="Y76" s="46">
        <f>+X76/T76</f>
        <v>0.0012060355610361451</v>
      </c>
      <c r="Z76" s="106">
        <f>+X76/W76</f>
        <v>0.0012045827913535606</v>
      </c>
    </row>
    <row r="78" spans="2:26" ht="12.75">
      <c r="B78" s="1" t="s">
        <v>12</v>
      </c>
      <c r="C78" s="2"/>
      <c r="D78" s="3"/>
      <c r="E78" s="4"/>
      <c r="F78" s="5"/>
      <c r="G78" s="6"/>
      <c r="H78" s="6"/>
      <c r="I78" s="7"/>
      <c r="J78" s="6"/>
      <c r="K78" s="6"/>
      <c r="L78" s="8"/>
      <c r="M78" s="8"/>
      <c r="O78" s="1" t="s">
        <v>12</v>
      </c>
      <c r="P78" s="2"/>
      <c r="Q78" s="3"/>
      <c r="R78" s="4"/>
      <c r="S78" s="5"/>
      <c r="T78" s="6"/>
      <c r="U78" s="6"/>
      <c r="V78" s="7"/>
      <c r="W78" s="6"/>
      <c r="X78" s="6"/>
      <c r="Y78" s="8"/>
      <c r="Z78" s="101"/>
    </row>
    <row r="79" spans="2:26" ht="12.75">
      <c r="B79" s="9">
        <v>7900</v>
      </c>
      <c r="C79" s="10" t="s">
        <v>35</v>
      </c>
      <c r="D79" s="11"/>
      <c r="E79" s="12" t="s">
        <v>18</v>
      </c>
      <c r="F79" s="13">
        <v>1.0146</v>
      </c>
      <c r="G79" s="14"/>
      <c r="H79" s="14"/>
      <c r="I79" s="18"/>
      <c r="J79" s="12"/>
      <c r="K79" s="15"/>
      <c r="L79" s="16"/>
      <c r="M79" s="16"/>
      <c r="O79" s="9">
        <v>7900</v>
      </c>
      <c r="P79" s="10" t="s">
        <v>35</v>
      </c>
      <c r="Q79" s="11"/>
      <c r="R79" s="12" t="s">
        <v>18</v>
      </c>
      <c r="S79" s="13">
        <v>1.0145</v>
      </c>
      <c r="T79" s="14"/>
      <c r="U79" s="14"/>
      <c r="V79" s="18"/>
      <c r="W79" s="12"/>
      <c r="X79" s="15"/>
      <c r="Y79" s="16"/>
      <c r="Z79" s="102"/>
    </row>
    <row r="80" spans="2:26" ht="13.5" thickBot="1">
      <c r="B80" s="72">
        <v>3600000</v>
      </c>
      <c r="C80" s="10" t="s">
        <v>17</v>
      </c>
      <c r="D80" s="3"/>
      <c r="E80" s="12"/>
      <c r="F80" s="13"/>
      <c r="G80" s="14"/>
      <c r="H80" s="14"/>
      <c r="I80" s="18"/>
      <c r="J80" s="12"/>
      <c r="K80" s="15"/>
      <c r="L80" s="16"/>
      <c r="M80" s="16"/>
      <c r="O80" s="72">
        <v>3600000</v>
      </c>
      <c r="P80" s="10" t="s">
        <v>17</v>
      </c>
      <c r="Q80" s="3"/>
      <c r="R80" s="12"/>
      <c r="S80" s="13"/>
      <c r="T80" s="14"/>
      <c r="U80" s="14"/>
      <c r="V80" s="18"/>
      <c r="W80" s="12"/>
      <c r="X80" s="15"/>
      <c r="Y80" s="16"/>
      <c r="Z80" s="102"/>
    </row>
    <row r="81" spans="2:26" ht="13.5" thickBot="1">
      <c r="B81" s="119"/>
      <c r="C81" s="120"/>
      <c r="D81" s="19"/>
      <c r="E81" s="121" t="s">
        <v>20</v>
      </c>
      <c r="F81" s="113"/>
      <c r="G81" s="113"/>
      <c r="H81" s="121" t="s">
        <v>21</v>
      </c>
      <c r="I81" s="113"/>
      <c r="J81" s="114"/>
      <c r="K81" s="113" t="s">
        <v>22</v>
      </c>
      <c r="L81" s="113"/>
      <c r="M81" s="114"/>
      <c r="O81" s="119"/>
      <c r="P81" s="120"/>
      <c r="Q81" s="19"/>
      <c r="R81" s="121" t="s">
        <v>44</v>
      </c>
      <c r="S81" s="113"/>
      <c r="T81" s="113"/>
      <c r="U81" s="121" t="s">
        <v>46</v>
      </c>
      <c r="V81" s="113"/>
      <c r="W81" s="114"/>
      <c r="X81" s="113" t="s">
        <v>22</v>
      </c>
      <c r="Y81" s="113"/>
      <c r="Z81" s="114"/>
    </row>
    <row r="82" spans="2:26" ht="51" customHeight="1" thickBot="1">
      <c r="B82" s="115"/>
      <c r="C82" s="116"/>
      <c r="D82" s="21" t="s">
        <v>23</v>
      </c>
      <c r="E82" s="53" t="s">
        <v>24</v>
      </c>
      <c r="F82" s="54" t="s">
        <v>25</v>
      </c>
      <c r="G82" s="55" t="s">
        <v>26</v>
      </c>
      <c r="H82" s="52" t="s">
        <v>24</v>
      </c>
      <c r="I82" s="56" t="s">
        <v>25</v>
      </c>
      <c r="J82" s="57" t="s">
        <v>26</v>
      </c>
      <c r="K82" s="58" t="s">
        <v>27</v>
      </c>
      <c r="L82" s="59" t="s">
        <v>28</v>
      </c>
      <c r="M82" s="60" t="s">
        <v>29</v>
      </c>
      <c r="O82" s="115"/>
      <c r="P82" s="116"/>
      <c r="Q82" s="21" t="s">
        <v>23</v>
      </c>
      <c r="R82" s="53" t="s">
        <v>24</v>
      </c>
      <c r="S82" s="54" t="s">
        <v>25</v>
      </c>
      <c r="T82" s="55" t="s">
        <v>26</v>
      </c>
      <c r="U82" s="52" t="s">
        <v>24</v>
      </c>
      <c r="V82" s="56" t="s">
        <v>25</v>
      </c>
      <c r="W82" s="57" t="s">
        <v>26</v>
      </c>
      <c r="X82" s="58" t="s">
        <v>27</v>
      </c>
      <c r="Y82" s="59" t="s">
        <v>28</v>
      </c>
      <c r="Z82" s="108" t="s">
        <v>29</v>
      </c>
    </row>
    <row r="83" spans="2:26" ht="12.75">
      <c r="B83" s="111" t="s">
        <v>30</v>
      </c>
      <c r="C83" s="112"/>
      <c r="D83" s="73"/>
      <c r="E83" s="61"/>
      <c r="F83" s="62"/>
      <c r="G83" s="74">
        <v>10512.24</v>
      </c>
      <c r="H83" s="64"/>
      <c r="I83" s="30"/>
      <c r="J83" s="32">
        <f>+'[1]Rates'!G22</f>
        <v>12301.14</v>
      </c>
      <c r="K83" s="33">
        <f>+J83-G83</f>
        <v>1788.8999999999996</v>
      </c>
      <c r="L83" s="34">
        <f>+K83/G83</f>
        <v>0.17017305540969382</v>
      </c>
      <c r="M83" s="35">
        <f>+K83/G92</f>
        <v>0.006750658740838579</v>
      </c>
      <c r="O83" s="111" t="s">
        <v>30</v>
      </c>
      <c r="P83" s="112"/>
      <c r="Q83" s="73"/>
      <c r="R83" s="61"/>
      <c r="S83" s="62"/>
      <c r="T83" s="32">
        <f>7793.43-7.48</f>
        <v>7785.950000000001</v>
      </c>
      <c r="U83" s="64"/>
      <c r="V83" s="30"/>
      <c r="W83" s="32">
        <f>7793.43-7.48</f>
        <v>7785.950000000001</v>
      </c>
      <c r="X83" s="33">
        <f>+W83-T83</f>
        <v>0</v>
      </c>
      <c r="Y83" s="34">
        <f aca="true" t="shared" si="38" ref="Y83:Y90">+X83/T83</f>
        <v>0</v>
      </c>
      <c r="Z83" s="104">
        <f>+X83/W93</f>
        <v>0</v>
      </c>
    </row>
    <row r="84" spans="2:26" ht="13.5" thickBot="1">
      <c r="B84" s="117" t="s">
        <v>3</v>
      </c>
      <c r="C84" s="118"/>
      <c r="D84" s="75" t="s">
        <v>8</v>
      </c>
      <c r="E84" s="65">
        <f>+B79</f>
        <v>7900</v>
      </c>
      <c r="F84" s="30">
        <v>2.8902</v>
      </c>
      <c r="G84" s="31">
        <f>+F84*E84</f>
        <v>22832.58</v>
      </c>
      <c r="H84" s="65">
        <f>+B79</f>
        <v>7900</v>
      </c>
      <c r="I84" s="37">
        <f>+'[1]Rates'!G11</f>
        <v>3.382</v>
      </c>
      <c r="J84" s="32">
        <f>+H84*I84</f>
        <v>26717.8</v>
      </c>
      <c r="K84" s="38">
        <f>+J84-G84</f>
        <v>3885.2199999999975</v>
      </c>
      <c r="L84" s="39">
        <f>+K84/G84</f>
        <v>0.17016123451664233</v>
      </c>
      <c r="M84" s="40">
        <f>+K84/G92</f>
        <v>0.014661408884275732</v>
      </c>
      <c r="O84" s="117" t="s">
        <v>3</v>
      </c>
      <c r="P84" s="118"/>
      <c r="Q84" s="75" t="s">
        <v>8</v>
      </c>
      <c r="R84" s="65">
        <f>+O79</f>
        <v>7900</v>
      </c>
      <c r="S84" s="30">
        <v>2.1425</v>
      </c>
      <c r="T84" s="31">
        <f>+S84*R84</f>
        <v>16925.75</v>
      </c>
      <c r="U84" s="65">
        <f>+O79</f>
        <v>7900</v>
      </c>
      <c r="V84" s="37">
        <f>2.1425+0.052219</f>
        <v>2.194719</v>
      </c>
      <c r="W84" s="32">
        <f>+U84*V84</f>
        <v>17338.2801</v>
      </c>
      <c r="X84" s="38">
        <f>+W84-T84</f>
        <v>412.53009999999995</v>
      </c>
      <c r="Y84" s="39">
        <f t="shared" si="38"/>
        <v>0.02437292882147024</v>
      </c>
      <c r="Z84" s="105">
        <f>+X84/W93</f>
        <v>0.0014952463555344343</v>
      </c>
    </row>
    <row r="85" spans="2:26" ht="13.5" thickBot="1">
      <c r="B85" s="122" t="s">
        <v>31</v>
      </c>
      <c r="C85" s="123"/>
      <c r="D85" s="76"/>
      <c r="E85" s="42"/>
      <c r="F85" s="43"/>
      <c r="G85" s="44">
        <f>+G84+G83</f>
        <v>33344.82</v>
      </c>
      <c r="H85" s="85"/>
      <c r="I85" s="43"/>
      <c r="J85" s="44">
        <f>+J84+J83</f>
        <v>39018.94</v>
      </c>
      <c r="K85" s="45">
        <f>+K84+K83</f>
        <v>5674.119999999997</v>
      </c>
      <c r="L85" s="46">
        <f>+(L84+L83)/2</f>
        <v>0.1701671449631681</v>
      </c>
      <c r="M85" s="47">
        <f>+(M84+M83)/2</f>
        <v>0.010706033812557155</v>
      </c>
      <c r="O85" s="122" t="s">
        <v>31</v>
      </c>
      <c r="P85" s="123"/>
      <c r="Q85" s="76"/>
      <c r="R85" s="42"/>
      <c r="S85" s="43"/>
      <c r="T85" s="44">
        <f>+T84+T83</f>
        <v>24711.7</v>
      </c>
      <c r="U85" s="85"/>
      <c r="V85" s="43"/>
      <c r="W85" s="44">
        <f>+W84+W83</f>
        <v>25124.2301</v>
      </c>
      <c r="X85" s="45">
        <f>+X84+X83</f>
        <v>412.53009999999995</v>
      </c>
      <c r="Y85" s="46">
        <f t="shared" si="38"/>
        <v>0.016693715932129313</v>
      </c>
      <c r="Z85" s="106">
        <f>+X85/W93</f>
        <v>0.0014952463555344343</v>
      </c>
    </row>
    <row r="86" spans="2:26" ht="27" customHeight="1">
      <c r="B86" s="124" t="s">
        <v>1</v>
      </c>
      <c r="C86" s="125"/>
      <c r="D86" s="78" t="s">
        <v>8</v>
      </c>
      <c r="E86" s="79">
        <f>+B$45</f>
        <v>135</v>
      </c>
      <c r="F86" s="80">
        <v>0.286</v>
      </c>
      <c r="G86" s="81">
        <f aca="true" t="shared" si="39" ref="G86:G91">+F86*E86</f>
        <v>38.61</v>
      </c>
      <c r="H86" s="79">
        <f>+B$45</f>
        <v>135</v>
      </c>
      <c r="I86" s="80">
        <v>0.3621</v>
      </c>
      <c r="J86" s="81">
        <f aca="true" t="shared" si="40" ref="J86:J91">+I86*H86</f>
        <v>48.8835</v>
      </c>
      <c r="K86" s="82">
        <f aca="true" t="shared" si="41" ref="K86:K91">+J86-G86</f>
        <v>10.273499999999999</v>
      </c>
      <c r="L86" s="83">
        <f aca="true" t="shared" si="42" ref="L86:L91">+K86/G86</f>
        <v>0.26608391608391607</v>
      </c>
      <c r="M86" s="84">
        <f aca="true" t="shared" si="43" ref="M86:M91">+K86/G$92</f>
        <v>3.876845691430776E-05</v>
      </c>
      <c r="O86" s="124" t="s">
        <v>45</v>
      </c>
      <c r="P86" s="125"/>
      <c r="Q86" s="78" t="s">
        <v>8</v>
      </c>
      <c r="R86" s="79">
        <f>+O$45</f>
        <v>135</v>
      </c>
      <c r="S86" s="80">
        <v>-0.0021</v>
      </c>
      <c r="T86" s="81">
        <f aca="true" t="shared" si="44" ref="T86:T92">+S86*R86</f>
        <v>-0.2835</v>
      </c>
      <c r="U86" s="79">
        <f>+O$45</f>
        <v>135</v>
      </c>
      <c r="V86" s="80">
        <v>-0.0021</v>
      </c>
      <c r="W86" s="81">
        <f aca="true" t="shared" si="45" ref="W86:W92">+V86*U86</f>
        <v>-0.2835</v>
      </c>
      <c r="X86" s="33">
        <f aca="true" t="shared" si="46" ref="X86:X92">+W86-T86</f>
        <v>0</v>
      </c>
      <c r="Y86" s="49">
        <f t="shared" si="38"/>
        <v>0</v>
      </c>
      <c r="Z86" s="107">
        <f>+X86/W93</f>
        <v>0</v>
      </c>
    </row>
    <row r="87" spans="2:26" ht="27" customHeight="1">
      <c r="B87" s="111" t="s">
        <v>6</v>
      </c>
      <c r="C87" s="112"/>
      <c r="D87" s="75" t="s">
        <v>8</v>
      </c>
      <c r="E87" s="65">
        <f>+B$45</f>
        <v>135</v>
      </c>
      <c r="F87" s="30">
        <v>2.6041</v>
      </c>
      <c r="G87" s="31">
        <f t="shared" si="39"/>
        <v>351.5535</v>
      </c>
      <c r="H87" s="65">
        <f>+B$45</f>
        <v>135</v>
      </c>
      <c r="I87" s="30">
        <v>2.6041</v>
      </c>
      <c r="J87" s="31">
        <f t="shared" si="40"/>
        <v>351.5535</v>
      </c>
      <c r="K87" s="51">
        <f t="shared" si="41"/>
        <v>0</v>
      </c>
      <c r="L87" s="49">
        <f t="shared" si="42"/>
        <v>0</v>
      </c>
      <c r="M87" s="84">
        <f t="shared" si="43"/>
        <v>0</v>
      </c>
      <c r="O87" s="111" t="s">
        <v>6</v>
      </c>
      <c r="P87" s="112"/>
      <c r="Q87" s="75" t="s">
        <v>8</v>
      </c>
      <c r="R87" s="65">
        <f>+O$45</f>
        <v>135</v>
      </c>
      <c r="S87" s="30">
        <v>2.3767</v>
      </c>
      <c r="T87" s="31">
        <f t="shared" si="44"/>
        <v>320.85450000000003</v>
      </c>
      <c r="U87" s="65">
        <f>+O$45</f>
        <v>135</v>
      </c>
      <c r="V87" s="30">
        <v>2.3767</v>
      </c>
      <c r="W87" s="31">
        <f t="shared" si="45"/>
        <v>320.85450000000003</v>
      </c>
      <c r="X87" s="51">
        <f t="shared" si="46"/>
        <v>0</v>
      </c>
      <c r="Y87" s="49">
        <f t="shared" si="38"/>
        <v>0</v>
      </c>
      <c r="Z87" s="107">
        <f>+X87/W93</f>
        <v>0</v>
      </c>
    </row>
    <row r="88" spans="2:26" ht="27" customHeight="1">
      <c r="B88" s="111" t="s">
        <v>5</v>
      </c>
      <c r="C88" s="112"/>
      <c r="D88" s="75" t="s">
        <v>8</v>
      </c>
      <c r="E88" s="65">
        <f>+B$45</f>
        <v>135</v>
      </c>
      <c r="F88" s="30">
        <v>2.0258</v>
      </c>
      <c r="G88" s="31">
        <f t="shared" si="39"/>
        <v>273.483</v>
      </c>
      <c r="H88" s="65">
        <f>+B$45</f>
        <v>135</v>
      </c>
      <c r="I88" s="30">
        <v>2.0258</v>
      </c>
      <c r="J88" s="31">
        <f t="shared" si="40"/>
        <v>273.483</v>
      </c>
      <c r="K88" s="51">
        <f t="shared" si="41"/>
        <v>0</v>
      </c>
      <c r="L88" s="49">
        <f t="shared" si="42"/>
        <v>0</v>
      </c>
      <c r="M88" s="84">
        <f t="shared" si="43"/>
        <v>0</v>
      </c>
      <c r="O88" s="111" t="s">
        <v>5</v>
      </c>
      <c r="P88" s="112"/>
      <c r="Q88" s="75" t="s">
        <v>8</v>
      </c>
      <c r="R88" s="65">
        <f>+O$45</f>
        <v>135</v>
      </c>
      <c r="S88" s="30">
        <v>2.0289</v>
      </c>
      <c r="T88" s="31">
        <f t="shared" si="44"/>
        <v>273.9015</v>
      </c>
      <c r="U88" s="65">
        <f>+O$45</f>
        <v>135</v>
      </c>
      <c r="V88" s="30">
        <v>2.0289</v>
      </c>
      <c r="W88" s="31">
        <f t="shared" si="45"/>
        <v>273.9015</v>
      </c>
      <c r="X88" s="51">
        <f t="shared" si="46"/>
        <v>0</v>
      </c>
      <c r="Y88" s="49">
        <f t="shared" si="38"/>
        <v>0</v>
      </c>
      <c r="Z88" s="107">
        <f>+X88/W93</f>
        <v>0</v>
      </c>
    </row>
    <row r="89" spans="2:26" ht="27" customHeight="1">
      <c r="B89" s="111" t="s">
        <v>7</v>
      </c>
      <c r="C89" s="112"/>
      <c r="D89" s="75" t="s">
        <v>4</v>
      </c>
      <c r="E89" s="65">
        <f>+B80*F79</f>
        <v>3652560</v>
      </c>
      <c r="F89" s="30">
        <v>0.0052</v>
      </c>
      <c r="G89" s="31">
        <f t="shared" si="39"/>
        <v>18993.311999999998</v>
      </c>
      <c r="H89" s="65">
        <f>+B80*F79</f>
        <v>3652560</v>
      </c>
      <c r="I89" s="30">
        <v>0.0052</v>
      </c>
      <c r="J89" s="31">
        <f t="shared" si="40"/>
        <v>18993.311999999998</v>
      </c>
      <c r="K89" s="51">
        <f t="shared" si="41"/>
        <v>0</v>
      </c>
      <c r="L89" s="49">
        <f t="shared" si="42"/>
        <v>0</v>
      </c>
      <c r="M89" s="84">
        <f t="shared" si="43"/>
        <v>0</v>
      </c>
      <c r="O89" s="111" t="s">
        <v>7</v>
      </c>
      <c r="P89" s="112"/>
      <c r="Q89" s="75" t="s">
        <v>4</v>
      </c>
      <c r="R89" s="65">
        <f>+O80*S79</f>
        <v>3652200</v>
      </c>
      <c r="S89" s="30">
        <v>0.0052</v>
      </c>
      <c r="T89" s="31">
        <f t="shared" si="44"/>
        <v>18991.44</v>
      </c>
      <c r="U89" s="65">
        <f>+O80*S79</f>
        <v>3652200</v>
      </c>
      <c r="V89" s="30">
        <v>0.0052</v>
      </c>
      <c r="W89" s="31">
        <f t="shared" si="45"/>
        <v>18991.44</v>
      </c>
      <c r="X89" s="51">
        <f t="shared" si="46"/>
        <v>0</v>
      </c>
      <c r="Y89" s="49">
        <f t="shared" si="38"/>
        <v>0</v>
      </c>
      <c r="Z89" s="107">
        <f>+X89/W93</f>
        <v>0</v>
      </c>
    </row>
    <row r="90" spans="2:26" ht="27" customHeight="1">
      <c r="B90" s="111" t="s">
        <v>2</v>
      </c>
      <c r="C90" s="112"/>
      <c r="D90" s="75" t="s">
        <v>4</v>
      </c>
      <c r="E90" s="65">
        <f>+B80*F79</f>
        <v>3652560</v>
      </c>
      <c r="F90" s="30">
        <v>0.001</v>
      </c>
      <c r="G90" s="31">
        <f t="shared" si="39"/>
        <v>3652.56</v>
      </c>
      <c r="H90" s="65">
        <f>+B80*F79</f>
        <v>3652560</v>
      </c>
      <c r="I90" s="30">
        <v>0.001</v>
      </c>
      <c r="J90" s="31">
        <f t="shared" si="40"/>
        <v>3652.56</v>
      </c>
      <c r="K90" s="51">
        <f t="shared" si="41"/>
        <v>0</v>
      </c>
      <c r="L90" s="49">
        <f t="shared" si="42"/>
        <v>0</v>
      </c>
      <c r="M90" s="84">
        <f t="shared" si="43"/>
        <v>0</v>
      </c>
      <c r="O90" s="111" t="s">
        <v>2</v>
      </c>
      <c r="P90" s="112"/>
      <c r="Q90" s="75" t="s">
        <v>4</v>
      </c>
      <c r="R90" s="65">
        <f>+O80*S79</f>
        <v>3652200</v>
      </c>
      <c r="S90" s="30">
        <v>0.0013</v>
      </c>
      <c r="T90" s="31">
        <f t="shared" si="44"/>
        <v>4747.86</v>
      </c>
      <c r="U90" s="65">
        <f>+O80*S79</f>
        <v>3652200</v>
      </c>
      <c r="V90" s="30">
        <v>0.0013</v>
      </c>
      <c r="W90" s="31">
        <f t="shared" si="45"/>
        <v>4747.86</v>
      </c>
      <c r="X90" s="51">
        <f t="shared" si="46"/>
        <v>0</v>
      </c>
      <c r="Y90" s="49">
        <f t="shared" si="38"/>
        <v>0</v>
      </c>
      <c r="Z90" s="107">
        <f>+X90/W93</f>
        <v>0</v>
      </c>
    </row>
    <row r="91" spans="2:26" ht="27" customHeight="1" thickBot="1">
      <c r="B91" s="111" t="s">
        <v>33</v>
      </c>
      <c r="C91" s="112"/>
      <c r="D91" s="75" t="s">
        <v>4</v>
      </c>
      <c r="E91" s="65">
        <f>+B80*F79</f>
        <v>3652560</v>
      </c>
      <c r="F91" s="30">
        <v>0.05704</v>
      </c>
      <c r="G91" s="31">
        <f t="shared" si="39"/>
        <v>208342.0224</v>
      </c>
      <c r="H91" s="65">
        <f>+B80*F79</f>
        <v>3652560</v>
      </c>
      <c r="I91" s="30">
        <v>0.05704</v>
      </c>
      <c r="J91" s="31">
        <f t="shared" si="40"/>
        <v>208342.0224</v>
      </c>
      <c r="K91" s="51">
        <f t="shared" si="41"/>
        <v>0</v>
      </c>
      <c r="L91" s="49">
        <f t="shared" si="42"/>
        <v>0</v>
      </c>
      <c r="M91" s="84">
        <f t="shared" si="43"/>
        <v>0</v>
      </c>
      <c r="O91" s="111" t="s">
        <v>33</v>
      </c>
      <c r="P91" s="112"/>
      <c r="Q91" s="28" t="s">
        <v>4</v>
      </c>
      <c r="R91" s="65">
        <v>0</v>
      </c>
      <c r="S91" s="30">
        <f>+$U$4</f>
        <v>0.053</v>
      </c>
      <c r="T91" s="31">
        <f t="shared" si="44"/>
        <v>0</v>
      </c>
      <c r="U91" s="65">
        <v>0</v>
      </c>
      <c r="V91" s="30">
        <f>+$U$4</f>
        <v>0.053</v>
      </c>
      <c r="W91" s="31">
        <f t="shared" si="45"/>
        <v>0</v>
      </c>
      <c r="X91" s="51">
        <f t="shared" si="46"/>
        <v>0</v>
      </c>
      <c r="Y91" s="49">
        <v>0</v>
      </c>
      <c r="Z91" s="107">
        <f>+X91/W93</f>
        <v>0</v>
      </c>
    </row>
    <row r="92" spans="2:26" ht="27" customHeight="1" thickBot="1">
      <c r="B92" s="109" t="s">
        <v>34</v>
      </c>
      <c r="C92" s="110"/>
      <c r="D92" s="42"/>
      <c r="E92" s="20"/>
      <c r="F92" s="43"/>
      <c r="G92" s="44">
        <f>SUM(G85:G91)</f>
        <v>264996.36089999997</v>
      </c>
      <c r="H92" s="20"/>
      <c r="I92" s="43"/>
      <c r="J92" s="44">
        <f>SUM(J85:J91)</f>
        <v>270680.7544</v>
      </c>
      <c r="K92" s="45">
        <f>SUM(K85:K91)</f>
        <v>5684.393499999997</v>
      </c>
      <c r="L92" s="46">
        <f>+M92</f>
        <v>0.010744802269471464</v>
      </c>
      <c r="M92" s="47">
        <f>SUM(M85:M91)</f>
        <v>0.010744802269471464</v>
      </c>
      <c r="O92" s="111" t="s">
        <v>33</v>
      </c>
      <c r="P92" s="112"/>
      <c r="Q92" s="75" t="s">
        <v>4</v>
      </c>
      <c r="R92" s="65">
        <f>+O80*S79</f>
        <v>3652200</v>
      </c>
      <c r="S92" s="30">
        <f>+$W$4</f>
        <v>0.062</v>
      </c>
      <c r="T92" s="31">
        <f t="shared" si="44"/>
        <v>226436.4</v>
      </c>
      <c r="U92" s="65">
        <f>+O80*S79</f>
        <v>3652200</v>
      </c>
      <c r="V92" s="30">
        <f>+$W$4</f>
        <v>0.062</v>
      </c>
      <c r="W92" s="31">
        <f t="shared" si="45"/>
        <v>226436.4</v>
      </c>
      <c r="X92" s="51">
        <f t="shared" si="46"/>
        <v>0</v>
      </c>
      <c r="Y92" s="49">
        <f>+X92/T92</f>
        <v>0</v>
      </c>
      <c r="Z92" s="107">
        <f>+X92/W93</f>
        <v>0</v>
      </c>
    </row>
    <row r="93" spans="15:26" ht="13.5" thickBot="1">
      <c r="O93" s="109" t="s">
        <v>34</v>
      </c>
      <c r="P93" s="110"/>
      <c r="Q93" s="42"/>
      <c r="R93" s="20"/>
      <c r="S93" s="43"/>
      <c r="T93" s="44">
        <f>SUM(T85:T92)</f>
        <v>275481.8725</v>
      </c>
      <c r="U93" s="20"/>
      <c r="V93" s="43"/>
      <c r="W93" s="44">
        <f>SUM(W85:W92)</f>
        <v>275894.4026</v>
      </c>
      <c r="X93" s="45">
        <f>SUM(X85:X92)</f>
        <v>412.53009999999995</v>
      </c>
      <c r="Y93" s="46">
        <f>+X93/T93</f>
        <v>0.0014974854652187685</v>
      </c>
      <c r="Z93" s="106">
        <f>+X93/W93</f>
        <v>0.0014952463555344343</v>
      </c>
    </row>
    <row r="94" spans="2:13" ht="12.75" customHeight="1">
      <c r="B94" s="86" t="s">
        <v>15</v>
      </c>
      <c r="C94" s="2"/>
      <c r="D94" s="3"/>
      <c r="E94" s="4"/>
      <c r="F94" s="5"/>
      <c r="G94" s="6"/>
      <c r="H94" s="6"/>
      <c r="I94" s="7"/>
      <c r="J94" s="6"/>
      <c r="K94" s="6"/>
      <c r="L94" s="8"/>
      <c r="M94" s="8"/>
    </row>
    <row r="95" spans="2:26" ht="12.75" customHeight="1">
      <c r="B95" s="9">
        <v>770</v>
      </c>
      <c r="C95" s="10" t="s">
        <v>17</v>
      </c>
      <c r="D95" s="11"/>
      <c r="E95" s="12" t="s">
        <v>18</v>
      </c>
      <c r="F95" s="13">
        <v>1.0466</v>
      </c>
      <c r="G95" s="14"/>
      <c r="H95" s="14"/>
      <c r="I95" s="18"/>
      <c r="J95" s="12"/>
      <c r="K95" s="15"/>
      <c r="L95" s="16"/>
      <c r="M95" s="16"/>
      <c r="O95" s="86" t="s">
        <v>15</v>
      </c>
      <c r="P95" s="2"/>
      <c r="Q95" s="3"/>
      <c r="R95" s="4"/>
      <c r="S95" s="5"/>
      <c r="T95" s="6"/>
      <c r="U95" s="6"/>
      <c r="V95" s="7"/>
      <c r="W95" s="6"/>
      <c r="X95" s="6"/>
      <c r="Y95" s="8"/>
      <c r="Z95" s="101"/>
    </row>
    <row r="96" spans="2:26" ht="12.75" customHeight="1" thickBot="1">
      <c r="B96" s="17"/>
      <c r="C96" s="1"/>
      <c r="D96" s="3"/>
      <c r="E96" s="12"/>
      <c r="F96" s="13"/>
      <c r="G96" s="14"/>
      <c r="H96" s="14"/>
      <c r="I96" s="18"/>
      <c r="J96" s="12"/>
      <c r="K96" s="15"/>
      <c r="L96" s="16"/>
      <c r="M96" s="16"/>
      <c r="O96" s="9">
        <v>770</v>
      </c>
      <c r="P96" s="10" t="s">
        <v>17</v>
      </c>
      <c r="Q96" s="11"/>
      <c r="R96" s="12" t="s">
        <v>18</v>
      </c>
      <c r="S96" s="13">
        <v>1.0487</v>
      </c>
      <c r="T96" s="14"/>
      <c r="U96" s="14"/>
      <c r="V96" s="18"/>
      <c r="W96" s="12"/>
      <c r="X96" s="15"/>
      <c r="Y96" s="16"/>
      <c r="Z96" s="102"/>
    </row>
    <row r="97" spans="2:26" ht="12.75" customHeight="1" thickBot="1">
      <c r="B97" s="119"/>
      <c r="C97" s="120"/>
      <c r="D97" s="19"/>
      <c r="E97" s="121" t="s">
        <v>20</v>
      </c>
      <c r="F97" s="113"/>
      <c r="G97" s="113"/>
      <c r="H97" s="121" t="s">
        <v>21</v>
      </c>
      <c r="I97" s="113"/>
      <c r="J97" s="114"/>
      <c r="K97" s="113" t="s">
        <v>22</v>
      </c>
      <c r="L97" s="113"/>
      <c r="M97" s="114"/>
      <c r="O97" s="17"/>
      <c r="P97" s="1"/>
      <c r="Q97" s="3"/>
      <c r="R97" s="12"/>
      <c r="S97" s="13"/>
      <c r="T97" s="14"/>
      <c r="U97" s="14"/>
      <c r="V97" s="18"/>
      <c r="W97" s="12"/>
      <c r="X97" s="15"/>
      <c r="Y97" s="16"/>
      <c r="Z97" s="102"/>
    </row>
    <row r="98" spans="2:26" ht="40.5" customHeight="1" thickBot="1">
      <c r="B98" s="115"/>
      <c r="C98" s="116"/>
      <c r="D98" s="21" t="s">
        <v>23</v>
      </c>
      <c r="E98" s="53" t="s">
        <v>24</v>
      </c>
      <c r="F98" s="54" t="s">
        <v>25</v>
      </c>
      <c r="G98" s="55" t="s">
        <v>26</v>
      </c>
      <c r="H98" s="52" t="s">
        <v>24</v>
      </c>
      <c r="I98" s="56" t="s">
        <v>25</v>
      </c>
      <c r="J98" s="57" t="s">
        <v>26</v>
      </c>
      <c r="K98" s="58" t="s">
        <v>27</v>
      </c>
      <c r="L98" s="59" t="s">
        <v>28</v>
      </c>
      <c r="M98" s="60" t="s">
        <v>29</v>
      </c>
      <c r="O98" s="119"/>
      <c r="P98" s="120"/>
      <c r="Q98" s="19"/>
      <c r="R98" s="121" t="s">
        <v>44</v>
      </c>
      <c r="S98" s="113"/>
      <c r="T98" s="113"/>
      <c r="U98" s="121" t="s">
        <v>46</v>
      </c>
      <c r="V98" s="113"/>
      <c r="W98" s="114"/>
      <c r="X98" s="113" t="s">
        <v>22</v>
      </c>
      <c r="Y98" s="113"/>
      <c r="Z98" s="114"/>
    </row>
    <row r="99" spans="2:26" ht="12.75" customHeight="1" thickBot="1">
      <c r="B99" s="111" t="s">
        <v>30</v>
      </c>
      <c r="C99" s="112"/>
      <c r="D99" s="28"/>
      <c r="E99" s="61"/>
      <c r="F99" s="62"/>
      <c r="G99" s="74">
        <v>4.42</v>
      </c>
      <c r="H99" s="64"/>
      <c r="I99" s="30"/>
      <c r="J99" s="32">
        <f>+'[1]Rates'!G23</f>
        <v>5.17</v>
      </c>
      <c r="K99" s="33">
        <f>+J99-G99</f>
        <v>0.75</v>
      </c>
      <c r="L99" s="34">
        <f>+K99/G99</f>
        <v>0.16968325791855204</v>
      </c>
      <c r="M99" s="35">
        <f>+K99/G108</f>
        <v>0.019611042839115047</v>
      </c>
      <c r="O99" s="115"/>
      <c r="P99" s="116"/>
      <c r="Q99" s="21" t="s">
        <v>23</v>
      </c>
      <c r="R99" s="53" t="s">
        <v>24</v>
      </c>
      <c r="S99" s="54" t="s">
        <v>25</v>
      </c>
      <c r="T99" s="55" t="s">
        <v>26</v>
      </c>
      <c r="U99" s="52" t="s">
        <v>24</v>
      </c>
      <c r="V99" s="56" t="s">
        <v>25</v>
      </c>
      <c r="W99" s="57" t="s">
        <v>26</v>
      </c>
      <c r="X99" s="58" t="s">
        <v>27</v>
      </c>
      <c r="Y99" s="59" t="s">
        <v>28</v>
      </c>
      <c r="Z99" s="108" t="s">
        <v>29</v>
      </c>
    </row>
    <row r="100" spans="2:26" ht="13.5" customHeight="1" thickBot="1">
      <c r="B100" s="117" t="s">
        <v>3</v>
      </c>
      <c r="C100" s="118"/>
      <c r="D100" s="28" t="s">
        <v>4</v>
      </c>
      <c r="E100" s="65">
        <f>+B95</f>
        <v>770</v>
      </c>
      <c r="F100" s="30">
        <v>0.0184</v>
      </c>
      <c r="G100" s="31">
        <f>+F100*E100</f>
        <v>14.168</v>
      </c>
      <c r="H100" s="65">
        <f>+B95</f>
        <v>770</v>
      </c>
      <c r="I100" s="66">
        <f>+'[1]Rates'!G12</f>
        <v>0.0215</v>
      </c>
      <c r="J100" s="32">
        <f>+H100*I100</f>
        <v>16.555</v>
      </c>
      <c r="K100" s="38">
        <f>+J100-G100</f>
        <v>2.3870000000000005</v>
      </c>
      <c r="L100" s="39">
        <f>+K100/G100</f>
        <v>0.16847826086956527</v>
      </c>
      <c r="M100" s="40">
        <f>+K100/G108</f>
        <v>0.062415412342623496</v>
      </c>
      <c r="O100" s="111" t="s">
        <v>30</v>
      </c>
      <c r="P100" s="112"/>
      <c r="Q100" s="28"/>
      <c r="R100" s="61"/>
      <c r="S100" s="62"/>
      <c r="T100" s="74">
        <v>4.03</v>
      </c>
      <c r="U100" s="64"/>
      <c r="V100" s="30"/>
      <c r="W100" s="32">
        <v>4.03</v>
      </c>
      <c r="X100" s="33">
        <f>+W100-T100</f>
        <v>0</v>
      </c>
      <c r="Y100" s="34">
        <f aca="true" t="shared" si="47" ref="Y100:Y107">+X100/T100</f>
        <v>0</v>
      </c>
      <c r="Z100" s="104">
        <f>+X100/W110</f>
        <v>0</v>
      </c>
    </row>
    <row r="101" spans="2:26" ht="13.5" thickBot="1">
      <c r="B101" s="122" t="s">
        <v>31</v>
      </c>
      <c r="C101" s="123"/>
      <c r="D101" s="41"/>
      <c r="E101" s="42"/>
      <c r="F101" s="43"/>
      <c r="G101" s="44">
        <f>+G100+G99</f>
        <v>18.588</v>
      </c>
      <c r="H101" s="42"/>
      <c r="I101" s="43"/>
      <c r="J101" s="44">
        <f>+J100+J99</f>
        <v>21.725</v>
      </c>
      <c r="K101" s="45">
        <f>+K100+K99</f>
        <v>3.1370000000000005</v>
      </c>
      <c r="L101" s="46">
        <f>+(L100+L99)/2</f>
        <v>0.16908075939405864</v>
      </c>
      <c r="M101" s="47">
        <f>+(M100+M99)/2</f>
        <v>0.04101322759086927</v>
      </c>
      <c r="O101" s="117" t="s">
        <v>3</v>
      </c>
      <c r="P101" s="118"/>
      <c r="Q101" s="28" t="s">
        <v>4</v>
      </c>
      <c r="R101" s="65">
        <f>+O96</f>
        <v>770</v>
      </c>
      <c r="S101" s="30">
        <v>0.0168</v>
      </c>
      <c r="T101" s="31">
        <f>+S101*R101</f>
        <v>12.936</v>
      </c>
      <c r="U101" s="65">
        <f>+O96</f>
        <v>770</v>
      </c>
      <c r="V101" s="66">
        <f>0.0168+0.00031</f>
        <v>0.01711</v>
      </c>
      <c r="W101" s="32">
        <f>+U101*V101</f>
        <v>13.1747</v>
      </c>
      <c r="X101" s="38">
        <f>+W101-T101</f>
        <v>0.2386999999999997</v>
      </c>
      <c r="Y101" s="39">
        <f t="shared" si="47"/>
        <v>0.01845238095238093</v>
      </c>
      <c r="Z101" s="105">
        <f>+X101/W110</f>
        <v>0.003022065154848627</v>
      </c>
    </row>
    <row r="102" spans="2:26" ht="13.5" thickBot="1">
      <c r="B102" s="126" t="s">
        <v>1</v>
      </c>
      <c r="C102" s="127"/>
      <c r="D102" s="28" t="s">
        <v>4</v>
      </c>
      <c r="E102" s="65">
        <f>+B95</f>
        <v>770</v>
      </c>
      <c r="F102" s="30">
        <v>0.0022</v>
      </c>
      <c r="G102" s="31">
        <f aca="true" t="shared" si="48" ref="G102:G107">+F102*E102</f>
        <v>1.6940000000000002</v>
      </c>
      <c r="H102" s="65">
        <f>+B95</f>
        <v>770</v>
      </c>
      <c r="I102" s="67">
        <v>0</v>
      </c>
      <c r="J102" s="31">
        <f aca="true" t="shared" si="49" ref="J102:J107">+I102*H102</f>
        <v>0</v>
      </c>
      <c r="K102" s="33">
        <f aca="true" t="shared" si="50" ref="K102:K107">+J102-G102</f>
        <v>-1.6940000000000002</v>
      </c>
      <c r="L102" s="49">
        <f aca="true" t="shared" si="51" ref="L102:L107">+K102/G102</f>
        <v>-1</v>
      </c>
      <c r="M102" s="50">
        <f aca="true" t="shared" si="52" ref="M102:M107">+K102/G$108</f>
        <v>-0.044294808759281185</v>
      </c>
      <c r="O102" s="122" t="s">
        <v>31</v>
      </c>
      <c r="P102" s="123"/>
      <c r="Q102" s="41"/>
      <c r="R102" s="42"/>
      <c r="S102" s="43"/>
      <c r="T102" s="44">
        <f>+T101+T100</f>
        <v>16.966</v>
      </c>
      <c r="U102" s="42"/>
      <c r="V102" s="43"/>
      <c r="W102" s="44">
        <f>+W101+W100</f>
        <v>17.2047</v>
      </c>
      <c r="X102" s="45">
        <f>+X101+X100</f>
        <v>0.2386999999999997</v>
      </c>
      <c r="Y102" s="46">
        <f t="shared" si="47"/>
        <v>0.014069315100789796</v>
      </c>
      <c r="Z102" s="106">
        <f>+X102/W110</f>
        <v>0.003022065154848627</v>
      </c>
    </row>
    <row r="103" spans="2:26" ht="27" customHeight="1">
      <c r="B103" s="111" t="s">
        <v>6</v>
      </c>
      <c r="C103" s="112"/>
      <c r="D103" s="28" t="s">
        <v>4</v>
      </c>
      <c r="E103" s="65">
        <f>+B$95*F$95</f>
        <v>805.882</v>
      </c>
      <c r="F103" s="30">
        <v>0.0053</v>
      </c>
      <c r="G103" s="31">
        <f t="shared" si="48"/>
        <v>4.2711746</v>
      </c>
      <c r="H103" s="65">
        <f>+B$95*F$95</f>
        <v>805.882</v>
      </c>
      <c r="I103" s="30">
        <v>0.0053</v>
      </c>
      <c r="J103" s="31">
        <f t="shared" si="49"/>
        <v>4.2711746</v>
      </c>
      <c r="K103" s="51">
        <f t="shared" si="50"/>
        <v>0</v>
      </c>
      <c r="L103" s="49">
        <f t="shared" si="51"/>
        <v>0</v>
      </c>
      <c r="M103" s="50">
        <f t="shared" si="52"/>
        <v>0</v>
      </c>
      <c r="O103" s="126" t="s">
        <v>48</v>
      </c>
      <c r="P103" s="127"/>
      <c r="Q103" s="28" t="s">
        <v>4</v>
      </c>
      <c r="R103" s="65">
        <f>+O$96*S$96</f>
        <v>807.499</v>
      </c>
      <c r="S103" s="30">
        <v>0.0058</v>
      </c>
      <c r="T103" s="31">
        <f aca="true" t="shared" si="53" ref="T103:T109">+S103*R103</f>
        <v>4.6834942</v>
      </c>
      <c r="U103" s="65">
        <v>807</v>
      </c>
      <c r="V103" s="30">
        <v>0.0058</v>
      </c>
      <c r="W103" s="31">
        <f aca="true" t="shared" si="54" ref="W103:W109">+V103*U103</f>
        <v>4.6806</v>
      </c>
      <c r="X103" s="33">
        <f aca="true" t="shared" si="55" ref="X103:X109">+W103-T103</f>
        <v>-0.002894200000000069</v>
      </c>
      <c r="Y103" s="49">
        <f t="shared" si="47"/>
        <v>-0.0006179574216191127</v>
      </c>
      <c r="Z103" s="107">
        <f>+X103/W110</f>
        <v>-3.6642065233192775E-05</v>
      </c>
    </row>
    <row r="104" spans="2:26" ht="27" customHeight="1">
      <c r="B104" s="111" t="s">
        <v>5</v>
      </c>
      <c r="C104" s="112"/>
      <c r="D104" s="28" t="s">
        <v>4</v>
      </c>
      <c r="E104" s="65">
        <f>+B$95*F$95</f>
        <v>805.882</v>
      </c>
      <c r="F104" s="30">
        <v>0.0041</v>
      </c>
      <c r="G104" s="31">
        <f t="shared" si="48"/>
        <v>3.3041162</v>
      </c>
      <c r="H104" s="65">
        <f>+B$95*F$95</f>
        <v>805.882</v>
      </c>
      <c r="I104" s="30">
        <v>0.0041</v>
      </c>
      <c r="J104" s="31">
        <f t="shared" si="49"/>
        <v>3.3041162</v>
      </c>
      <c r="K104" s="51">
        <f t="shared" si="50"/>
        <v>0</v>
      </c>
      <c r="L104" s="49">
        <f t="shared" si="51"/>
        <v>0</v>
      </c>
      <c r="M104" s="50">
        <f t="shared" si="52"/>
        <v>0</v>
      </c>
      <c r="O104" s="111" t="s">
        <v>6</v>
      </c>
      <c r="P104" s="112"/>
      <c r="Q104" s="28" t="s">
        <v>4</v>
      </c>
      <c r="R104" s="65">
        <f>+O$96*S$96</f>
        <v>807.499</v>
      </c>
      <c r="S104" s="30">
        <v>0.0048</v>
      </c>
      <c r="T104" s="31">
        <f t="shared" si="53"/>
        <v>3.8759951999999998</v>
      </c>
      <c r="U104" s="65">
        <f>+O$96*S$96</f>
        <v>807.499</v>
      </c>
      <c r="V104" s="30">
        <v>0.0048</v>
      </c>
      <c r="W104" s="31">
        <f t="shared" si="54"/>
        <v>3.8759951999999998</v>
      </c>
      <c r="X104" s="51">
        <f t="shared" si="55"/>
        <v>0</v>
      </c>
      <c r="Y104" s="49">
        <f t="shared" si="47"/>
        <v>0</v>
      </c>
      <c r="Z104" s="107">
        <f>+X104/W110</f>
        <v>0</v>
      </c>
    </row>
    <row r="105" spans="2:26" ht="27" customHeight="1">
      <c r="B105" s="111" t="s">
        <v>7</v>
      </c>
      <c r="C105" s="112"/>
      <c r="D105" s="28" t="s">
        <v>4</v>
      </c>
      <c r="E105" s="65">
        <f>+B$95*F$95</f>
        <v>805.882</v>
      </c>
      <c r="F105" s="30">
        <v>0.0052</v>
      </c>
      <c r="G105" s="31">
        <f t="shared" si="48"/>
        <v>4.1905864</v>
      </c>
      <c r="H105" s="65">
        <f>+B$95*F$95</f>
        <v>805.882</v>
      </c>
      <c r="I105" s="30">
        <v>0.0052</v>
      </c>
      <c r="J105" s="31">
        <f t="shared" si="49"/>
        <v>4.1905864</v>
      </c>
      <c r="K105" s="51">
        <f t="shared" si="50"/>
        <v>0</v>
      </c>
      <c r="L105" s="49">
        <f t="shared" si="51"/>
        <v>0</v>
      </c>
      <c r="M105" s="50">
        <f t="shared" si="52"/>
        <v>0</v>
      </c>
      <c r="O105" s="111" t="s">
        <v>5</v>
      </c>
      <c r="P105" s="112"/>
      <c r="Q105" s="28" t="s">
        <v>4</v>
      </c>
      <c r="R105" s="65">
        <f>+O$96*S$96</f>
        <v>807.499</v>
      </c>
      <c r="S105" s="30">
        <v>0.0041</v>
      </c>
      <c r="T105" s="31">
        <f t="shared" si="53"/>
        <v>3.3107459000000006</v>
      </c>
      <c r="U105" s="65">
        <f>+O$96*S$96</f>
        <v>807.499</v>
      </c>
      <c r="V105" s="30">
        <v>0.0041</v>
      </c>
      <c r="W105" s="31">
        <f t="shared" si="54"/>
        <v>3.3107459000000006</v>
      </c>
      <c r="X105" s="51">
        <f t="shared" si="55"/>
        <v>0</v>
      </c>
      <c r="Y105" s="49">
        <f t="shared" si="47"/>
        <v>0</v>
      </c>
      <c r="Z105" s="107">
        <f>+X105/W110</f>
        <v>0</v>
      </c>
    </row>
    <row r="106" spans="2:26" ht="27" customHeight="1">
      <c r="B106" s="111" t="s">
        <v>2</v>
      </c>
      <c r="C106" s="112"/>
      <c r="D106" s="28" t="s">
        <v>4</v>
      </c>
      <c r="E106" s="65">
        <f>+B$95*F$95</f>
        <v>805.882</v>
      </c>
      <c r="F106" s="30">
        <v>0.001</v>
      </c>
      <c r="G106" s="31">
        <f t="shared" si="48"/>
        <v>0.805882</v>
      </c>
      <c r="H106" s="65">
        <f>+B$95*F$95</f>
        <v>805.882</v>
      </c>
      <c r="I106" s="30">
        <v>0.001</v>
      </c>
      <c r="J106" s="31">
        <f t="shared" si="49"/>
        <v>0.805882</v>
      </c>
      <c r="K106" s="51">
        <f t="shared" si="50"/>
        <v>0</v>
      </c>
      <c r="L106" s="49">
        <f t="shared" si="51"/>
        <v>0</v>
      </c>
      <c r="M106" s="50">
        <f t="shared" si="52"/>
        <v>0</v>
      </c>
      <c r="O106" s="111" t="s">
        <v>7</v>
      </c>
      <c r="P106" s="112"/>
      <c r="Q106" s="28" t="s">
        <v>4</v>
      </c>
      <c r="R106" s="65">
        <f>+O$96*S$96</f>
        <v>807.499</v>
      </c>
      <c r="S106" s="30">
        <v>0.0052</v>
      </c>
      <c r="T106" s="31">
        <f t="shared" si="53"/>
        <v>4.1989948</v>
      </c>
      <c r="U106" s="65">
        <f>+O$96*S$96</f>
        <v>807.499</v>
      </c>
      <c r="V106" s="30">
        <v>0.0052</v>
      </c>
      <c r="W106" s="31">
        <f t="shared" si="54"/>
        <v>4.1989948</v>
      </c>
      <c r="X106" s="51">
        <f t="shared" si="55"/>
        <v>0</v>
      </c>
      <c r="Y106" s="49">
        <f t="shared" si="47"/>
        <v>0</v>
      </c>
      <c r="Z106" s="107">
        <f>+X106/W110</f>
        <v>0</v>
      </c>
    </row>
    <row r="107" spans="2:26" ht="27" customHeight="1" thickBot="1">
      <c r="B107" s="111" t="s">
        <v>32</v>
      </c>
      <c r="C107" s="112"/>
      <c r="D107" s="28" t="s">
        <v>4</v>
      </c>
      <c r="E107" s="65">
        <f>+B95</f>
        <v>770</v>
      </c>
      <c r="F107" s="30">
        <v>0.007</v>
      </c>
      <c r="G107" s="31">
        <f t="shared" si="48"/>
        <v>5.39</v>
      </c>
      <c r="H107" s="65">
        <f>+B95</f>
        <v>770</v>
      </c>
      <c r="I107" s="30">
        <v>0.007</v>
      </c>
      <c r="J107" s="31">
        <f t="shared" si="49"/>
        <v>5.39</v>
      </c>
      <c r="K107" s="51">
        <f t="shared" si="50"/>
        <v>0</v>
      </c>
      <c r="L107" s="49">
        <f t="shared" si="51"/>
        <v>0</v>
      </c>
      <c r="M107" s="50">
        <f t="shared" si="52"/>
        <v>0</v>
      </c>
      <c r="O107" s="111" t="s">
        <v>2</v>
      </c>
      <c r="P107" s="112"/>
      <c r="Q107" s="28" t="s">
        <v>4</v>
      </c>
      <c r="R107" s="65">
        <f>+O$96*S$96</f>
        <v>807.499</v>
      </c>
      <c r="S107" s="30">
        <v>0.0013</v>
      </c>
      <c r="T107" s="31">
        <f t="shared" si="53"/>
        <v>1.0497487</v>
      </c>
      <c r="U107" s="65">
        <f>+O$96*S$96</f>
        <v>807.499</v>
      </c>
      <c r="V107" s="30">
        <v>0.0013</v>
      </c>
      <c r="W107" s="31">
        <f t="shared" si="54"/>
        <v>1.0497487</v>
      </c>
      <c r="X107" s="51">
        <f t="shared" si="55"/>
        <v>0</v>
      </c>
      <c r="Y107" s="49">
        <f t="shared" si="47"/>
        <v>0</v>
      </c>
      <c r="Z107" s="107">
        <f>+X107/W110</f>
        <v>0</v>
      </c>
    </row>
    <row r="108" spans="2:26" ht="27" customHeight="1" thickBot="1">
      <c r="B108" s="109" t="s">
        <v>34</v>
      </c>
      <c r="C108" s="110"/>
      <c r="D108" s="42"/>
      <c r="E108" s="20"/>
      <c r="F108" s="43"/>
      <c r="G108" s="44">
        <f>SUM(G101:G107)</f>
        <v>38.24375919999999</v>
      </c>
      <c r="H108" s="20"/>
      <c r="I108" s="43"/>
      <c r="J108" s="44">
        <f>SUM(J101:J107)</f>
        <v>39.6867592</v>
      </c>
      <c r="K108" s="45">
        <f>SUM(K101:K107)</f>
        <v>1.4430000000000003</v>
      </c>
      <c r="L108" s="46">
        <f>+M108</f>
        <v>-0.003281581168411915</v>
      </c>
      <c r="M108" s="47">
        <f>SUM(M101:M107)</f>
        <v>-0.003281581168411915</v>
      </c>
      <c r="O108" s="111" t="s">
        <v>33</v>
      </c>
      <c r="P108" s="112"/>
      <c r="Q108" s="28" t="s">
        <v>4</v>
      </c>
      <c r="R108" s="36">
        <v>600</v>
      </c>
      <c r="S108" s="30">
        <f>+$U$4</f>
        <v>0.053</v>
      </c>
      <c r="T108" s="31">
        <f t="shared" si="53"/>
        <v>31.8</v>
      </c>
      <c r="U108" s="36">
        <v>600</v>
      </c>
      <c r="V108" s="30">
        <f>+$U$4</f>
        <v>0.053</v>
      </c>
      <c r="W108" s="31">
        <f t="shared" si="54"/>
        <v>31.8</v>
      </c>
      <c r="X108" s="51">
        <f t="shared" si="55"/>
        <v>0</v>
      </c>
      <c r="Y108" s="49">
        <v>0</v>
      </c>
      <c r="Z108" s="107">
        <f>+X108/W110</f>
        <v>0</v>
      </c>
    </row>
    <row r="109" spans="2:26" ht="27" customHeight="1" thickBot="1">
      <c r="B109" s="68"/>
      <c r="C109" s="68"/>
      <c r="D109" s="69"/>
      <c r="E109" s="6"/>
      <c r="F109" s="7"/>
      <c r="G109" s="70"/>
      <c r="H109" s="6"/>
      <c r="I109" s="7"/>
      <c r="J109" s="70"/>
      <c r="K109" s="71"/>
      <c r="L109" s="8"/>
      <c r="M109" s="8"/>
      <c r="O109" s="111" t="s">
        <v>33</v>
      </c>
      <c r="P109" s="112"/>
      <c r="Q109" s="28" t="s">
        <v>4</v>
      </c>
      <c r="R109" s="36">
        <f>+R107-R108</f>
        <v>207.49900000000002</v>
      </c>
      <c r="S109" s="30">
        <f>+$W$4</f>
        <v>0.062</v>
      </c>
      <c r="T109" s="31">
        <f t="shared" si="53"/>
        <v>12.864938000000002</v>
      </c>
      <c r="U109" s="36">
        <f>+U107-U108</f>
        <v>207.49900000000002</v>
      </c>
      <c r="V109" s="30">
        <f>+$W$4</f>
        <v>0.062</v>
      </c>
      <c r="W109" s="31">
        <f t="shared" si="54"/>
        <v>12.864938000000002</v>
      </c>
      <c r="X109" s="51">
        <f t="shared" si="55"/>
        <v>0</v>
      </c>
      <c r="Y109" s="49">
        <f>+X109/T109</f>
        <v>0</v>
      </c>
      <c r="Z109" s="107">
        <f>+X109/W110</f>
        <v>0</v>
      </c>
    </row>
    <row r="110" spans="2:26" ht="13.5" thickBot="1">
      <c r="B110" s="68"/>
      <c r="C110" s="68"/>
      <c r="D110" s="69"/>
      <c r="E110" s="6"/>
      <c r="F110" s="7"/>
      <c r="G110" s="70"/>
      <c r="H110" s="6"/>
      <c r="I110" s="7"/>
      <c r="J110" s="70"/>
      <c r="K110" s="71"/>
      <c r="L110" s="8"/>
      <c r="M110" s="8"/>
      <c r="O110" s="109" t="s">
        <v>34</v>
      </c>
      <c r="P110" s="110"/>
      <c r="Q110" s="42"/>
      <c r="R110" s="20"/>
      <c r="S110" s="43"/>
      <c r="T110" s="44">
        <f>SUM(T102:T109)</f>
        <v>78.7499168</v>
      </c>
      <c r="U110" s="20"/>
      <c r="V110" s="43"/>
      <c r="W110" s="44">
        <f>SUM(W102:W109)</f>
        <v>78.9857226</v>
      </c>
      <c r="X110" s="45">
        <f>SUM(X102:X109)</f>
        <v>0.23580579999999962</v>
      </c>
      <c r="Y110" s="46">
        <f>+X110/T110</f>
        <v>0.002994362528647137</v>
      </c>
      <c r="Z110" s="106">
        <f>+X110/W110</f>
        <v>0.002985423089615434</v>
      </c>
    </row>
    <row r="111" spans="2:13" ht="12.75">
      <c r="B111" s="68"/>
      <c r="C111" s="68"/>
      <c r="D111" s="69"/>
      <c r="E111" s="6"/>
      <c r="F111" s="7"/>
      <c r="G111" s="70"/>
      <c r="H111" s="6"/>
      <c r="I111" s="7"/>
      <c r="J111" s="70"/>
      <c r="K111" s="71"/>
      <c r="L111" s="8"/>
      <c r="M111" s="8"/>
    </row>
    <row r="113" spans="2:26" ht="12.75">
      <c r="B113" s="1" t="s">
        <v>14</v>
      </c>
      <c r="C113" s="2"/>
      <c r="D113" s="3"/>
      <c r="E113" s="4"/>
      <c r="F113" s="5"/>
      <c r="G113" s="6"/>
      <c r="H113" s="6"/>
      <c r="I113" s="7"/>
      <c r="J113" s="6"/>
      <c r="K113" s="6"/>
      <c r="L113" s="8"/>
      <c r="M113" s="8"/>
      <c r="O113" s="1" t="s">
        <v>14</v>
      </c>
      <c r="P113" s="2"/>
      <c r="Q113" s="3"/>
      <c r="R113" s="4"/>
      <c r="S113" s="5"/>
      <c r="T113" s="6"/>
      <c r="U113" s="6"/>
      <c r="V113" s="7"/>
      <c r="W113" s="6"/>
      <c r="X113" s="6"/>
      <c r="Y113" s="8"/>
      <c r="Z113" s="101"/>
    </row>
    <row r="114" spans="2:26" ht="12.75">
      <c r="B114" s="87">
        <v>0.14</v>
      </c>
      <c r="C114" s="10" t="s">
        <v>35</v>
      </c>
      <c r="D114" s="11"/>
      <c r="E114" s="12" t="s">
        <v>18</v>
      </c>
      <c r="F114" s="13">
        <v>1.0466</v>
      </c>
      <c r="G114" s="14"/>
      <c r="H114" s="14"/>
      <c r="I114" s="18"/>
      <c r="J114" s="12"/>
      <c r="K114" s="15"/>
      <c r="L114" s="16"/>
      <c r="M114" s="16"/>
      <c r="O114" s="87">
        <v>0.14</v>
      </c>
      <c r="P114" s="10" t="s">
        <v>35</v>
      </c>
      <c r="Q114" s="11"/>
      <c r="R114" s="12" t="s">
        <v>18</v>
      </c>
      <c r="S114" s="13">
        <v>1.0487</v>
      </c>
      <c r="T114" s="14"/>
      <c r="U114" s="14"/>
      <c r="V114" s="18"/>
      <c r="W114" s="12"/>
      <c r="X114" s="15"/>
      <c r="Y114" s="16"/>
      <c r="Z114" s="102"/>
    </row>
    <row r="115" spans="2:26" ht="13.5" thickBot="1">
      <c r="B115" s="72">
        <v>42</v>
      </c>
      <c r="C115" s="10" t="s">
        <v>17</v>
      </c>
      <c r="D115" s="3"/>
      <c r="E115" s="12"/>
      <c r="F115" s="13"/>
      <c r="G115" s="14"/>
      <c r="H115" s="14"/>
      <c r="I115" s="18"/>
      <c r="J115" s="12"/>
      <c r="K115" s="15"/>
      <c r="L115" s="16"/>
      <c r="M115" s="16"/>
      <c r="O115" s="72">
        <v>42</v>
      </c>
      <c r="P115" s="10" t="s">
        <v>17</v>
      </c>
      <c r="Q115" s="3"/>
      <c r="R115" s="12"/>
      <c r="S115" s="13"/>
      <c r="T115" s="14"/>
      <c r="U115" s="14"/>
      <c r="V115" s="18"/>
      <c r="W115" s="12"/>
      <c r="X115" s="15"/>
      <c r="Y115" s="16"/>
      <c r="Z115" s="102"/>
    </row>
    <row r="116" spans="2:26" ht="13.5" thickBot="1">
      <c r="B116" s="119"/>
      <c r="C116" s="120"/>
      <c r="D116" s="19"/>
      <c r="E116" s="121" t="s">
        <v>20</v>
      </c>
      <c r="F116" s="113"/>
      <c r="G116" s="113"/>
      <c r="H116" s="121" t="s">
        <v>21</v>
      </c>
      <c r="I116" s="113"/>
      <c r="J116" s="114"/>
      <c r="K116" s="113" t="s">
        <v>22</v>
      </c>
      <c r="L116" s="113"/>
      <c r="M116" s="114"/>
      <c r="O116" s="119"/>
      <c r="P116" s="120"/>
      <c r="Q116" s="19"/>
      <c r="R116" s="121" t="s">
        <v>44</v>
      </c>
      <c r="S116" s="113"/>
      <c r="T116" s="113"/>
      <c r="U116" s="121" t="s">
        <v>46</v>
      </c>
      <c r="V116" s="113"/>
      <c r="W116" s="114"/>
      <c r="X116" s="113" t="s">
        <v>22</v>
      </c>
      <c r="Y116" s="113"/>
      <c r="Z116" s="114"/>
    </row>
    <row r="117" spans="2:26" ht="54" customHeight="1" thickBot="1">
      <c r="B117" s="115"/>
      <c r="C117" s="116"/>
      <c r="D117" s="21" t="s">
        <v>23</v>
      </c>
      <c r="E117" s="53" t="s">
        <v>24</v>
      </c>
      <c r="F117" s="54" t="s">
        <v>25</v>
      </c>
      <c r="G117" s="55" t="s">
        <v>26</v>
      </c>
      <c r="H117" s="52" t="s">
        <v>24</v>
      </c>
      <c r="I117" s="56" t="s">
        <v>25</v>
      </c>
      <c r="J117" s="57" t="s">
        <v>26</v>
      </c>
      <c r="K117" s="58" t="s">
        <v>27</v>
      </c>
      <c r="L117" s="59" t="s">
        <v>28</v>
      </c>
      <c r="M117" s="60" t="s">
        <v>29</v>
      </c>
      <c r="O117" s="115"/>
      <c r="P117" s="116"/>
      <c r="Q117" s="21" t="s">
        <v>23</v>
      </c>
      <c r="R117" s="53" t="s">
        <v>24</v>
      </c>
      <c r="S117" s="54" t="s">
        <v>25</v>
      </c>
      <c r="T117" s="55" t="s">
        <v>26</v>
      </c>
      <c r="U117" s="52" t="s">
        <v>24</v>
      </c>
      <c r="V117" s="56" t="s">
        <v>25</v>
      </c>
      <c r="W117" s="57" t="s">
        <v>26</v>
      </c>
      <c r="X117" s="58" t="s">
        <v>27</v>
      </c>
      <c r="Y117" s="59" t="s">
        <v>28</v>
      </c>
      <c r="Z117" s="108" t="s">
        <v>29</v>
      </c>
    </row>
    <row r="118" spans="2:26" ht="12.75">
      <c r="B118" s="111" t="s">
        <v>30</v>
      </c>
      <c r="C118" s="112"/>
      <c r="D118" s="73"/>
      <c r="E118" s="61"/>
      <c r="F118" s="62"/>
      <c r="G118" s="74">
        <v>2.47</v>
      </c>
      <c r="H118" s="64"/>
      <c r="I118" s="30"/>
      <c r="J118" s="32">
        <f>+'[1]Rates'!G24</f>
        <v>3.38</v>
      </c>
      <c r="K118" s="33">
        <f>+J118-G118</f>
        <v>0.9099999999999997</v>
      </c>
      <c r="L118" s="88">
        <f>+K118/G118</f>
        <v>0.3684210526315788</v>
      </c>
      <c r="M118" s="35">
        <f>+K118/G127</f>
        <v>0.14039224885890286</v>
      </c>
      <c r="O118" s="111" t="s">
        <v>30</v>
      </c>
      <c r="P118" s="112"/>
      <c r="Q118" s="73"/>
      <c r="R118" s="61"/>
      <c r="S118" s="62"/>
      <c r="T118" s="74">
        <v>3.45</v>
      </c>
      <c r="U118" s="64"/>
      <c r="V118" s="30"/>
      <c r="W118" s="32">
        <v>3.45</v>
      </c>
      <c r="X118" s="33">
        <f>+W118-T118</f>
        <v>0</v>
      </c>
      <c r="Y118" s="34">
        <f aca="true" t="shared" si="56" ref="Y118:Y125">+X118/T118</f>
        <v>0</v>
      </c>
      <c r="Z118" s="104">
        <f>+X118/W128</f>
        <v>0</v>
      </c>
    </row>
    <row r="119" spans="2:26" ht="21.75" customHeight="1" thickBot="1">
      <c r="B119" s="117" t="s">
        <v>3</v>
      </c>
      <c r="C119" s="118"/>
      <c r="D119" s="75" t="s">
        <v>8</v>
      </c>
      <c r="E119" s="89">
        <f>+B114</f>
        <v>0.14</v>
      </c>
      <c r="F119" s="30">
        <v>5.5941</v>
      </c>
      <c r="G119" s="31">
        <f>+F119*E119</f>
        <v>0.783174</v>
      </c>
      <c r="H119" s="89">
        <f>+B114</f>
        <v>0.14</v>
      </c>
      <c r="I119" s="37">
        <f>+'[1]Rates'!G13</f>
        <v>7.6116</v>
      </c>
      <c r="J119" s="32">
        <f>+H119*I119</f>
        <v>1.0656240000000001</v>
      </c>
      <c r="K119" s="38">
        <f>+J119-G119</f>
        <v>0.2824500000000001</v>
      </c>
      <c r="L119" s="90">
        <f>+K119/G119</f>
        <v>0.3606478253874619</v>
      </c>
      <c r="M119" s="40">
        <f>+K119/G127</f>
        <v>0.0435755941650518</v>
      </c>
      <c r="O119" s="117" t="s">
        <v>3</v>
      </c>
      <c r="P119" s="118"/>
      <c r="Q119" s="75" t="s">
        <v>8</v>
      </c>
      <c r="R119" s="89">
        <f>+O114</f>
        <v>0.14</v>
      </c>
      <c r="S119" s="30">
        <v>7.8093</v>
      </c>
      <c r="T119" s="31">
        <f>+S119*R119</f>
        <v>1.0933020000000002</v>
      </c>
      <c r="U119" s="89">
        <f>+O114</f>
        <v>0.14</v>
      </c>
      <c r="V119" s="37">
        <f>7.8093+0.460485</f>
        <v>8.269785</v>
      </c>
      <c r="W119" s="32">
        <f>7.8093+0.272373</f>
        <v>8.081673</v>
      </c>
      <c r="X119" s="38">
        <f>+W119-T119</f>
        <v>6.988371</v>
      </c>
      <c r="Y119" s="39">
        <f t="shared" si="56"/>
        <v>6.391985928865033</v>
      </c>
      <c r="Z119" s="105">
        <f>+X119/W128</f>
        <v>0.46747211019340795</v>
      </c>
    </row>
    <row r="120" spans="2:26" ht="13.5" thickBot="1">
      <c r="B120" s="122" t="s">
        <v>31</v>
      </c>
      <c r="C120" s="123"/>
      <c r="D120" s="76"/>
      <c r="E120" s="91"/>
      <c r="F120" s="43"/>
      <c r="G120" s="44">
        <f>+G119+G118</f>
        <v>3.2531740000000005</v>
      </c>
      <c r="H120" s="91"/>
      <c r="I120" s="43"/>
      <c r="J120" s="44">
        <f>+J119+J118</f>
        <v>4.4456240000000005</v>
      </c>
      <c r="K120" s="45">
        <f>+K119+K118</f>
        <v>1.1924499999999998</v>
      </c>
      <c r="L120" s="92">
        <f>+(L119+L118)/2</f>
        <v>0.3645344390095203</v>
      </c>
      <c r="M120" s="47">
        <f>+(M119+M118)/2</f>
        <v>0.09198392151197733</v>
      </c>
      <c r="O120" s="122" t="s">
        <v>31</v>
      </c>
      <c r="P120" s="123"/>
      <c r="Q120" s="76"/>
      <c r="R120" s="91"/>
      <c r="S120" s="43"/>
      <c r="T120" s="44">
        <f>+T119+T118</f>
        <v>4.543302000000001</v>
      </c>
      <c r="U120" s="91"/>
      <c r="V120" s="43"/>
      <c r="W120" s="44">
        <f>+W119+W118</f>
        <v>11.531673000000001</v>
      </c>
      <c r="X120" s="45">
        <f>+X119+X118</f>
        <v>6.988371</v>
      </c>
      <c r="Y120" s="46">
        <f t="shared" si="56"/>
        <v>1.5381700358021542</v>
      </c>
      <c r="Z120" s="106">
        <f>+X120/W128</f>
        <v>0.46747211019340795</v>
      </c>
    </row>
    <row r="121" spans="2:26" ht="27" customHeight="1">
      <c r="B121" s="126" t="s">
        <v>1</v>
      </c>
      <c r="C121" s="127"/>
      <c r="D121" s="75" t="s">
        <v>8</v>
      </c>
      <c r="E121" s="89">
        <f>+B114</f>
        <v>0.14</v>
      </c>
      <c r="F121" s="30">
        <v>0.1748</v>
      </c>
      <c r="G121" s="31">
        <f aca="true" t="shared" si="57" ref="G121:G126">+F121*E121</f>
        <v>0.024472000000000004</v>
      </c>
      <c r="H121" s="89">
        <f>+B114</f>
        <v>0.14</v>
      </c>
      <c r="I121" s="67">
        <v>0.0022</v>
      </c>
      <c r="J121" s="31">
        <f aca="true" t="shared" si="58" ref="J121:J126">+I121*H121</f>
        <v>0.00030800000000000006</v>
      </c>
      <c r="K121" s="33">
        <f aca="true" t="shared" si="59" ref="K121:K126">+J121-G121</f>
        <v>-0.024164000000000005</v>
      </c>
      <c r="L121" s="49">
        <f aca="true" t="shared" si="60" ref="L121:L126">+K121/G121</f>
        <v>-0.9874141876430206</v>
      </c>
      <c r="M121" s="50">
        <f aca="true" t="shared" si="61" ref="M121:M126">+K121/G$127</f>
        <v>-0.0037279541773917917</v>
      </c>
      <c r="O121" s="126" t="s">
        <v>45</v>
      </c>
      <c r="P121" s="127"/>
      <c r="Q121" s="75" t="s">
        <v>8</v>
      </c>
      <c r="R121" s="89">
        <v>0.14</v>
      </c>
      <c r="S121" s="30">
        <v>0.0136</v>
      </c>
      <c r="T121" s="31">
        <f aca="true" t="shared" si="62" ref="T121:T127">+S121*R121</f>
        <v>0.001904</v>
      </c>
      <c r="U121" s="89">
        <v>0.14</v>
      </c>
      <c r="V121" s="30">
        <v>0.0136</v>
      </c>
      <c r="W121" s="31">
        <f aca="true" t="shared" si="63" ref="W121:W127">+V121*U121</f>
        <v>0.001904</v>
      </c>
      <c r="X121" s="33">
        <f aca="true" t="shared" si="64" ref="X121:X127">+W121-T121</f>
        <v>0</v>
      </c>
      <c r="Y121" s="49">
        <f t="shared" si="56"/>
        <v>0</v>
      </c>
      <c r="Z121" s="107">
        <f>+X121/W128</f>
        <v>0</v>
      </c>
    </row>
    <row r="122" spans="2:26" ht="27" customHeight="1">
      <c r="B122" s="111" t="s">
        <v>6</v>
      </c>
      <c r="C122" s="112"/>
      <c r="D122" s="75" t="s">
        <v>8</v>
      </c>
      <c r="E122" s="89">
        <f>+B114</f>
        <v>0.14</v>
      </c>
      <c r="F122" s="30">
        <v>1.3152</v>
      </c>
      <c r="G122" s="31">
        <f t="shared" si="57"/>
        <v>0.18412800000000001</v>
      </c>
      <c r="H122" s="89">
        <f>+B114</f>
        <v>0.14</v>
      </c>
      <c r="I122" s="30">
        <v>1.3152</v>
      </c>
      <c r="J122" s="31">
        <f t="shared" si="58"/>
        <v>0.18412800000000001</v>
      </c>
      <c r="K122" s="51">
        <f t="shared" si="59"/>
        <v>0</v>
      </c>
      <c r="L122" s="49">
        <f t="shared" si="60"/>
        <v>0</v>
      </c>
      <c r="M122" s="50">
        <f t="shared" si="61"/>
        <v>0</v>
      </c>
      <c r="O122" s="111" t="s">
        <v>6</v>
      </c>
      <c r="P122" s="112"/>
      <c r="Q122" s="75" t="s">
        <v>8</v>
      </c>
      <c r="R122" s="89">
        <f>+O114</f>
        <v>0.14</v>
      </c>
      <c r="S122" s="30">
        <v>1.18</v>
      </c>
      <c r="T122" s="31">
        <f t="shared" si="62"/>
        <v>0.1652</v>
      </c>
      <c r="U122" s="89">
        <v>0.14</v>
      </c>
      <c r="V122" s="30">
        <v>1.18</v>
      </c>
      <c r="W122" s="31">
        <f t="shared" si="63"/>
        <v>0.1652</v>
      </c>
      <c r="X122" s="51">
        <f t="shared" si="64"/>
        <v>0</v>
      </c>
      <c r="Y122" s="49">
        <f t="shared" si="56"/>
        <v>0</v>
      </c>
      <c r="Z122" s="107">
        <f>+X122/W128</f>
        <v>0</v>
      </c>
    </row>
    <row r="123" spans="2:26" ht="27" customHeight="1">
      <c r="B123" s="111" t="s">
        <v>5</v>
      </c>
      <c r="C123" s="112"/>
      <c r="D123" s="75" t="s">
        <v>8</v>
      </c>
      <c r="E123" s="89">
        <f>+B114</f>
        <v>0.14</v>
      </c>
      <c r="F123" s="30">
        <v>1.7158</v>
      </c>
      <c r="G123" s="31">
        <f t="shared" si="57"/>
        <v>0.240212</v>
      </c>
      <c r="H123" s="89">
        <f>+B114</f>
        <v>0.14</v>
      </c>
      <c r="I123" s="30">
        <v>1.7158</v>
      </c>
      <c r="J123" s="31">
        <f t="shared" si="58"/>
        <v>0.240212</v>
      </c>
      <c r="K123" s="51">
        <f t="shared" si="59"/>
        <v>0</v>
      </c>
      <c r="L123" s="49">
        <f t="shared" si="60"/>
        <v>0</v>
      </c>
      <c r="M123" s="50">
        <f t="shared" si="61"/>
        <v>0</v>
      </c>
      <c r="O123" s="111" t="s">
        <v>5</v>
      </c>
      <c r="P123" s="112"/>
      <c r="Q123" s="75" t="s">
        <v>8</v>
      </c>
      <c r="R123" s="89">
        <f>+O114</f>
        <v>0.14</v>
      </c>
      <c r="S123" s="30">
        <v>1.6893</v>
      </c>
      <c r="T123" s="31">
        <f t="shared" si="62"/>
        <v>0.23650200000000002</v>
      </c>
      <c r="U123" s="89">
        <v>0.14</v>
      </c>
      <c r="V123" s="30">
        <v>1.6893</v>
      </c>
      <c r="W123" s="31">
        <f t="shared" si="63"/>
        <v>0.23650200000000002</v>
      </c>
      <c r="X123" s="51">
        <f t="shared" si="64"/>
        <v>0</v>
      </c>
      <c r="Y123" s="49">
        <f t="shared" si="56"/>
        <v>0</v>
      </c>
      <c r="Z123" s="107">
        <f>+X123/W128</f>
        <v>0</v>
      </c>
    </row>
    <row r="124" spans="2:26" ht="27" customHeight="1">
      <c r="B124" s="111" t="s">
        <v>7</v>
      </c>
      <c r="C124" s="112"/>
      <c r="D124" s="75" t="s">
        <v>4</v>
      </c>
      <c r="E124" s="65">
        <f>+B115*F114</f>
        <v>43.9572</v>
      </c>
      <c r="F124" s="30">
        <v>0.0052</v>
      </c>
      <c r="G124" s="31">
        <f t="shared" si="57"/>
        <v>0.22857744</v>
      </c>
      <c r="H124" s="65">
        <f>+B115*F114</f>
        <v>43.9572</v>
      </c>
      <c r="I124" s="30">
        <v>0.0052</v>
      </c>
      <c r="J124" s="31">
        <f t="shared" si="58"/>
        <v>0.22857744</v>
      </c>
      <c r="K124" s="51">
        <f t="shared" si="59"/>
        <v>0</v>
      </c>
      <c r="L124" s="49">
        <f t="shared" si="60"/>
        <v>0</v>
      </c>
      <c r="M124" s="50">
        <f t="shared" si="61"/>
        <v>0</v>
      </c>
      <c r="O124" s="111" t="s">
        <v>7</v>
      </c>
      <c r="P124" s="112"/>
      <c r="Q124" s="75" t="s">
        <v>4</v>
      </c>
      <c r="R124" s="65">
        <f>+O115*S114</f>
        <v>44.0454</v>
      </c>
      <c r="S124" s="30">
        <v>0.0052</v>
      </c>
      <c r="T124" s="31">
        <f t="shared" si="62"/>
        <v>0.22903608</v>
      </c>
      <c r="U124" s="65">
        <v>44</v>
      </c>
      <c r="V124" s="30">
        <v>0.0052</v>
      </c>
      <c r="W124" s="31">
        <f t="shared" si="63"/>
        <v>0.2288</v>
      </c>
      <c r="X124" s="51">
        <f t="shared" si="64"/>
        <v>-0.00023607999999999962</v>
      </c>
      <c r="Y124" s="49">
        <f t="shared" si="56"/>
        <v>-0.001030754630449489</v>
      </c>
      <c r="Z124" s="107">
        <f>+X124/W128</f>
        <v>-1.5792065958498707E-05</v>
      </c>
    </row>
    <row r="125" spans="2:26" ht="27" customHeight="1">
      <c r="B125" s="111" t="s">
        <v>2</v>
      </c>
      <c r="C125" s="112"/>
      <c r="D125" s="75" t="s">
        <v>4</v>
      </c>
      <c r="E125" s="65">
        <f>+B115*F114</f>
        <v>43.9572</v>
      </c>
      <c r="F125" s="30">
        <v>0.001</v>
      </c>
      <c r="G125" s="31">
        <f t="shared" si="57"/>
        <v>0.0439572</v>
      </c>
      <c r="H125" s="65">
        <f>+B115*F114</f>
        <v>43.9572</v>
      </c>
      <c r="I125" s="30">
        <v>0.001</v>
      </c>
      <c r="J125" s="31">
        <f t="shared" si="58"/>
        <v>0.0439572</v>
      </c>
      <c r="K125" s="51">
        <f t="shared" si="59"/>
        <v>0</v>
      </c>
      <c r="L125" s="49">
        <f t="shared" si="60"/>
        <v>0</v>
      </c>
      <c r="M125" s="50">
        <f t="shared" si="61"/>
        <v>0</v>
      </c>
      <c r="O125" s="111" t="s">
        <v>2</v>
      </c>
      <c r="P125" s="112"/>
      <c r="Q125" s="75" t="s">
        <v>4</v>
      </c>
      <c r="R125" s="65">
        <f>+O115*S114</f>
        <v>44.0454</v>
      </c>
      <c r="S125" s="30">
        <v>0.0013</v>
      </c>
      <c r="T125" s="31">
        <f t="shared" si="62"/>
        <v>0.05725902</v>
      </c>
      <c r="U125" s="65">
        <v>44</v>
      </c>
      <c r="V125" s="30">
        <v>0.0013</v>
      </c>
      <c r="W125" s="31">
        <f t="shared" si="63"/>
        <v>0.0572</v>
      </c>
      <c r="X125" s="51">
        <f t="shared" si="64"/>
        <v>-5.9019999999999906E-05</v>
      </c>
      <c r="Y125" s="49">
        <f t="shared" si="56"/>
        <v>-0.001030754630449489</v>
      </c>
      <c r="Z125" s="107">
        <f>+X125/W128</f>
        <v>-3.948016489624677E-06</v>
      </c>
    </row>
    <row r="126" spans="2:26" ht="27" customHeight="1" thickBot="1">
      <c r="B126" s="111" t="s">
        <v>33</v>
      </c>
      <c r="C126" s="112"/>
      <c r="D126" s="75" t="s">
        <v>4</v>
      </c>
      <c r="E126" s="65">
        <f>+B115*F114</f>
        <v>43.9572</v>
      </c>
      <c r="F126" s="30">
        <v>0.05704</v>
      </c>
      <c r="G126" s="31">
        <f t="shared" si="57"/>
        <v>2.5073186880000002</v>
      </c>
      <c r="H126" s="65">
        <f>+B115*F114</f>
        <v>43.9572</v>
      </c>
      <c r="I126" s="30">
        <v>0.05704</v>
      </c>
      <c r="J126" s="31">
        <f t="shared" si="58"/>
        <v>2.5073186880000002</v>
      </c>
      <c r="K126" s="51">
        <f t="shared" si="59"/>
        <v>0</v>
      </c>
      <c r="L126" s="49">
        <f t="shared" si="60"/>
        <v>0</v>
      </c>
      <c r="M126" s="50">
        <f t="shared" si="61"/>
        <v>0</v>
      </c>
      <c r="O126" s="111" t="s">
        <v>33</v>
      </c>
      <c r="P126" s="112"/>
      <c r="Q126" s="28" t="s">
        <v>4</v>
      </c>
      <c r="R126" s="65">
        <v>0</v>
      </c>
      <c r="S126" s="30">
        <f>+$U$4</f>
        <v>0.053</v>
      </c>
      <c r="T126" s="31">
        <f t="shared" si="62"/>
        <v>0</v>
      </c>
      <c r="U126" s="65">
        <v>0</v>
      </c>
      <c r="V126" s="30">
        <f>+$U$4</f>
        <v>0.053</v>
      </c>
      <c r="W126" s="31">
        <f t="shared" si="63"/>
        <v>0</v>
      </c>
      <c r="X126" s="51">
        <f t="shared" si="64"/>
        <v>0</v>
      </c>
      <c r="Y126" s="49">
        <v>0</v>
      </c>
      <c r="Z126" s="107">
        <f>+X126/W128</f>
        <v>0</v>
      </c>
    </row>
    <row r="127" spans="2:26" ht="27" customHeight="1" thickBot="1">
      <c r="B127" s="109" t="s">
        <v>34</v>
      </c>
      <c r="C127" s="110"/>
      <c r="D127" s="42"/>
      <c r="E127" s="20"/>
      <c r="F127" s="43"/>
      <c r="G127" s="44">
        <f>SUM(G120:G126)</f>
        <v>6.481839328</v>
      </c>
      <c r="H127" s="20"/>
      <c r="I127" s="43"/>
      <c r="J127" s="44">
        <f>SUM(J120:J126)</f>
        <v>7.6501253280000014</v>
      </c>
      <c r="K127" s="45">
        <f>SUM(K120:K126)</f>
        <v>1.1682859999999997</v>
      </c>
      <c r="L127" s="92">
        <f>+M127</f>
        <v>0.08825596733458554</v>
      </c>
      <c r="M127" s="93">
        <f>SUM(M120:M126)</f>
        <v>0.08825596733458554</v>
      </c>
      <c r="O127" s="111" t="s">
        <v>33</v>
      </c>
      <c r="P127" s="112"/>
      <c r="Q127" s="75" t="s">
        <v>4</v>
      </c>
      <c r="R127" s="65">
        <f>+O115*S114</f>
        <v>44.0454</v>
      </c>
      <c r="S127" s="30">
        <f>+$W$4</f>
        <v>0.062</v>
      </c>
      <c r="T127" s="31">
        <f t="shared" si="62"/>
        <v>2.7308148</v>
      </c>
      <c r="U127" s="65">
        <v>44</v>
      </c>
      <c r="V127" s="30">
        <f>+$W$4</f>
        <v>0.062</v>
      </c>
      <c r="W127" s="31">
        <f t="shared" si="63"/>
        <v>2.7279999999999998</v>
      </c>
      <c r="X127" s="51">
        <f t="shared" si="64"/>
        <v>-0.0028148000000003393</v>
      </c>
      <c r="Y127" s="49">
        <f>+X127/T127</f>
        <v>-0.0010307546304496149</v>
      </c>
      <c r="Z127" s="107">
        <f>+X127/W128</f>
        <v>-0.0001882900171975076</v>
      </c>
    </row>
    <row r="128" spans="15:26" ht="13.5" thickBot="1">
      <c r="O128" s="109" t="s">
        <v>34</v>
      </c>
      <c r="P128" s="110"/>
      <c r="Q128" s="42"/>
      <c r="R128" s="20"/>
      <c r="S128" s="43"/>
      <c r="T128" s="44">
        <f>SUM(T120:T127)</f>
        <v>7.964017900000001</v>
      </c>
      <c r="U128" s="20"/>
      <c r="V128" s="43"/>
      <c r="W128" s="44">
        <f>SUM(W120:W127)</f>
        <v>14.949279</v>
      </c>
      <c r="X128" s="45">
        <f>SUM(X120:X127)</f>
        <v>6.9852611</v>
      </c>
      <c r="Y128" s="46">
        <f>+X128/T128</f>
        <v>0.877102636848669</v>
      </c>
      <c r="Z128" s="106">
        <f>+X128/W128</f>
        <v>0.46726408009376236</v>
      </c>
    </row>
    <row r="129" spans="2:13" ht="12.75">
      <c r="B129" s="1" t="s">
        <v>13</v>
      </c>
      <c r="C129" s="2"/>
      <c r="D129" s="3"/>
      <c r="E129" s="4"/>
      <c r="F129" s="5"/>
      <c r="G129" s="6"/>
      <c r="H129" s="6"/>
      <c r="I129" s="7"/>
      <c r="J129" s="6"/>
      <c r="K129" s="6"/>
      <c r="L129" s="8"/>
      <c r="M129" s="8"/>
    </row>
    <row r="130" spans="2:26" ht="12.75">
      <c r="B130" s="87">
        <v>0.454</v>
      </c>
      <c r="C130" s="10" t="s">
        <v>35</v>
      </c>
      <c r="D130" s="11"/>
      <c r="E130" s="12" t="s">
        <v>18</v>
      </c>
      <c r="F130" s="13">
        <v>1.0466</v>
      </c>
      <c r="G130" s="14"/>
      <c r="H130" s="14"/>
      <c r="I130" s="18"/>
      <c r="J130" s="12"/>
      <c r="K130" s="15"/>
      <c r="L130" s="16"/>
      <c r="M130" s="16"/>
      <c r="O130" s="1" t="s">
        <v>13</v>
      </c>
      <c r="P130" s="2"/>
      <c r="Q130" s="3"/>
      <c r="R130" s="4"/>
      <c r="S130" s="5"/>
      <c r="T130" s="6"/>
      <c r="U130" s="6"/>
      <c r="V130" s="7"/>
      <c r="W130" s="6"/>
      <c r="X130" s="6"/>
      <c r="Y130" s="8"/>
      <c r="Z130" s="101"/>
    </row>
    <row r="131" spans="2:26" ht="13.5" thickBot="1">
      <c r="B131" s="72">
        <v>70.25</v>
      </c>
      <c r="C131" s="10" t="s">
        <v>17</v>
      </c>
      <c r="D131" s="3"/>
      <c r="E131" s="12"/>
      <c r="F131" s="13"/>
      <c r="G131" s="14"/>
      <c r="H131" s="14"/>
      <c r="I131" s="18"/>
      <c r="J131" s="12"/>
      <c r="K131" s="15"/>
      <c r="L131" s="16"/>
      <c r="M131" s="16"/>
      <c r="O131" s="87">
        <v>0.454</v>
      </c>
      <c r="P131" s="10" t="s">
        <v>35</v>
      </c>
      <c r="Q131" s="11"/>
      <c r="R131" s="12" t="s">
        <v>18</v>
      </c>
      <c r="S131" s="13">
        <v>1.0487</v>
      </c>
      <c r="T131" s="14"/>
      <c r="U131" s="14"/>
      <c r="V131" s="18"/>
      <c r="W131" s="12"/>
      <c r="X131" s="15"/>
      <c r="Y131" s="16"/>
      <c r="Z131" s="102"/>
    </row>
    <row r="132" spans="2:26" ht="13.5" thickBot="1">
      <c r="B132" s="119"/>
      <c r="C132" s="120"/>
      <c r="D132" s="19"/>
      <c r="E132" s="121" t="s">
        <v>20</v>
      </c>
      <c r="F132" s="113"/>
      <c r="G132" s="113"/>
      <c r="H132" s="121" t="s">
        <v>21</v>
      </c>
      <c r="I132" s="113"/>
      <c r="J132" s="114"/>
      <c r="K132" s="113" t="s">
        <v>22</v>
      </c>
      <c r="L132" s="113"/>
      <c r="M132" s="114"/>
      <c r="O132" s="72">
        <v>70.25</v>
      </c>
      <c r="P132" s="10" t="s">
        <v>17</v>
      </c>
      <c r="Q132" s="3"/>
      <c r="R132" s="12"/>
      <c r="S132" s="13"/>
      <c r="T132" s="14"/>
      <c r="U132" s="14"/>
      <c r="V132" s="18"/>
      <c r="W132" s="12"/>
      <c r="X132" s="15"/>
      <c r="Y132" s="16"/>
      <c r="Z132" s="102"/>
    </row>
    <row r="133" spans="2:26" ht="51.75" customHeight="1" thickBot="1">
      <c r="B133" s="115"/>
      <c r="C133" s="116"/>
      <c r="D133" s="21" t="s">
        <v>23</v>
      </c>
      <c r="E133" s="53" t="s">
        <v>24</v>
      </c>
      <c r="F133" s="54" t="s">
        <v>25</v>
      </c>
      <c r="G133" s="55" t="s">
        <v>26</v>
      </c>
      <c r="H133" s="52" t="s">
        <v>24</v>
      </c>
      <c r="I133" s="56" t="s">
        <v>25</v>
      </c>
      <c r="J133" s="57" t="s">
        <v>26</v>
      </c>
      <c r="K133" s="25" t="s">
        <v>27</v>
      </c>
      <c r="L133" s="26" t="s">
        <v>28</v>
      </c>
      <c r="M133" s="27" t="s">
        <v>29</v>
      </c>
      <c r="O133" s="119"/>
      <c r="P133" s="120"/>
      <c r="Q133" s="19"/>
      <c r="R133" s="121" t="s">
        <v>44</v>
      </c>
      <c r="S133" s="113"/>
      <c r="T133" s="113"/>
      <c r="U133" s="121" t="s">
        <v>46</v>
      </c>
      <c r="V133" s="113"/>
      <c r="W133" s="114"/>
      <c r="X133" s="113" t="s">
        <v>22</v>
      </c>
      <c r="Y133" s="113"/>
      <c r="Z133" s="114"/>
    </row>
    <row r="134" spans="2:26" ht="39" customHeight="1" thickBot="1">
      <c r="B134" s="111" t="s">
        <v>30</v>
      </c>
      <c r="C134" s="112"/>
      <c r="D134" s="73"/>
      <c r="E134" s="61"/>
      <c r="F134" s="62"/>
      <c r="G134" s="74">
        <v>0.47</v>
      </c>
      <c r="H134" s="64"/>
      <c r="I134" s="30"/>
      <c r="J134" s="32">
        <f>+'[1]Rates'!G25</f>
        <v>0.55</v>
      </c>
      <c r="K134" s="33">
        <f>+J134-G134</f>
        <v>0.08000000000000007</v>
      </c>
      <c r="L134" s="94">
        <f>+K134/G134</f>
        <v>0.17021276595744697</v>
      </c>
      <c r="M134" s="35">
        <f>+K134/G143</f>
        <v>0.012862469557207554</v>
      </c>
      <c r="O134" s="115"/>
      <c r="P134" s="116"/>
      <c r="Q134" s="21" t="s">
        <v>23</v>
      </c>
      <c r="R134" s="53" t="s">
        <v>24</v>
      </c>
      <c r="S134" s="54" t="s">
        <v>25</v>
      </c>
      <c r="T134" s="55" t="s">
        <v>26</v>
      </c>
      <c r="U134" s="52" t="s">
        <v>24</v>
      </c>
      <c r="V134" s="56" t="s">
        <v>25</v>
      </c>
      <c r="W134" s="57" t="s">
        <v>26</v>
      </c>
      <c r="X134" s="25" t="s">
        <v>27</v>
      </c>
      <c r="Y134" s="26" t="s">
        <v>28</v>
      </c>
      <c r="Z134" s="103" t="s">
        <v>29</v>
      </c>
    </row>
    <row r="135" spans="2:26" ht="21.75" customHeight="1" thickBot="1">
      <c r="B135" s="117" t="s">
        <v>3</v>
      </c>
      <c r="C135" s="118"/>
      <c r="D135" s="75" t="s">
        <v>8</v>
      </c>
      <c r="E135" s="89">
        <f>+B130</f>
        <v>0.454</v>
      </c>
      <c r="F135" s="30">
        <v>7.4228</v>
      </c>
      <c r="G135" s="31">
        <f>+F135*E135</f>
        <v>3.3699512</v>
      </c>
      <c r="H135" s="89">
        <f>+B130</f>
        <v>0.454</v>
      </c>
      <c r="I135" s="37">
        <f>+'[1]Rates'!G14</f>
        <v>8.7107</v>
      </c>
      <c r="J135" s="32">
        <f>+H135*I135</f>
        <v>3.9546577999999997</v>
      </c>
      <c r="K135" s="38">
        <f>+J135-G135</f>
        <v>0.5847065999999996</v>
      </c>
      <c r="L135" s="95">
        <f>+K135/G135</f>
        <v>0.17350595462628646</v>
      </c>
      <c r="M135" s="40">
        <f>+K135/G143</f>
        <v>0.09400963552997903</v>
      </c>
      <c r="O135" s="111" t="s">
        <v>30</v>
      </c>
      <c r="P135" s="112"/>
      <c r="Q135" s="73"/>
      <c r="R135" s="61"/>
      <c r="S135" s="62"/>
      <c r="T135" s="74">
        <v>0.9</v>
      </c>
      <c r="U135" s="64"/>
      <c r="V135" s="30"/>
      <c r="W135" s="32">
        <v>0.9</v>
      </c>
      <c r="X135" s="33">
        <f>+W135-T135</f>
        <v>0</v>
      </c>
      <c r="Y135" s="34">
        <f aca="true" t="shared" si="65" ref="Y135:Y142">+X135/T135</f>
        <v>0</v>
      </c>
      <c r="Z135" s="104">
        <f>+X135/W145</f>
        <v>0</v>
      </c>
    </row>
    <row r="136" spans="2:26" ht="13.5" thickBot="1">
      <c r="B136" s="122" t="s">
        <v>31</v>
      </c>
      <c r="C136" s="123"/>
      <c r="D136" s="76"/>
      <c r="E136" s="91"/>
      <c r="F136" s="43"/>
      <c r="G136" s="44">
        <f>+G135+G134</f>
        <v>3.8399512</v>
      </c>
      <c r="H136" s="91"/>
      <c r="I136" s="43"/>
      <c r="J136" s="44">
        <f>+J135+J134</f>
        <v>4.5046577999999995</v>
      </c>
      <c r="K136" s="45">
        <f>+K135+K134</f>
        <v>0.6647065999999997</v>
      </c>
      <c r="L136" s="96">
        <f>+(L135+L134)/2</f>
        <v>0.17185936029186671</v>
      </c>
      <c r="M136" s="47">
        <f>+(M135+M134)/2</f>
        <v>0.05343605254359329</v>
      </c>
      <c r="O136" s="117" t="s">
        <v>3</v>
      </c>
      <c r="P136" s="118"/>
      <c r="Q136" s="75" t="s">
        <v>8</v>
      </c>
      <c r="R136" s="89">
        <f>+O131</f>
        <v>0.454</v>
      </c>
      <c r="S136" s="30">
        <v>14.1503</v>
      </c>
      <c r="T136" s="31">
        <f>+S136*R136</f>
        <v>6.4242362</v>
      </c>
      <c r="U136" s="89">
        <f>+O131</f>
        <v>0.454</v>
      </c>
      <c r="V136" s="37">
        <f>14.1503+0.283753</f>
        <v>14.434053</v>
      </c>
      <c r="W136" s="32">
        <f>14.1503+0.167837</f>
        <v>14.318137</v>
      </c>
      <c r="X136" s="38">
        <f>+W136-T136</f>
        <v>7.8939008</v>
      </c>
      <c r="Y136" s="39">
        <f t="shared" si="65"/>
        <v>1.2287687678731363</v>
      </c>
      <c r="Z136" s="105">
        <f>+X136/W145</f>
        <v>0.3661177163846537</v>
      </c>
    </row>
    <row r="137" spans="2:26" ht="13.5" thickBot="1">
      <c r="B137" s="126" t="s">
        <v>1</v>
      </c>
      <c r="C137" s="127"/>
      <c r="D137" s="75" t="s">
        <v>8</v>
      </c>
      <c r="E137" s="89">
        <f>+B130</f>
        <v>0.454</v>
      </c>
      <c r="F137" s="30">
        <v>0.1748</v>
      </c>
      <c r="G137" s="31">
        <f aca="true" t="shared" si="66" ref="G137:G142">+F137*E137</f>
        <v>0.0793592</v>
      </c>
      <c r="H137" s="89">
        <f>+B130</f>
        <v>0.454</v>
      </c>
      <c r="I137" s="67">
        <v>0.4239</v>
      </c>
      <c r="J137" s="31">
        <f aca="true" t="shared" si="67" ref="J137:J142">+I137*H137</f>
        <v>0.1924506</v>
      </c>
      <c r="K137" s="33">
        <f aca="true" t="shared" si="68" ref="K137:K142">+J137-G137</f>
        <v>0.1130914</v>
      </c>
      <c r="L137" s="49">
        <f aca="true" t="shared" si="69" ref="L137:L142">+K137/G137</f>
        <v>1.4250572082379862</v>
      </c>
      <c r="M137" s="50">
        <f aca="true" t="shared" si="70" ref="M137:M142">+K137/G$143</f>
        <v>0.01818293362102476</v>
      </c>
      <c r="O137" s="122" t="s">
        <v>31</v>
      </c>
      <c r="P137" s="123"/>
      <c r="Q137" s="76"/>
      <c r="R137" s="91"/>
      <c r="S137" s="43"/>
      <c r="T137" s="44">
        <f>+T136+T135</f>
        <v>7.3242362000000005</v>
      </c>
      <c r="U137" s="91"/>
      <c r="V137" s="43"/>
      <c r="W137" s="44">
        <f>+W136+W135</f>
        <v>15.218137</v>
      </c>
      <c r="X137" s="45">
        <f>+X136+X135</f>
        <v>7.8939008</v>
      </c>
      <c r="Y137" s="46">
        <f t="shared" si="65"/>
        <v>1.0777780214133454</v>
      </c>
      <c r="Z137" s="106">
        <f>+X137/W145</f>
        <v>0.3661177163846537</v>
      </c>
    </row>
    <row r="138" spans="2:26" ht="27" customHeight="1">
      <c r="B138" s="111" t="s">
        <v>6</v>
      </c>
      <c r="C138" s="112"/>
      <c r="D138" s="75" t="s">
        <v>8</v>
      </c>
      <c r="E138" s="89">
        <f>+B130</f>
        <v>0.454</v>
      </c>
      <c r="F138" s="30">
        <v>1.2929</v>
      </c>
      <c r="G138" s="31">
        <f t="shared" si="66"/>
        <v>0.5869766</v>
      </c>
      <c r="H138" s="89">
        <f>+B130</f>
        <v>0.454</v>
      </c>
      <c r="I138" s="30">
        <v>1.2929</v>
      </c>
      <c r="J138" s="31">
        <f t="shared" si="67"/>
        <v>0.5869766</v>
      </c>
      <c r="K138" s="51">
        <f t="shared" si="68"/>
        <v>0</v>
      </c>
      <c r="L138" s="49">
        <f t="shared" si="69"/>
        <v>0</v>
      </c>
      <c r="M138" s="50">
        <f t="shared" si="70"/>
        <v>0</v>
      </c>
      <c r="O138" s="126" t="s">
        <v>45</v>
      </c>
      <c r="P138" s="127"/>
      <c r="Q138" s="75" t="s">
        <v>8</v>
      </c>
      <c r="R138" s="89">
        <f>+O131</f>
        <v>0.454</v>
      </c>
      <c r="S138" s="30">
        <v>-0.0136</v>
      </c>
      <c r="T138" s="31">
        <f aca="true" t="shared" si="71" ref="T138:T144">+S138*R138</f>
        <v>-0.0061744</v>
      </c>
      <c r="U138" s="89">
        <f>+O131</f>
        <v>0.454</v>
      </c>
      <c r="V138" s="30">
        <v>-0.0136</v>
      </c>
      <c r="W138" s="31">
        <f aca="true" t="shared" si="72" ref="W138:W144">+V138*U138</f>
        <v>-0.0061744</v>
      </c>
      <c r="X138" s="33">
        <f aca="true" t="shared" si="73" ref="X138:X144">+W138-T138</f>
        <v>0</v>
      </c>
      <c r="Y138" s="49">
        <f t="shared" si="65"/>
        <v>0</v>
      </c>
      <c r="Z138" s="107">
        <f>+X138/W145</f>
        <v>0</v>
      </c>
    </row>
    <row r="139" spans="2:26" ht="27" customHeight="1">
      <c r="B139" s="111" t="s">
        <v>5</v>
      </c>
      <c r="C139" s="112"/>
      <c r="D139" s="75" t="s">
        <v>8</v>
      </c>
      <c r="E139" s="89">
        <f>+B130</f>
        <v>0.454</v>
      </c>
      <c r="F139" s="30">
        <v>1.6867</v>
      </c>
      <c r="G139" s="31">
        <f t="shared" si="66"/>
        <v>0.7657618</v>
      </c>
      <c r="H139" s="89">
        <f>+B130</f>
        <v>0.454</v>
      </c>
      <c r="I139" s="30">
        <v>1.6867</v>
      </c>
      <c r="J139" s="31">
        <f t="shared" si="67"/>
        <v>0.7657618</v>
      </c>
      <c r="K139" s="51">
        <f t="shared" si="68"/>
        <v>0</v>
      </c>
      <c r="L139" s="49">
        <f t="shared" si="69"/>
        <v>0</v>
      </c>
      <c r="M139" s="50">
        <f t="shared" si="70"/>
        <v>0</v>
      </c>
      <c r="O139" s="111" t="s">
        <v>6</v>
      </c>
      <c r="P139" s="112"/>
      <c r="Q139" s="75" t="s">
        <v>8</v>
      </c>
      <c r="R139" s="89">
        <f>+O131</f>
        <v>0.454</v>
      </c>
      <c r="S139" s="30">
        <v>1.18</v>
      </c>
      <c r="T139" s="31">
        <f t="shared" si="71"/>
        <v>0.53572</v>
      </c>
      <c r="U139" s="89">
        <f>+O131</f>
        <v>0.454</v>
      </c>
      <c r="V139" s="30">
        <v>1.18</v>
      </c>
      <c r="W139" s="31">
        <f t="shared" si="72"/>
        <v>0.53572</v>
      </c>
      <c r="X139" s="51">
        <f t="shared" si="73"/>
        <v>0</v>
      </c>
      <c r="Y139" s="49">
        <f t="shared" si="65"/>
        <v>0</v>
      </c>
      <c r="Z139" s="107">
        <f>+X139/W145</f>
        <v>0</v>
      </c>
    </row>
    <row r="140" spans="2:26" ht="27" customHeight="1">
      <c r="B140" s="111" t="s">
        <v>7</v>
      </c>
      <c r="C140" s="112"/>
      <c r="D140" s="75" t="s">
        <v>4</v>
      </c>
      <c r="E140" s="65">
        <f>+B131*F130</f>
        <v>73.52365</v>
      </c>
      <c r="F140" s="30">
        <v>0.0052</v>
      </c>
      <c r="G140" s="31">
        <f t="shared" si="66"/>
        <v>0.38232298</v>
      </c>
      <c r="H140" s="65">
        <f>+B131*F130</f>
        <v>73.52365</v>
      </c>
      <c r="I140" s="30">
        <v>0.0052</v>
      </c>
      <c r="J140" s="31">
        <f t="shared" si="67"/>
        <v>0.38232298</v>
      </c>
      <c r="K140" s="51">
        <f t="shared" si="68"/>
        <v>0</v>
      </c>
      <c r="L140" s="49">
        <f t="shared" si="69"/>
        <v>0</v>
      </c>
      <c r="M140" s="50">
        <f t="shared" si="70"/>
        <v>0</v>
      </c>
      <c r="O140" s="111" t="s">
        <v>5</v>
      </c>
      <c r="P140" s="112"/>
      <c r="Q140" s="75" t="s">
        <v>8</v>
      </c>
      <c r="R140" s="89">
        <f>+O131</f>
        <v>0.454</v>
      </c>
      <c r="S140" s="30">
        <v>1.6893</v>
      </c>
      <c r="T140" s="31">
        <f t="shared" si="71"/>
        <v>0.7669422</v>
      </c>
      <c r="U140" s="89">
        <f>+O131</f>
        <v>0.454</v>
      </c>
      <c r="V140" s="30">
        <v>1.6893</v>
      </c>
      <c r="W140" s="31">
        <f t="shared" si="72"/>
        <v>0.7669422</v>
      </c>
      <c r="X140" s="51">
        <f t="shared" si="73"/>
        <v>0</v>
      </c>
      <c r="Y140" s="49">
        <f t="shared" si="65"/>
        <v>0</v>
      </c>
      <c r="Z140" s="107">
        <f>+X140/W145</f>
        <v>0</v>
      </c>
    </row>
    <row r="141" spans="2:26" ht="27" customHeight="1">
      <c r="B141" s="111" t="s">
        <v>2</v>
      </c>
      <c r="C141" s="112"/>
      <c r="D141" s="75" t="s">
        <v>4</v>
      </c>
      <c r="E141" s="65">
        <f>+B131*F130</f>
        <v>73.52365</v>
      </c>
      <c r="F141" s="30">
        <v>0.001</v>
      </c>
      <c r="G141" s="31">
        <f t="shared" si="66"/>
        <v>0.07352365000000001</v>
      </c>
      <c r="H141" s="65">
        <f>+B131*F130</f>
        <v>73.52365</v>
      </c>
      <c r="I141" s="30">
        <v>0.001</v>
      </c>
      <c r="J141" s="31">
        <f t="shared" si="67"/>
        <v>0.07352365000000001</v>
      </c>
      <c r="K141" s="51">
        <f t="shared" si="68"/>
        <v>0</v>
      </c>
      <c r="L141" s="49">
        <f t="shared" si="69"/>
        <v>0</v>
      </c>
      <c r="M141" s="50">
        <f t="shared" si="70"/>
        <v>0</v>
      </c>
      <c r="O141" s="111" t="s">
        <v>7</v>
      </c>
      <c r="P141" s="112"/>
      <c r="Q141" s="75" t="s">
        <v>4</v>
      </c>
      <c r="R141" s="65">
        <f>+O132*S131</f>
        <v>73.67117499999999</v>
      </c>
      <c r="S141" s="30">
        <v>0.0052</v>
      </c>
      <c r="T141" s="31">
        <f t="shared" si="71"/>
        <v>0.38309010999999993</v>
      </c>
      <c r="U141" s="65">
        <f>+O132*S131</f>
        <v>73.67117499999999</v>
      </c>
      <c r="V141" s="30">
        <v>0.0052</v>
      </c>
      <c r="W141" s="31">
        <f t="shared" si="72"/>
        <v>0.38309010999999993</v>
      </c>
      <c r="X141" s="51">
        <f t="shared" si="73"/>
        <v>0</v>
      </c>
      <c r="Y141" s="49">
        <f t="shared" si="65"/>
        <v>0</v>
      </c>
      <c r="Z141" s="107">
        <f>+X141/W145</f>
        <v>0</v>
      </c>
    </row>
    <row r="142" spans="2:26" ht="27" customHeight="1" thickBot="1">
      <c r="B142" s="111" t="s">
        <v>32</v>
      </c>
      <c r="C142" s="112"/>
      <c r="D142" s="75" t="s">
        <v>4</v>
      </c>
      <c r="E142" s="65">
        <f>+B131</f>
        <v>70.25</v>
      </c>
      <c r="F142" s="30">
        <v>0.007</v>
      </c>
      <c r="G142" s="31">
        <f t="shared" si="66"/>
        <v>0.49175</v>
      </c>
      <c r="H142" s="65">
        <f>+B131</f>
        <v>70.25</v>
      </c>
      <c r="I142" s="30">
        <v>0.007</v>
      </c>
      <c r="J142" s="31">
        <f t="shared" si="67"/>
        <v>0.49175</v>
      </c>
      <c r="K142" s="51">
        <f t="shared" si="68"/>
        <v>0</v>
      </c>
      <c r="L142" s="49">
        <f t="shared" si="69"/>
        <v>0</v>
      </c>
      <c r="M142" s="50">
        <f t="shared" si="70"/>
        <v>0</v>
      </c>
      <c r="O142" s="111" t="s">
        <v>2</v>
      </c>
      <c r="P142" s="112"/>
      <c r="Q142" s="75" t="s">
        <v>4</v>
      </c>
      <c r="R142" s="65">
        <f>+O132*S131</f>
        <v>73.67117499999999</v>
      </c>
      <c r="S142" s="30">
        <v>0.0013</v>
      </c>
      <c r="T142" s="31">
        <f t="shared" si="71"/>
        <v>0.09577252749999998</v>
      </c>
      <c r="U142" s="65">
        <f>+O132*S131</f>
        <v>73.67117499999999</v>
      </c>
      <c r="V142" s="30">
        <v>0.0013</v>
      </c>
      <c r="W142" s="31">
        <f t="shared" si="72"/>
        <v>0.09577252749999998</v>
      </c>
      <c r="X142" s="51">
        <f t="shared" si="73"/>
        <v>0</v>
      </c>
      <c r="Y142" s="49">
        <f t="shared" si="65"/>
        <v>0</v>
      </c>
      <c r="Z142" s="107">
        <f>+X142/W145</f>
        <v>0</v>
      </c>
    </row>
    <row r="143" spans="2:26" ht="27" customHeight="1" thickBot="1">
      <c r="B143" s="109" t="s">
        <v>34</v>
      </c>
      <c r="C143" s="110"/>
      <c r="D143" s="42"/>
      <c r="E143" s="20"/>
      <c r="F143" s="43"/>
      <c r="G143" s="44">
        <f>SUM(G136:G142)</f>
        <v>6.219645429999999</v>
      </c>
      <c r="H143" s="20"/>
      <c r="I143" s="43"/>
      <c r="J143" s="44">
        <f>SUM(J136:J142)</f>
        <v>6.997443429999999</v>
      </c>
      <c r="K143" s="45">
        <f>SUM(K136:K142)</f>
        <v>0.7777979999999997</v>
      </c>
      <c r="L143" s="46">
        <f>+M143</f>
        <v>0.07161898616461805</v>
      </c>
      <c r="M143" s="47">
        <f>SUM(M136:M142)</f>
        <v>0.07161898616461805</v>
      </c>
      <c r="O143" s="111" t="s">
        <v>33</v>
      </c>
      <c r="P143" s="112"/>
      <c r="Q143" s="28" t="s">
        <v>4</v>
      </c>
      <c r="R143" s="65">
        <v>0</v>
      </c>
      <c r="S143" s="30">
        <f>+$U$4</f>
        <v>0.053</v>
      </c>
      <c r="T143" s="31">
        <f t="shared" si="71"/>
        <v>0</v>
      </c>
      <c r="U143" s="65">
        <v>0</v>
      </c>
      <c r="V143" s="30">
        <f>+$U$4</f>
        <v>0.053</v>
      </c>
      <c r="W143" s="31">
        <f t="shared" si="72"/>
        <v>0</v>
      </c>
      <c r="X143" s="51">
        <f t="shared" si="73"/>
        <v>0</v>
      </c>
      <c r="Y143" s="49">
        <v>0</v>
      </c>
      <c r="Z143" s="107">
        <f>+X143/W145</f>
        <v>0</v>
      </c>
    </row>
    <row r="144" spans="15:26" ht="27" customHeight="1" thickBot="1">
      <c r="O144" s="111" t="s">
        <v>33</v>
      </c>
      <c r="P144" s="112"/>
      <c r="Q144" s="75" t="s">
        <v>4</v>
      </c>
      <c r="R144" s="65">
        <f>+O132*S131</f>
        <v>73.67117499999999</v>
      </c>
      <c r="S144" s="30">
        <f>+$W$4</f>
        <v>0.062</v>
      </c>
      <c r="T144" s="31">
        <f t="shared" si="71"/>
        <v>4.56761285</v>
      </c>
      <c r="U144" s="65">
        <f>+O132*S131</f>
        <v>73.67117499999999</v>
      </c>
      <c r="V144" s="30">
        <f>+$W$4</f>
        <v>0.062</v>
      </c>
      <c r="W144" s="31">
        <f t="shared" si="72"/>
        <v>4.56761285</v>
      </c>
      <c r="X144" s="51">
        <f t="shared" si="73"/>
        <v>0</v>
      </c>
      <c r="Y144" s="49">
        <f>+X144/T144</f>
        <v>0</v>
      </c>
      <c r="Z144" s="107">
        <f>+X144/W145</f>
        <v>0</v>
      </c>
    </row>
    <row r="145" spans="15:26" ht="13.5" thickBot="1">
      <c r="O145" s="109" t="s">
        <v>34</v>
      </c>
      <c r="P145" s="110"/>
      <c r="Q145" s="42"/>
      <c r="R145" s="20"/>
      <c r="S145" s="43"/>
      <c r="T145" s="44">
        <f>SUM(T137:T144)</f>
        <v>13.6671994875</v>
      </c>
      <c r="U145" s="20"/>
      <c r="V145" s="43"/>
      <c r="W145" s="44">
        <f>SUM(W137:W144)</f>
        <v>21.5611002875</v>
      </c>
      <c r="X145" s="45">
        <f>SUM(X137:X144)</f>
        <v>7.8939008</v>
      </c>
      <c r="Y145" s="46">
        <f>+X145/T145</f>
        <v>0.5775799795137072</v>
      </c>
      <c r="Z145" s="106">
        <f>+X145/W145</f>
        <v>0.3661177163846537</v>
      </c>
    </row>
  </sheetData>
  <mergeCells count="252">
    <mergeCell ref="O144:P144"/>
    <mergeCell ref="O145:P145"/>
    <mergeCell ref="O128:P128"/>
    <mergeCell ref="O136:P136"/>
    <mergeCell ref="O137:P137"/>
    <mergeCell ref="O138:P138"/>
    <mergeCell ref="O124:P124"/>
    <mergeCell ref="O125:P125"/>
    <mergeCell ref="O126:P126"/>
    <mergeCell ref="O127:P127"/>
    <mergeCell ref="O120:P120"/>
    <mergeCell ref="O121:P121"/>
    <mergeCell ref="O122:P122"/>
    <mergeCell ref="O123:P123"/>
    <mergeCell ref="O110:P110"/>
    <mergeCell ref="O117:P117"/>
    <mergeCell ref="O118:P118"/>
    <mergeCell ref="O119:P119"/>
    <mergeCell ref="O106:P106"/>
    <mergeCell ref="O107:P107"/>
    <mergeCell ref="O108:P108"/>
    <mergeCell ref="O109:P109"/>
    <mergeCell ref="O91:P91"/>
    <mergeCell ref="O92:P92"/>
    <mergeCell ref="O93:P93"/>
    <mergeCell ref="O105:P105"/>
    <mergeCell ref="O99:P99"/>
    <mergeCell ref="O100:P100"/>
    <mergeCell ref="O101:P101"/>
    <mergeCell ref="O102:P102"/>
    <mergeCell ref="O103:P103"/>
    <mergeCell ref="O104:P104"/>
    <mergeCell ref="O87:P87"/>
    <mergeCell ref="O88:P88"/>
    <mergeCell ref="O89:P89"/>
    <mergeCell ref="O90:P90"/>
    <mergeCell ref="O76:P76"/>
    <mergeCell ref="O86:P86"/>
    <mergeCell ref="O82:P82"/>
    <mergeCell ref="O83:P83"/>
    <mergeCell ref="O84:P84"/>
    <mergeCell ref="O85:P85"/>
    <mergeCell ref="O72:P72"/>
    <mergeCell ref="O73:P73"/>
    <mergeCell ref="O74:P74"/>
    <mergeCell ref="O75:P75"/>
    <mergeCell ref="O59:P59"/>
    <mergeCell ref="O65:P65"/>
    <mergeCell ref="O66:P66"/>
    <mergeCell ref="O71:P71"/>
    <mergeCell ref="O55:P55"/>
    <mergeCell ref="O56:P56"/>
    <mergeCell ref="O57:P57"/>
    <mergeCell ref="O58:P58"/>
    <mergeCell ref="O51:P51"/>
    <mergeCell ref="O52:P52"/>
    <mergeCell ref="O53:P53"/>
    <mergeCell ref="O54:P54"/>
    <mergeCell ref="O37:P37"/>
    <mergeCell ref="O38:P38"/>
    <mergeCell ref="O49:P49"/>
    <mergeCell ref="O50:P50"/>
    <mergeCell ref="O33:P33"/>
    <mergeCell ref="O34:P34"/>
    <mergeCell ref="O35:P35"/>
    <mergeCell ref="O36:P36"/>
    <mergeCell ref="O29:P29"/>
    <mergeCell ref="O30:P30"/>
    <mergeCell ref="O31:P31"/>
    <mergeCell ref="O32:P32"/>
    <mergeCell ref="O19:P19"/>
    <mergeCell ref="O20:P20"/>
    <mergeCell ref="O27:P27"/>
    <mergeCell ref="O28:P28"/>
    <mergeCell ref="O26:P26"/>
    <mergeCell ref="B17:C17"/>
    <mergeCell ref="B18:C18"/>
    <mergeCell ref="B19:C19"/>
    <mergeCell ref="B8:C8"/>
    <mergeCell ref="B9:C9"/>
    <mergeCell ref="B10:C10"/>
    <mergeCell ref="B11:C11"/>
    <mergeCell ref="B12:C12"/>
    <mergeCell ref="B14:C14"/>
    <mergeCell ref="B13:C13"/>
    <mergeCell ref="B26:C26"/>
    <mergeCell ref="B27:C27"/>
    <mergeCell ref="B28:C28"/>
    <mergeCell ref="B24:C24"/>
    <mergeCell ref="B29:C29"/>
    <mergeCell ref="B30:C30"/>
    <mergeCell ref="B31:C31"/>
    <mergeCell ref="B32:C32"/>
    <mergeCell ref="B49:C49"/>
    <mergeCell ref="B47:C47"/>
    <mergeCell ref="B33:C33"/>
    <mergeCell ref="B34:C34"/>
    <mergeCell ref="B35:C35"/>
    <mergeCell ref="B36:C36"/>
    <mergeCell ref="B48:C48"/>
    <mergeCell ref="B50:C50"/>
    <mergeCell ref="B51:C51"/>
    <mergeCell ref="B52:C52"/>
    <mergeCell ref="B53:C53"/>
    <mergeCell ref="B65:C65"/>
    <mergeCell ref="B57:C57"/>
    <mergeCell ref="B58:C58"/>
    <mergeCell ref="B54:C54"/>
    <mergeCell ref="B55:C55"/>
    <mergeCell ref="B56:C56"/>
    <mergeCell ref="B63:C63"/>
    <mergeCell ref="B66:C66"/>
    <mergeCell ref="B67:C67"/>
    <mergeCell ref="B68:C68"/>
    <mergeCell ref="B69:C69"/>
    <mergeCell ref="B70:C70"/>
    <mergeCell ref="B71:C71"/>
    <mergeCell ref="B72:C72"/>
    <mergeCell ref="B73:C73"/>
    <mergeCell ref="B81:C81"/>
    <mergeCell ref="E81:G81"/>
    <mergeCell ref="H81:J81"/>
    <mergeCell ref="B74:C74"/>
    <mergeCell ref="B82:C82"/>
    <mergeCell ref="B83:C83"/>
    <mergeCell ref="B84:C84"/>
    <mergeCell ref="B85:C85"/>
    <mergeCell ref="B90:C90"/>
    <mergeCell ref="B91:C91"/>
    <mergeCell ref="B92:C92"/>
    <mergeCell ref="B86:C86"/>
    <mergeCell ref="B87:C87"/>
    <mergeCell ref="B88:C88"/>
    <mergeCell ref="B89:C89"/>
    <mergeCell ref="B100:C100"/>
    <mergeCell ref="B101:C101"/>
    <mergeCell ref="B97:C97"/>
    <mergeCell ref="E97:G97"/>
    <mergeCell ref="B99:C99"/>
    <mergeCell ref="B102:C102"/>
    <mergeCell ref="B103:C103"/>
    <mergeCell ref="B104:C104"/>
    <mergeCell ref="B105:C105"/>
    <mergeCell ref="B116:C116"/>
    <mergeCell ref="B106:C106"/>
    <mergeCell ref="B107:C107"/>
    <mergeCell ref="B108:C108"/>
    <mergeCell ref="B120:C120"/>
    <mergeCell ref="B121:C121"/>
    <mergeCell ref="B122:C122"/>
    <mergeCell ref="B117:C117"/>
    <mergeCell ref="B118:C118"/>
    <mergeCell ref="X7:Z7"/>
    <mergeCell ref="B136:C136"/>
    <mergeCell ref="B137:C137"/>
    <mergeCell ref="B138:C138"/>
    <mergeCell ref="B126:C126"/>
    <mergeCell ref="B127:C127"/>
    <mergeCell ref="B123:C123"/>
    <mergeCell ref="B124:C124"/>
    <mergeCell ref="B125:C125"/>
    <mergeCell ref="B119:C119"/>
    <mergeCell ref="O7:P7"/>
    <mergeCell ref="R7:T7"/>
    <mergeCell ref="U7:W7"/>
    <mergeCell ref="O8:P8"/>
    <mergeCell ref="O9:P9"/>
    <mergeCell ref="O10:P10"/>
    <mergeCell ref="O17:P17"/>
    <mergeCell ref="O11:P11"/>
    <mergeCell ref="O13:P13"/>
    <mergeCell ref="O12:P12"/>
    <mergeCell ref="O14:P14"/>
    <mergeCell ref="O18:P18"/>
    <mergeCell ref="X64:Z64"/>
    <mergeCell ref="R25:T25"/>
    <mergeCell ref="U25:W25"/>
    <mergeCell ref="X25:Z25"/>
    <mergeCell ref="R47:T47"/>
    <mergeCell ref="U47:W47"/>
    <mergeCell ref="X47:Z47"/>
    <mergeCell ref="O48:P48"/>
    <mergeCell ref="O64:P64"/>
    <mergeCell ref="R116:T116"/>
    <mergeCell ref="U116:W116"/>
    <mergeCell ref="X116:Z116"/>
    <mergeCell ref="X81:Z81"/>
    <mergeCell ref="R98:T98"/>
    <mergeCell ref="U98:W98"/>
    <mergeCell ref="X98:Z98"/>
    <mergeCell ref="B7:C7"/>
    <mergeCell ref="E7:G7"/>
    <mergeCell ref="H7:J7"/>
    <mergeCell ref="K7:M7"/>
    <mergeCell ref="B15:C15"/>
    <mergeCell ref="O15:P15"/>
    <mergeCell ref="B16:C16"/>
    <mergeCell ref="O16:P16"/>
    <mergeCell ref="H24:J24"/>
    <mergeCell ref="K24:M24"/>
    <mergeCell ref="B25:C25"/>
    <mergeCell ref="O25:P25"/>
    <mergeCell ref="E24:G24"/>
    <mergeCell ref="E47:G47"/>
    <mergeCell ref="H47:J47"/>
    <mergeCell ref="K47:M47"/>
    <mergeCell ref="O47:P47"/>
    <mergeCell ref="E63:G63"/>
    <mergeCell ref="H63:J63"/>
    <mergeCell ref="K63:M63"/>
    <mergeCell ref="B64:C64"/>
    <mergeCell ref="R64:T64"/>
    <mergeCell ref="U64:W64"/>
    <mergeCell ref="K81:M81"/>
    <mergeCell ref="O81:P81"/>
    <mergeCell ref="R81:T81"/>
    <mergeCell ref="U81:W81"/>
    <mergeCell ref="O67:P67"/>
    <mergeCell ref="O68:P68"/>
    <mergeCell ref="O69:P69"/>
    <mergeCell ref="O70:P70"/>
    <mergeCell ref="H97:J97"/>
    <mergeCell ref="K97:M97"/>
    <mergeCell ref="B98:C98"/>
    <mergeCell ref="O98:P98"/>
    <mergeCell ref="E116:G116"/>
    <mergeCell ref="H116:J116"/>
    <mergeCell ref="K116:M116"/>
    <mergeCell ref="O116:P116"/>
    <mergeCell ref="B132:C132"/>
    <mergeCell ref="E132:G132"/>
    <mergeCell ref="H132:J132"/>
    <mergeCell ref="K132:M132"/>
    <mergeCell ref="X133:Z133"/>
    <mergeCell ref="B134:C134"/>
    <mergeCell ref="O134:P134"/>
    <mergeCell ref="B135:C135"/>
    <mergeCell ref="O135:P135"/>
    <mergeCell ref="B133:C133"/>
    <mergeCell ref="O133:P133"/>
    <mergeCell ref="R133:T133"/>
    <mergeCell ref="U133:W133"/>
    <mergeCell ref="B139:C139"/>
    <mergeCell ref="O139:P139"/>
    <mergeCell ref="B140:C140"/>
    <mergeCell ref="O140:P140"/>
    <mergeCell ref="B143:C143"/>
    <mergeCell ref="O143:P143"/>
    <mergeCell ref="B141:C141"/>
    <mergeCell ref="O141:P141"/>
    <mergeCell ref="B142:C142"/>
    <mergeCell ref="O142:P142"/>
  </mergeCells>
  <printOptions/>
  <pageMargins left="0" right="0" top="1" bottom="1" header="0.5" footer="0.5"/>
  <pageSetup horizontalDpi="600" verticalDpi="600" orientation="landscape" scale="97" r:id="rId1"/>
  <rowBreaks count="7" manualBreakCount="7">
    <brk id="21" max="255" man="1"/>
    <brk id="43" max="25" man="1"/>
    <brk id="60" max="255" man="1"/>
    <brk id="77" max="255" man="1"/>
    <brk id="94" max="255" man="1"/>
    <brk id="112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Oshawa PUC Networks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mmasalha</dc:creator>
  <cp:keywords/>
  <dc:description/>
  <cp:lastModifiedBy>dpereira</cp:lastModifiedBy>
  <cp:lastPrinted>2009-04-16T15:47:08Z</cp:lastPrinted>
  <dcterms:created xsi:type="dcterms:W3CDTF">2007-07-16T18:07:07Z</dcterms:created>
  <dcterms:modified xsi:type="dcterms:W3CDTF">2009-04-16T15:47:11Z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