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15" yWindow="4245" windowWidth="15330" windowHeight="4290" activeTab="2"/>
  </bookViews>
  <sheets>
    <sheet name="B1 - 2006&amp;2007LRAM" sheetId="14" r:id="rId1"/>
    <sheet name="B2 - DistRev Calc 2006 prog" sheetId="15" r:id="rId2"/>
    <sheet name="B3 - DistRev Calc 2007 prog" sheetId="13" r:id="rId3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0">'B1 - 2006&amp;2007LRAM'!$A$1:$U$171</definedName>
    <definedName name="_xlnm.Print_Titles" localSheetId="1">'B2 - DistRev Calc 2006 prog'!$1:$2</definedName>
    <definedName name="_xlnm.Print_Titles" localSheetId="2">'B3 - DistRev Calc 2007 prog'!$1:$2</definedName>
    <definedName name="SSM">#REF!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</definedNames>
  <calcPr calcId="125725"/>
</workbook>
</file>

<file path=xl/calcChain.xml><?xml version="1.0" encoding="utf-8"?>
<calcChain xmlns="http://schemas.openxmlformats.org/spreadsheetml/2006/main">
  <c r="K39" i="14"/>
  <c r="J39"/>
  <c r="G159"/>
  <c r="G160"/>
  <c r="G161"/>
  <c r="N161" s="1"/>
  <c r="G162"/>
  <c r="G163"/>
  <c r="N163" s="1"/>
  <c r="G164"/>
  <c r="G165"/>
  <c r="N165" s="1"/>
  <c r="G147"/>
  <c r="G148"/>
  <c r="G149"/>
  <c r="G150"/>
  <c r="G151"/>
  <c r="G152"/>
  <c r="G153"/>
  <c r="G132"/>
  <c r="G133"/>
  <c r="N133" s="1"/>
  <c r="G134"/>
  <c r="G135"/>
  <c r="N135" s="1"/>
  <c r="G136"/>
  <c r="G137"/>
  <c r="G138"/>
  <c r="G140"/>
  <c r="G120"/>
  <c r="G121"/>
  <c r="C8" i="15" s="1"/>
  <c r="G122" i="14"/>
  <c r="G123"/>
  <c r="C10" i="15" s="1"/>
  <c r="G124" i="14"/>
  <c r="G125"/>
  <c r="G126"/>
  <c r="G128"/>
  <c r="H153"/>
  <c r="H165"/>
  <c r="H152"/>
  <c r="O152" s="1"/>
  <c r="H164"/>
  <c r="C94" i="15" s="1"/>
  <c r="H151" i="14"/>
  <c r="H163"/>
  <c r="H150"/>
  <c r="H162"/>
  <c r="C92" i="15" s="1"/>
  <c r="H149" i="14"/>
  <c r="O149" s="1"/>
  <c r="H161"/>
  <c r="H148"/>
  <c r="O148" s="1"/>
  <c r="H160"/>
  <c r="C90" i="15" s="1"/>
  <c r="D89"/>
  <c r="D90" s="1"/>
  <c r="H147" i="14"/>
  <c r="O147" s="1"/>
  <c r="H159"/>
  <c r="C89" i="15"/>
  <c r="O159" i="14"/>
  <c r="O160"/>
  <c r="O164"/>
  <c r="O150"/>
  <c r="O151"/>
  <c r="O153"/>
  <c r="D78" i="15"/>
  <c r="C79"/>
  <c r="C81"/>
  <c r="C83"/>
  <c r="N160" i="14"/>
  <c r="N162"/>
  <c r="N164"/>
  <c r="N148"/>
  <c r="N150"/>
  <c r="N152"/>
  <c r="M165"/>
  <c r="T165" s="1"/>
  <c r="L165"/>
  <c r="S165" s="1"/>
  <c r="K165"/>
  <c r="R165" s="1"/>
  <c r="J165"/>
  <c r="Q165" s="1"/>
  <c r="I165"/>
  <c r="P165" s="1"/>
  <c r="M164"/>
  <c r="T164" s="1"/>
  <c r="L164"/>
  <c r="S164" s="1"/>
  <c r="K164"/>
  <c r="R164" s="1"/>
  <c r="J164"/>
  <c r="Q164" s="1"/>
  <c r="I164"/>
  <c r="P164" s="1"/>
  <c r="M163"/>
  <c r="T163" s="1"/>
  <c r="L163"/>
  <c r="S163" s="1"/>
  <c r="K163"/>
  <c r="R163" s="1"/>
  <c r="J163"/>
  <c r="Q163" s="1"/>
  <c r="I163"/>
  <c r="P163" s="1"/>
  <c r="M162"/>
  <c r="T162" s="1"/>
  <c r="L162"/>
  <c r="S162" s="1"/>
  <c r="K162"/>
  <c r="R162" s="1"/>
  <c r="J162"/>
  <c r="Q162" s="1"/>
  <c r="I162"/>
  <c r="P162" s="1"/>
  <c r="M161"/>
  <c r="T161" s="1"/>
  <c r="L161"/>
  <c r="S161" s="1"/>
  <c r="K161"/>
  <c r="R161" s="1"/>
  <c r="J161"/>
  <c r="Q161" s="1"/>
  <c r="I161"/>
  <c r="P161" s="1"/>
  <c r="M160"/>
  <c r="T160" s="1"/>
  <c r="L160"/>
  <c r="S160" s="1"/>
  <c r="K160"/>
  <c r="R160" s="1"/>
  <c r="J160"/>
  <c r="Q160" s="1"/>
  <c r="I160"/>
  <c r="P160" s="1"/>
  <c r="M159"/>
  <c r="T159" s="1"/>
  <c r="T167" s="1"/>
  <c r="L159"/>
  <c r="S159" s="1"/>
  <c r="S167" s="1"/>
  <c r="K159"/>
  <c r="R159" s="1"/>
  <c r="R167" s="1"/>
  <c r="J159"/>
  <c r="Q159" s="1"/>
  <c r="Q167" s="1"/>
  <c r="I159"/>
  <c r="P159" s="1"/>
  <c r="P167" s="1"/>
  <c r="M153"/>
  <c r="T153" s="1"/>
  <c r="L153"/>
  <c r="S153" s="1"/>
  <c r="K153"/>
  <c r="R153" s="1"/>
  <c r="J153"/>
  <c r="Q153" s="1"/>
  <c r="I153"/>
  <c r="P153" s="1"/>
  <c r="M152"/>
  <c r="T152" s="1"/>
  <c r="L152"/>
  <c r="S152" s="1"/>
  <c r="K152"/>
  <c r="R152" s="1"/>
  <c r="J152"/>
  <c r="Q152" s="1"/>
  <c r="I152"/>
  <c r="P152" s="1"/>
  <c r="M151"/>
  <c r="T151" s="1"/>
  <c r="L151"/>
  <c r="S151" s="1"/>
  <c r="K151"/>
  <c r="R151" s="1"/>
  <c r="J151"/>
  <c r="Q151" s="1"/>
  <c r="I151"/>
  <c r="P151" s="1"/>
  <c r="M150"/>
  <c r="T150" s="1"/>
  <c r="L150"/>
  <c r="S150" s="1"/>
  <c r="K150"/>
  <c r="R150" s="1"/>
  <c r="J150"/>
  <c r="Q150" s="1"/>
  <c r="I150"/>
  <c r="P150" s="1"/>
  <c r="M149"/>
  <c r="T149" s="1"/>
  <c r="L149"/>
  <c r="S149" s="1"/>
  <c r="K149"/>
  <c r="R149" s="1"/>
  <c r="J149"/>
  <c r="Q149" s="1"/>
  <c r="I149"/>
  <c r="P149" s="1"/>
  <c r="M148"/>
  <c r="T148" s="1"/>
  <c r="L148"/>
  <c r="S148" s="1"/>
  <c r="K148"/>
  <c r="R148" s="1"/>
  <c r="J148"/>
  <c r="Q148" s="1"/>
  <c r="I148"/>
  <c r="P148" s="1"/>
  <c r="M147"/>
  <c r="T147" s="1"/>
  <c r="T155" s="1"/>
  <c r="L147"/>
  <c r="S147" s="1"/>
  <c r="S155" s="1"/>
  <c r="K147"/>
  <c r="R147" s="1"/>
  <c r="R155" s="1"/>
  <c r="J147"/>
  <c r="Q147" s="1"/>
  <c r="Q155" s="1"/>
  <c r="I147"/>
  <c r="P147" s="1"/>
  <c r="P155" s="1"/>
  <c r="C129" i="15"/>
  <c r="D129"/>
  <c r="C130"/>
  <c r="C131"/>
  <c r="C132"/>
  <c r="C133"/>
  <c r="C134"/>
  <c r="C135"/>
  <c r="C119"/>
  <c r="D119"/>
  <c r="C120"/>
  <c r="C121"/>
  <c r="C122"/>
  <c r="C123"/>
  <c r="C124"/>
  <c r="C125"/>
  <c r="C109"/>
  <c r="D109"/>
  <c r="C110"/>
  <c r="C111"/>
  <c r="C112"/>
  <c r="C113"/>
  <c r="C114"/>
  <c r="C115"/>
  <c r="C99"/>
  <c r="D99"/>
  <c r="C100"/>
  <c r="C101"/>
  <c r="C102"/>
  <c r="C103"/>
  <c r="C104"/>
  <c r="C105"/>
  <c r="M126" i="14"/>
  <c r="M138"/>
  <c r="D58" i="15"/>
  <c r="M125" i="14"/>
  <c r="M137"/>
  <c r="C63" i="15" s="1"/>
  <c r="M124" i="14"/>
  <c r="T124" s="1"/>
  <c r="M136"/>
  <c r="M123"/>
  <c r="T123" s="1"/>
  <c r="M135"/>
  <c r="M122"/>
  <c r="T122" s="1"/>
  <c r="M134"/>
  <c r="M121"/>
  <c r="T121" s="1"/>
  <c r="M133"/>
  <c r="C59" i="15"/>
  <c r="M120" i="14"/>
  <c r="M132"/>
  <c r="C58" i="15" s="1"/>
  <c r="L126" i="14"/>
  <c r="L138"/>
  <c r="C54" i="15" s="1"/>
  <c r="D48"/>
  <c r="D49" s="1"/>
  <c r="D50" s="1"/>
  <c r="D51" s="1"/>
  <c r="D52" s="1"/>
  <c r="D53" s="1"/>
  <c r="L125" i="14"/>
  <c r="L137"/>
  <c r="L124"/>
  <c r="L136"/>
  <c r="L123"/>
  <c r="L135"/>
  <c r="L122"/>
  <c r="L134"/>
  <c r="L121"/>
  <c r="S121" s="1"/>
  <c r="L133"/>
  <c r="K126"/>
  <c r="R126" s="1"/>
  <c r="K138"/>
  <c r="D38" i="15"/>
  <c r="K125" i="14"/>
  <c r="R125" s="1"/>
  <c r="K137"/>
  <c r="K124"/>
  <c r="R124" s="1"/>
  <c r="K136"/>
  <c r="C42" i="15" s="1"/>
  <c r="K123" i="14"/>
  <c r="R123" s="1"/>
  <c r="K135"/>
  <c r="K122"/>
  <c r="R122" s="1"/>
  <c r="K134"/>
  <c r="K121"/>
  <c r="R121" s="1"/>
  <c r="K133"/>
  <c r="J126"/>
  <c r="J138"/>
  <c r="C34" i="15" s="1"/>
  <c r="D28"/>
  <c r="D29" s="1"/>
  <c r="D30" s="1"/>
  <c r="J125" i="14"/>
  <c r="J137"/>
  <c r="J124"/>
  <c r="Q124" s="1"/>
  <c r="J136"/>
  <c r="J123"/>
  <c r="Q123" s="1"/>
  <c r="J135"/>
  <c r="J122"/>
  <c r="J134"/>
  <c r="J121"/>
  <c r="J133"/>
  <c r="H126"/>
  <c r="H138"/>
  <c r="D18" i="15"/>
  <c r="H125" i="14"/>
  <c r="O125" s="1"/>
  <c r="H137"/>
  <c r="C23" i="15" s="1"/>
  <c r="H124" i="14"/>
  <c r="O124" s="1"/>
  <c r="H136"/>
  <c r="C22" i="15" s="1"/>
  <c r="H123" i="14"/>
  <c r="O123" s="1"/>
  <c r="H135"/>
  <c r="H122"/>
  <c r="O122" s="1"/>
  <c r="H134"/>
  <c r="C20" i="15" s="1"/>
  <c r="H121" i="14"/>
  <c r="O121" s="1"/>
  <c r="H133"/>
  <c r="D7" i="15"/>
  <c r="D8" s="1"/>
  <c r="D9" s="1"/>
  <c r="D10" s="1"/>
  <c r="C9"/>
  <c r="C11"/>
  <c r="C13"/>
  <c r="C7"/>
  <c r="H120" i="14"/>
  <c r="H132"/>
  <c r="J120"/>
  <c r="J132"/>
  <c r="Q132" s="1"/>
  <c r="K120"/>
  <c r="R120" s="1"/>
  <c r="K132"/>
  <c r="L120"/>
  <c r="L132"/>
  <c r="S132" s="1"/>
  <c r="I124"/>
  <c r="P124" s="1"/>
  <c r="I136"/>
  <c r="D68" i="15"/>
  <c r="C139"/>
  <c r="C140" s="1"/>
  <c r="D139"/>
  <c r="C116"/>
  <c r="G13" i="14"/>
  <c r="N132"/>
  <c r="I132"/>
  <c r="R132"/>
  <c r="T132"/>
  <c r="I133"/>
  <c r="P133" s="1"/>
  <c r="R133"/>
  <c r="T133"/>
  <c r="N134"/>
  <c r="O134"/>
  <c r="I134"/>
  <c r="P134" s="1"/>
  <c r="Q134"/>
  <c r="T134"/>
  <c r="I135"/>
  <c r="P135" s="1"/>
  <c r="R135"/>
  <c r="T135"/>
  <c r="N136"/>
  <c r="R136"/>
  <c r="N137"/>
  <c r="I137"/>
  <c r="P137" s="1"/>
  <c r="T137"/>
  <c r="N138"/>
  <c r="O138"/>
  <c r="I138"/>
  <c r="P138" s="1"/>
  <c r="Q138"/>
  <c r="R138"/>
  <c r="S138"/>
  <c r="N120"/>
  <c r="O120"/>
  <c r="I120"/>
  <c r="P120" s="1"/>
  <c r="Q120"/>
  <c r="S120"/>
  <c r="T120"/>
  <c r="N121"/>
  <c r="I121"/>
  <c r="P121" s="1"/>
  <c r="Q121"/>
  <c r="N122"/>
  <c r="I122"/>
  <c r="P122" s="1"/>
  <c r="Q122"/>
  <c r="S122"/>
  <c r="N123"/>
  <c r="I123"/>
  <c r="P123" s="1"/>
  <c r="S123"/>
  <c r="N124"/>
  <c r="S124"/>
  <c r="I125"/>
  <c r="P125" s="1"/>
  <c r="Q125"/>
  <c r="S125"/>
  <c r="T125"/>
  <c r="N126"/>
  <c r="O126"/>
  <c r="I126"/>
  <c r="P126" s="1"/>
  <c r="Q126"/>
  <c r="S126"/>
  <c r="T126"/>
  <c r="M167"/>
  <c r="M155"/>
  <c r="M169"/>
  <c r="L167"/>
  <c r="L155"/>
  <c r="K167"/>
  <c r="K155"/>
  <c r="K169" s="1"/>
  <c r="J167"/>
  <c r="J155"/>
  <c r="J140"/>
  <c r="I155"/>
  <c r="I167"/>
  <c r="H155"/>
  <c r="AM122"/>
  <c r="AG9"/>
  <c r="AG122"/>
  <c r="AI122"/>
  <c r="V122"/>
  <c r="W122"/>
  <c r="AB122"/>
  <c r="AM121"/>
  <c r="AF121"/>
  <c r="AH121"/>
  <c r="AJ121"/>
  <c r="V121"/>
  <c r="W121"/>
  <c r="AB121" s="1"/>
  <c r="AM120"/>
  <c r="AG120"/>
  <c r="AI120"/>
  <c r="V120"/>
  <c r="W120"/>
  <c r="AB120"/>
  <c r="AG117"/>
  <c r="D61" i="13"/>
  <c r="D62" s="1"/>
  <c r="G65" i="14"/>
  <c r="G75"/>
  <c r="G66"/>
  <c r="N66" s="1"/>
  <c r="G76"/>
  <c r="C62" i="13" s="1"/>
  <c r="D67"/>
  <c r="D68" s="1"/>
  <c r="H67" i="14"/>
  <c r="O67" s="1"/>
  <c r="H77"/>
  <c r="H80"/>
  <c r="C68" i="13"/>
  <c r="D72"/>
  <c r="J67" i="14"/>
  <c r="Q67" s="1"/>
  <c r="J77"/>
  <c r="C72" i="13"/>
  <c r="D73"/>
  <c r="J79" i="14"/>
  <c r="C73" i="13" s="1"/>
  <c r="C74" s="1"/>
  <c r="D77"/>
  <c r="D78" s="1"/>
  <c r="K67" i="14"/>
  <c r="K77"/>
  <c r="K68"/>
  <c r="K78"/>
  <c r="C78" i="13" s="1"/>
  <c r="D82"/>
  <c r="D83" s="1"/>
  <c r="L67" i="14"/>
  <c r="L77"/>
  <c r="L68"/>
  <c r="L78"/>
  <c r="D87" i="13"/>
  <c r="D88" s="1"/>
  <c r="M67" i="14"/>
  <c r="M77"/>
  <c r="C87" i="13" s="1"/>
  <c r="M68" i="14"/>
  <c r="M78"/>
  <c r="C88" i="13" s="1"/>
  <c r="C89"/>
  <c r="D93"/>
  <c r="I81" i="14"/>
  <c r="C93" i="13" s="1"/>
  <c r="G77" i="14"/>
  <c r="N77" s="1"/>
  <c r="G78"/>
  <c r="N78" s="1"/>
  <c r="G79"/>
  <c r="N79" s="1"/>
  <c r="G80"/>
  <c r="N80" s="1"/>
  <c r="G81"/>
  <c r="N81" s="1"/>
  <c r="G82"/>
  <c r="N82" s="1"/>
  <c r="N65"/>
  <c r="G67"/>
  <c r="N67" s="1"/>
  <c r="G68"/>
  <c r="N68" s="1"/>
  <c r="N103"/>
  <c r="N104"/>
  <c r="U104" s="1"/>
  <c r="N105"/>
  <c r="N107"/>
  <c r="N90"/>
  <c r="N91"/>
  <c r="U91" s="1"/>
  <c r="N92"/>
  <c r="N98"/>
  <c r="H75"/>
  <c r="O75" s="1"/>
  <c r="H76"/>
  <c r="O76" s="1"/>
  <c r="H78"/>
  <c r="O78" s="1"/>
  <c r="H79"/>
  <c r="O79" s="1"/>
  <c r="O80"/>
  <c r="H81"/>
  <c r="O81" s="1"/>
  <c r="H82"/>
  <c r="O82" s="1"/>
  <c r="H65"/>
  <c r="O65" s="1"/>
  <c r="H66"/>
  <c r="O66" s="1"/>
  <c r="H68"/>
  <c r="O68" s="1"/>
  <c r="O103"/>
  <c r="O104"/>
  <c r="O105"/>
  <c r="O90"/>
  <c r="O91"/>
  <c r="O92"/>
  <c r="I75"/>
  <c r="P75" s="1"/>
  <c r="I76"/>
  <c r="P76" s="1"/>
  <c r="I77"/>
  <c r="P77" s="1"/>
  <c r="I78"/>
  <c r="P78" s="1"/>
  <c r="I79"/>
  <c r="P79" s="1"/>
  <c r="I80"/>
  <c r="P80" s="1"/>
  <c r="I82"/>
  <c r="P82" s="1"/>
  <c r="I65"/>
  <c r="P65" s="1"/>
  <c r="I66"/>
  <c r="P66" s="1"/>
  <c r="I67"/>
  <c r="P67" s="1"/>
  <c r="I68"/>
  <c r="P68" s="1"/>
  <c r="P103"/>
  <c r="P104"/>
  <c r="P105"/>
  <c r="P90"/>
  <c r="P91"/>
  <c r="P92"/>
  <c r="J75"/>
  <c r="Q75" s="1"/>
  <c r="J76"/>
  <c r="Q76" s="1"/>
  <c r="Q77"/>
  <c r="J78"/>
  <c r="Q78" s="1"/>
  <c r="Q79"/>
  <c r="J80"/>
  <c r="Q80" s="1"/>
  <c r="J81"/>
  <c r="Q81" s="1"/>
  <c r="J82"/>
  <c r="Q82" s="1"/>
  <c r="J65"/>
  <c r="Q65" s="1"/>
  <c r="J66"/>
  <c r="Q66" s="1"/>
  <c r="J68"/>
  <c r="Q68" s="1"/>
  <c r="Q103"/>
  <c r="Q104"/>
  <c r="Q105"/>
  <c r="Q90"/>
  <c r="Q91"/>
  <c r="Q92"/>
  <c r="K75"/>
  <c r="R75" s="1"/>
  <c r="K76"/>
  <c r="R76" s="1"/>
  <c r="R77"/>
  <c r="K79"/>
  <c r="R79" s="1"/>
  <c r="K80"/>
  <c r="R80" s="1"/>
  <c r="K81"/>
  <c r="R81" s="1"/>
  <c r="K82"/>
  <c r="R82" s="1"/>
  <c r="K65"/>
  <c r="R65" s="1"/>
  <c r="K66"/>
  <c r="R66" s="1"/>
  <c r="R67"/>
  <c r="R68"/>
  <c r="R103"/>
  <c r="R107" s="1"/>
  <c r="R104"/>
  <c r="R105"/>
  <c r="R90"/>
  <c r="R98" s="1"/>
  <c r="R91"/>
  <c r="R92"/>
  <c r="L75"/>
  <c r="S75" s="1"/>
  <c r="L76"/>
  <c r="S76" s="1"/>
  <c r="S77"/>
  <c r="L79"/>
  <c r="S79" s="1"/>
  <c r="L80"/>
  <c r="S80" s="1"/>
  <c r="L81"/>
  <c r="S81" s="1"/>
  <c r="L82"/>
  <c r="S82" s="1"/>
  <c r="L65"/>
  <c r="S65" s="1"/>
  <c r="L66"/>
  <c r="S66" s="1"/>
  <c r="S67"/>
  <c r="S68"/>
  <c r="S103"/>
  <c r="S104"/>
  <c r="S105"/>
  <c r="S90"/>
  <c r="S91"/>
  <c r="S92"/>
  <c r="M75"/>
  <c r="T75" s="1"/>
  <c r="M76"/>
  <c r="T76" s="1"/>
  <c r="T77"/>
  <c r="M79"/>
  <c r="T79" s="1"/>
  <c r="M80"/>
  <c r="T80" s="1"/>
  <c r="M81"/>
  <c r="T81" s="1"/>
  <c r="M82"/>
  <c r="T82" s="1"/>
  <c r="M65"/>
  <c r="T65" s="1"/>
  <c r="M66"/>
  <c r="T66" s="1"/>
  <c r="T67"/>
  <c r="T68"/>
  <c r="T103"/>
  <c r="T107" s="1"/>
  <c r="T104"/>
  <c r="T105"/>
  <c r="T90"/>
  <c r="T98" s="1"/>
  <c r="T91"/>
  <c r="T92"/>
  <c r="D7" i="13"/>
  <c r="D8" s="1"/>
  <c r="G12" i="14"/>
  <c r="G22"/>
  <c r="C7" i="13" s="1"/>
  <c r="E7" s="1"/>
  <c r="G23" i="14"/>
  <c r="G37"/>
  <c r="C8" i="13" s="1"/>
  <c r="G51" i="14"/>
  <c r="C9" i="13" s="1"/>
  <c r="G50" i="14"/>
  <c r="C10" i="13" s="1"/>
  <c r="D11"/>
  <c r="G27" i="14"/>
  <c r="G38"/>
  <c r="G52"/>
  <c r="C12" i="13" s="1"/>
  <c r="D17"/>
  <c r="D18" s="1"/>
  <c r="H39" i="14"/>
  <c r="C17" i="13" s="1"/>
  <c r="H14" i="14"/>
  <c r="O14" s="1"/>
  <c r="O17" s="1"/>
  <c r="H24"/>
  <c r="H27"/>
  <c r="O27" s="1"/>
  <c r="H38"/>
  <c r="D23" i="13"/>
  <c r="D24" s="1"/>
  <c r="J14" i="14"/>
  <c r="J24"/>
  <c r="C23" i="13" s="1"/>
  <c r="E23" s="1"/>
  <c r="C24"/>
  <c r="J26" i="14"/>
  <c r="C25" i="13" s="1"/>
  <c r="J36" i="14"/>
  <c r="C26" i="13" s="1"/>
  <c r="D30"/>
  <c r="D31" s="1"/>
  <c r="K14" i="14"/>
  <c r="K24"/>
  <c r="C31" i="13"/>
  <c r="D32"/>
  <c r="K15" i="14"/>
  <c r="K25"/>
  <c r="K36"/>
  <c r="C33" i="13" s="1"/>
  <c r="D37"/>
  <c r="D38" s="1"/>
  <c r="L14" i="14"/>
  <c r="L24"/>
  <c r="L39"/>
  <c r="C38" i="13" s="1"/>
  <c r="L15" i="14"/>
  <c r="L25"/>
  <c r="L36"/>
  <c r="C40" i="13" s="1"/>
  <c r="D44"/>
  <c r="D46" s="1"/>
  <c r="M14" i="14"/>
  <c r="T14" s="1"/>
  <c r="M24"/>
  <c r="M15"/>
  <c r="M25"/>
  <c r="M29"/>
  <c r="C46" i="13" s="1"/>
  <c r="M39" i="14"/>
  <c r="C47" i="13" s="1"/>
  <c r="D51"/>
  <c r="I28" i="14"/>
  <c r="C51" i="13" s="1"/>
  <c r="C52" s="1"/>
  <c r="N51" i="14"/>
  <c r="N52"/>
  <c r="G36"/>
  <c r="N36" s="1"/>
  <c r="G39"/>
  <c r="N39" s="1"/>
  <c r="N23"/>
  <c r="G24"/>
  <c r="N24" s="1"/>
  <c r="G25"/>
  <c r="N25" s="1"/>
  <c r="G26"/>
  <c r="N26" s="1"/>
  <c r="N27"/>
  <c r="G28"/>
  <c r="N28" s="1"/>
  <c r="G29"/>
  <c r="N29" s="1"/>
  <c r="N12"/>
  <c r="N13"/>
  <c r="U13" s="1"/>
  <c r="AD13" s="1"/>
  <c r="N14"/>
  <c r="N17"/>
  <c r="H50"/>
  <c r="O50" s="1"/>
  <c r="H51"/>
  <c r="O51" s="1"/>
  <c r="H52"/>
  <c r="O52" s="1"/>
  <c r="H36"/>
  <c r="O36" s="1"/>
  <c r="H37"/>
  <c r="O37" s="1"/>
  <c r="O38"/>
  <c r="O39"/>
  <c r="H22"/>
  <c r="O22" s="1"/>
  <c r="H23"/>
  <c r="O23" s="1"/>
  <c r="O24"/>
  <c r="H25"/>
  <c r="O25"/>
  <c r="H26"/>
  <c r="O26"/>
  <c r="H28"/>
  <c r="O28" s="1"/>
  <c r="H29"/>
  <c r="O29" s="1"/>
  <c r="O12"/>
  <c r="O13"/>
  <c r="I50"/>
  <c r="P50" s="1"/>
  <c r="I51"/>
  <c r="P51" s="1"/>
  <c r="I52"/>
  <c r="P52" s="1"/>
  <c r="I36"/>
  <c r="P36" s="1"/>
  <c r="I37"/>
  <c r="P37" s="1"/>
  <c r="I38"/>
  <c r="P38" s="1"/>
  <c r="I39"/>
  <c r="P39" s="1"/>
  <c r="I22"/>
  <c r="P22" s="1"/>
  <c r="I23"/>
  <c r="P23" s="1"/>
  <c r="I24"/>
  <c r="P24" s="1"/>
  <c r="I25"/>
  <c r="P25" s="1"/>
  <c r="I26"/>
  <c r="P26" s="1"/>
  <c r="I27"/>
  <c r="P27" s="1"/>
  <c r="P28"/>
  <c r="I29"/>
  <c r="P29"/>
  <c r="P12"/>
  <c r="P13"/>
  <c r="P14"/>
  <c r="J50"/>
  <c r="Q50" s="1"/>
  <c r="J51"/>
  <c r="Q51" s="1"/>
  <c r="J52"/>
  <c r="Q52" s="1"/>
  <c r="Q36"/>
  <c r="J37"/>
  <c r="Q37" s="1"/>
  <c r="J38"/>
  <c r="Q38" s="1"/>
  <c r="Q39"/>
  <c r="J22"/>
  <c r="Q22" s="1"/>
  <c r="J23"/>
  <c r="Q23" s="1"/>
  <c r="J25"/>
  <c r="Q25" s="1"/>
  <c r="Q26"/>
  <c r="J27"/>
  <c r="Q27" s="1"/>
  <c r="J28"/>
  <c r="Q28" s="1"/>
  <c r="J29"/>
  <c r="Q29" s="1"/>
  <c r="Q14"/>
  <c r="Q12"/>
  <c r="Q13"/>
  <c r="Q17" s="1"/>
  <c r="K50"/>
  <c r="R50" s="1"/>
  <c r="K51"/>
  <c r="R51" s="1"/>
  <c r="K52"/>
  <c r="R52" s="1"/>
  <c r="R36"/>
  <c r="K37"/>
  <c r="R37" s="1"/>
  <c r="K38"/>
  <c r="R38" s="1"/>
  <c r="R39"/>
  <c r="K22"/>
  <c r="R22" s="1"/>
  <c r="K23"/>
  <c r="R23" s="1"/>
  <c r="R25"/>
  <c r="K26"/>
  <c r="R26"/>
  <c r="K27"/>
  <c r="R27"/>
  <c r="K28"/>
  <c r="R28"/>
  <c r="K29"/>
  <c r="R29"/>
  <c r="R12"/>
  <c r="R13"/>
  <c r="R14"/>
  <c r="R15"/>
  <c r="L50"/>
  <c r="S50" s="1"/>
  <c r="L51"/>
  <c r="S51" s="1"/>
  <c r="L52"/>
  <c r="S52" s="1"/>
  <c r="S36"/>
  <c r="L37"/>
  <c r="L38"/>
  <c r="S38" s="1"/>
  <c r="S39"/>
  <c r="L22"/>
  <c r="L23"/>
  <c r="S23" s="1"/>
  <c r="S24"/>
  <c r="S25"/>
  <c r="L26"/>
  <c r="S26" s="1"/>
  <c r="L27"/>
  <c r="S27" s="1"/>
  <c r="L28"/>
  <c r="S28" s="1"/>
  <c r="L29"/>
  <c r="S29" s="1"/>
  <c r="S12"/>
  <c r="S13"/>
  <c r="S14"/>
  <c r="M50"/>
  <c r="M51"/>
  <c r="T51" s="1"/>
  <c r="M52"/>
  <c r="T52" s="1"/>
  <c r="M36"/>
  <c r="T36" s="1"/>
  <c r="M37"/>
  <c r="T37" s="1"/>
  <c r="M38"/>
  <c r="T38" s="1"/>
  <c r="M22"/>
  <c r="T22" s="1"/>
  <c r="M23"/>
  <c r="T23" s="1"/>
  <c r="T24"/>
  <c r="T25"/>
  <c r="M26"/>
  <c r="T26" s="1"/>
  <c r="M27"/>
  <c r="T27" s="1"/>
  <c r="M28"/>
  <c r="T28" s="1"/>
  <c r="T12"/>
  <c r="T13"/>
  <c r="C94" i="13"/>
  <c r="M17" i="14"/>
  <c r="M70"/>
  <c r="M107"/>
  <c r="M98"/>
  <c r="L17"/>
  <c r="L70"/>
  <c r="L107"/>
  <c r="L98"/>
  <c r="K31"/>
  <c r="K45"/>
  <c r="K17"/>
  <c r="K70"/>
  <c r="K107"/>
  <c r="K98"/>
  <c r="J45"/>
  <c r="J15"/>
  <c r="J17" s="1"/>
  <c r="J84"/>
  <c r="J107"/>
  <c r="J98"/>
  <c r="I31"/>
  <c r="I45"/>
  <c r="I17"/>
  <c r="I84"/>
  <c r="I107"/>
  <c r="I98"/>
  <c r="H15"/>
  <c r="H17" s="1"/>
  <c r="H54"/>
  <c r="H84"/>
  <c r="H107"/>
  <c r="H98"/>
  <c r="G31"/>
  <c r="G15"/>
  <c r="G17" s="1"/>
  <c r="G54"/>
  <c r="G84"/>
  <c r="G107"/>
  <c r="G98"/>
  <c r="U103"/>
  <c r="U107" s="1"/>
  <c r="U105"/>
  <c r="U90"/>
  <c r="U98" s="1"/>
  <c r="U92"/>
  <c r="D65"/>
  <c r="D66"/>
  <c r="D67"/>
  <c r="U12"/>
  <c r="AD12" s="1"/>
  <c r="D20"/>
  <c r="D69"/>
  <c r="D113" s="1"/>
  <c r="AD18"/>
  <c r="AD22"/>
  <c r="AD63"/>
  <c r="AD113" s="1"/>
  <c r="V12"/>
  <c r="V13"/>
  <c r="V14"/>
  <c r="AB14" s="1"/>
  <c r="V22"/>
  <c r="V63"/>
  <c r="V113" s="1"/>
  <c r="AB113" s="1"/>
  <c r="W12"/>
  <c r="W13"/>
  <c r="W14"/>
  <c r="W22"/>
  <c r="W63"/>
  <c r="W113" s="1"/>
  <c r="X18"/>
  <c r="X22"/>
  <c r="X113"/>
  <c r="Y18"/>
  <c r="Y22"/>
  <c r="Y113"/>
  <c r="Z18"/>
  <c r="Z22"/>
  <c r="Z113"/>
  <c r="AA18"/>
  <c r="AA22"/>
  <c r="AA113"/>
  <c r="AF12"/>
  <c r="AF13"/>
  <c r="AF14"/>
  <c r="AF18"/>
  <c r="AF22"/>
  <c r="AG12"/>
  <c r="AG13"/>
  <c r="AG14"/>
  <c r="AG18"/>
  <c r="AG22"/>
  <c r="AH12"/>
  <c r="AH13"/>
  <c r="AH14"/>
  <c r="AH18"/>
  <c r="AH22"/>
  <c r="AI12"/>
  <c r="AI13"/>
  <c r="AI14"/>
  <c r="AI18"/>
  <c r="AI22"/>
  <c r="AJ12"/>
  <c r="AJ13"/>
  <c r="AJ14"/>
  <c r="AJ18"/>
  <c r="AJ22"/>
  <c r="AK13"/>
  <c r="AK22"/>
  <c r="AB13"/>
  <c r="AB18"/>
  <c r="AB22"/>
  <c r="D22"/>
  <c r="AM18"/>
  <c r="AK18"/>
  <c r="AM14"/>
  <c r="AM13"/>
  <c r="AM12"/>
  <c r="D9" i="13" l="1"/>
  <c r="K54" i="14"/>
  <c r="K57" s="1"/>
  <c r="M31"/>
  <c r="R169"/>
  <c r="T169"/>
  <c r="Q169"/>
  <c r="Q45"/>
  <c r="N70"/>
  <c r="I169"/>
  <c r="E139" i="15"/>
  <c r="E140" s="1"/>
  <c r="C19"/>
  <c r="C40"/>
  <c r="C41"/>
  <c r="C50"/>
  <c r="C53"/>
  <c r="E53" s="1"/>
  <c r="C61"/>
  <c r="C62"/>
  <c r="C44" i="13"/>
  <c r="C39"/>
  <c r="D45"/>
  <c r="D26"/>
  <c r="D25"/>
  <c r="E89" i="15"/>
  <c r="D89" i="13"/>
  <c r="M45" i="14"/>
  <c r="S54"/>
  <c r="C37" i="13"/>
  <c r="C41" s="1"/>
  <c r="E38"/>
  <c r="C32"/>
  <c r="E32" s="1"/>
  <c r="C30"/>
  <c r="E31"/>
  <c r="C19"/>
  <c r="C18"/>
  <c r="C20" s="1"/>
  <c r="C11"/>
  <c r="E11" s="1"/>
  <c r="U67" i="14"/>
  <c r="P81"/>
  <c r="N76"/>
  <c r="C83" i="13"/>
  <c r="C82"/>
  <c r="C84" s="1"/>
  <c r="C77"/>
  <c r="C67"/>
  <c r="C69" s="1"/>
  <c r="O136" i="14"/>
  <c r="R134"/>
  <c r="C38" i="15"/>
  <c r="C18"/>
  <c r="E18" s="1"/>
  <c r="C21"/>
  <c r="C39"/>
  <c r="C43"/>
  <c r="S128" i="14"/>
  <c r="C60" i="15"/>
  <c r="U164" i="14"/>
  <c r="S17"/>
  <c r="R17"/>
  <c r="U52"/>
  <c r="O45"/>
  <c r="U25"/>
  <c r="U80"/>
  <c r="E88" i="13"/>
  <c r="N140" i="14"/>
  <c r="P169"/>
  <c r="U160"/>
  <c r="E7" i="15"/>
  <c r="E78" i="13"/>
  <c r="C136" i="15"/>
  <c r="E77" i="13"/>
  <c r="C79"/>
  <c r="E67"/>
  <c r="Q54" i="14"/>
  <c r="P45"/>
  <c r="U36"/>
  <c r="C13" i="13"/>
  <c r="U76" i="14"/>
  <c r="U68"/>
  <c r="U66"/>
  <c r="T17"/>
  <c r="U14"/>
  <c r="AD14" s="1"/>
  <c r="P70"/>
  <c r="U65"/>
  <c r="E87" i="13"/>
  <c r="C90"/>
  <c r="R45" i="14"/>
  <c r="S70"/>
  <c r="U82"/>
  <c r="U81"/>
  <c r="U79"/>
  <c r="U124"/>
  <c r="U123"/>
  <c r="T70"/>
  <c r="S107"/>
  <c r="R70"/>
  <c r="Q107"/>
  <c r="P107"/>
  <c r="O107"/>
  <c r="J128"/>
  <c r="J142" s="1"/>
  <c r="L128"/>
  <c r="AK14"/>
  <c r="AK12"/>
  <c r="AB12"/>
  <c r="G70"/>
  <c r="G110" s="1"/>
  <c r="G45"/>
  <c r="G57" s="1"/>
  <c r="H70"/>
  <c r="H110" s="1"/>
  <c r="H45"/>
  <c r="H31"/>
  <c r="I70"/>
  <c r="I110" s="1"/>
  <c r="I54"/>
  <c r="J70"/>
  <c r="J110" s="1"/>
  <c r="J54"/>
  <c r="K84"/>
  <c r="K110" s="1"/>
  <c r="K113" s="1"/>
  <c r="L84"/>
  <c r="L110" s="1"/>
  <c r="L54"/>
  <c r="M84"/>
  <c r="M110" s="1"/>
  <c r="T29"/>
  <c r="T31" s="1"/>
  <c r="U27"/>
  <c r="U23"/>
  <c r="Q24"/>
  <c r="P17"/>
  <c r="N37"/>
  <c r="N50"/>
  <c r="N54" s="1"/>
  <c r="C45" i="13"/>
  <c r="E45" s="1"/>
  <c r="E24"/>
  <c r="D10"/>
  <c r="T78" i="14"/>
  <c r="T84" s="1"/>
  <c r="T110" s="1"/>
  <c r="S98"/>
  <c r="S78"/>
  <c r="R78"/>
  <c r="R84" s="1"/>
  <c r="R110" s="1"/>
  <c r="Q98"/>
  <c r="P98"/>
  <c r="P84"/>
  <c r="O98"/>
  <c r="O77"/>
  <c r="U77" s="1"/>
  <c r="E93" i="13"/>
  <c r="E94" s="1"/>
  <c r="E89"/>
  <c r="H140" i="14"/>
  <c r="J169"/>
  <c r="K128"/>
  <c r="L169"/>
  <c r="M128"/>
  <c r="U126"/>
  <c r="R137"/>
  <c r="R140" s="1"/>
  <c r="O137"/>
  <c r="T136"/>
  <c r="O135"/>
  <c r="S134"/>
  <c r="U134" s="1"/>
  <c r="O133"/>
  <c r="O132"/>
  <c r="O140" s="1"/>
  <c r="C68" i="15"/>
  <c r="C69" s="1"/>
  <c r="C48"/>
  <c r="C28"/>
  <c r="E28" s="1"/>
  <c r="H128" i="14"/>
  <c r="E8" i="15"/>
  <c r="U121" i="14"/>
  <c r="AD121" s="1"/>
  <c r="C24" i="15"/>
  <c r="C25" s="1"/>
  <c r="C30"/>
  <c r="C33"/>
  <c r="E50"/>
  <c r="O162" i="14"/>
  <c r="U162" s="1"/>
  <c r="E90" i="15"/>
  <c r="D11"/>
  <c r="E11" s="1"/>
  <c r="E10"/>
  <c r="D31"/>
  <c r="D32" s="1"/>
  <c r="D33" s="1"/>
  <c r="D34" s="1"/>
  <c r="E34" s="1"/>
  <c r="E30"/>
  <c r="E51" i="13"/>
  <c r="E52" s="1"/>
  <c r="D47"/>
  <c r="E47" s="1"/>
  <c r="E44"/>
  <c r="D40"/>
  <c r="E40" s="1"/>
  <c r="E26"/>
  <c r="E10"/>
  <c r="E46"/>
  <c r="E17"/>
  <c r="E9"/>
  <c r="E8"/>
  <c r="E90"/>
  <c r="E72"/>
  <c r="S22" i="14"/>
  <c r="S31" s="1"/>
  <c r="L31"/>
  <c r="C27" i="13"/>
  <c r="E25"/>
  <c r="D12" i="15"/>
  <c r="D54"/>
  <c r="E54" s="1"/>
  <c r="AB63" i="14"/>
  <c r="R54"/>
  <c r="Q31"/>
  <c r="P31"/>
  <c r="U17"/>
  <c r="U26"/>
  <c r="O31"/>
  <c r="U51"/>
  <c r="Q70"/>
  <c r="Q110" s="1"/>
  <c r="Q84"/>
  <c r="O70"/>
  <c r="U70" s="1"/>
  <c r="T50"/>
  <c r="M54"/>
  <c r="M57" s="1"/>
  <c r="S37"/>
  <c r="S45" s="1"/>
  <c r="L45"/>
  <c r="L57" s="1"/>
  <c r="E37" i="13"/>
  <c r="E33" i="15"/>
  <c r="I57" i="14"/>
  <c r="I113" s="1"/>
  <c r="S57"/>
  <c r="Q57"/>
  <c r="U37"/>
  <c r="P54"/>
  <c r="O54"/>
  <c r="U28"/>
  <c r="E27" i="13"/>
  <c r="S84" i="14"/>
  <c r="S110" s="1"/>
  <c r="O84"/>
  <c r="O110" s="1"/>
  <c r="O155"/>
  <c r="U120"/>
  <c r="O128"/>
  <c r="O142" s="1"/>
  <c r="D19" i="15"/>
  <c r="C29"/>
  <c r="E29" s="1"/>
  <c r="Q133" i="14"/>
  <c r="C31" i="15"/>
  <c r="Q135" i="14"/>
  <c r="D39" i="15"/>
  <c r="E38"/>
  <c r="C49"/>
  <c r="E49" s="1"/>
  <c r="S133" i="14"/>
  <c r="C51" i="15"/>
  <c r="S135" i="14"/>
  <c r="C64" i="15"/>
  <c r="C65" s="1"/>
  <c r="M140" i="14"/>
  <c r="M142" s="1"/>
  <c r="M171" s="1"/>
  <c r="E109" i="15"/>
  <c r="D110"/>
  <c r="E129"/>
  <c r="D130"/>
  <c r="C93"/>
  <c r="O163" i="14"/>
  <c r="C12" i="15"/>
  <c r="C14" s="1"/>
  <c r="N125" i="14"/>
  <c r="U125" s="1"/>
  <c r="G167"/>
  <c r="N159"/>
  <c r="E79" i="13"/>
  <c r="S169" i="14"/>
  <c r="T128"/>
  <c r="R128"/>
  <c r="P128"/>
  <c r="C106" i="15"/>
  <c r="C126"/>
  <c r="U152" i="14"/>
  <c r="U148"/>
  <c r="G142"/>
  <c r="U135"/>
  <c r="U133"/>
  <c r="U163"/>
  <c r="C61" i="13"/>
  <c r="N75" i="14"/>
  <c r="AF122"/>
  <c r="AH122"/>
  <c r="AJ122"/>
  <c r="AG121"/>
  <c r="AI121"/>
  <c r="AF120"/>
  <c r="AH120"/>
  <c r="AJ120"/>
  <c r="P132"/>
  <c r="I140"/>
  <c r="C32" i="15"/>
  <c r="Q136" i="14"/>
  <c r="C44" i="15"/>
  <c r="K140" i="14"/>
  <c r="K142" s="1"/>
  <c r="K171" s="1"/>
  <c r="C52" i="15"/>
  <c r="E52" s="1"/>
  <c r="S136" i="14"/>
  <c r="D59" i="15"/>
  <c r="E58"/>
  <c r="E99"/>
  <c r="D100"/>
  <c r="E119"/>
  <c r="D120"/>
  <c r="D79"/>
  <c r="C91"/>
  <c r="O161" i="14"/>
  <c r="H167"/>
  <c r="H169" s="1"/>
  <c r="C95" i="15"/>
  <c r="O165" i="14"/>
  <c r="U165" s="1"/>
  <c r="C84" i="15"/>
  <c r="C85" s="1"/>
  <c r="N153" i="14"/>
  <c r="U153" s="1"/>
  <c r="C82" i="15"/>
  <c r="N151" i="14"/>
  <c r="U151" s="1"/>
  <c r="C80" i="15"/>
  <c r="N149" i="14"/>
  <c r="U149" s="1"/>
  <c r="G155"/>
  <c r="C78" i="15"/>
  <c r="E78" s="1"/>
  <c r="N147" i="14"/>
  <c r="J31"/>
  <c r="J57" s="1"/>
  <c r="T39"/>
  <c r="T45" s="1"/>
  <c r="R24"/>
  <c r="U24" s="1"/>
  <c r="N22"/>
  <c r="N38"/>
  <c r="U38" s="1"/>
  <c r="D39" i="13"/>
  <c r="D33"/>
  <c r="E33" s="1"/>
  <c r="D19"/>
  <c r="E19" s="1"/>
  <c r="D12"/>
  <c r="E12" s="1"/>
  <c r="E13" s="1"/>
  <c r="E83"/>
  <c r="E73"/>
  <c r="E74" s="1"/>
  <c r="E68"/>
  <c r="E62"/>
  <c r="AK121" i="14"/>
  <c r="I128"/>
  <c r="L140"/>
  <c r="L142" s="1"/>
  <c r="L171" s="1"/>
  <c r="U122"/>
  <c r="AD122" s="1"/>
  <c r="Q128"/>
  <c r="N128"/>
  <c r="N142" s="1"/>
  <c r="T138"/>
  <c r="T140" s="1"/>
  <c r="T142" s="1"/>
  <c r="T171" s="1"/>
  <c r="S137"/>
  <c r="Q137"/>
  <c r="P136"/>
  <c r="U136" s="1"/>
  <c r="E48" i="15"/>
  <c r="E9"/>
  <c r="E51"/>
  <c r="U150" i="14"/>
  <c r="D91" i="15"/>
  <c r="E31" l="1"/>
  <c r="C35"/>
  <c r="E68"/>
  <c r="E69" s="1"/>
  <c r="E69" i="13"/>
  <c r="E39"/>
  <c r="E41" s="1"/>
  <c r="C45" i="15"/>
  <c r="E32"/>
  <c r="E82" i="13"/>
  <c r="E84" s="1"/>
  <c r="E18"/>
  <c r="E20" s="1"/>
  <c r="H57" i="14"/>
  <c r="J171"/>
  <c r="E30" i="13"/>
  <c r="C34"/>
  <c r="E34"/>
  <c r="J113" i="14"/>
  <c r="E48" i="13"/>
  <c r="G113" i="14"/>
  <c r="U137"/>
  <c r="U138"/>
  <c r="R142"/>
  <c r="R171" s="1"/>
  <c r="S140"/>
  <c r="S142" s="1"/>
  <c r="Q140"/>
  <c r="Q142" s="1"/>
  <c r="Q171" s="1"/>
  <c r="P57"/>
  <c r="P110"/>
  <c r="C48" i="13"/>
  <c r="U78" i="14"/>
  <c r="L113"/>
  <c r="M113"/>
  <c r="H142"/>
  <c r="H171" s="1"/>
  <c r="H113"/>
  <c r="U29"/>
  <c r="E59" i="15"/>
  <c r="D60"/>
  <c r="U132" i="14"/>
  <c r="U140" s="1"/>
  <c r="P140"/>
  <c r="P142" s="1"/>
  <c r="P171" s="1"/>
  <c r="C63" i="13"/>
  <c r="E61"/>
  <c r="E63" s="1"/>
  <c r="U159" i="14"/>
  <c r="N167"/>
  <c r="E130" i="15"/>
  <c r="D131"/>
  <c r="E110"/>
  <c r="D111"/>
  <c r="O57" i="14"/>
  <c r="O113" s="1"/>
  <c r="T54"/>
  <c r="T57" s="1"/>
  <c r="T113" s="1"/>
  <c r="U50"/>
  <c r="E12" i="15"/>
  <c r="D13"/>
  <c r="E13" s="1"/>
  <c r="E55"/>
  <c r="C96"/>
  <c r="AK122" i="14"/>
  <c r="R31"/>
  <c r="U39"/>
  <c r="R57"/>
  <c r="R113" s="1"/>
  <c r="E91" i="15"/>
  <c r="D92"/>
  <c r="U22" i="14"/>
  <c r="N31"/>
  <c r="U31" s="1"/>
  <c r="N155"/>
  <c r="U155" s="1"/>
  <c r="U147"/>
  <c r="E79" i="15"/>
  <c r="D80"/>
  <c r="E120"/>
  <c r="D121"/>
  <c r="E100"/>
  <c r="D101"/>
  <c r="N84" i="14"/>
  <c r="N110" s="1"/>
  <c r="U110" s="1"/>
  <c r="U75"/>
  <c r="U84" s="1"/>
  <c r="E39" i="15"/>
  <c r="D40"/>
  <c r="E19"/>
  <c r="D20"/>
  <c r="U128" i="14"/>
  <c r="AD120"/>
  <c r="O167"/>
  <c r="O169" s="1"/>
  <c r="O171" s="1"/>
  <c r="I142"/>
  <c r="I171" s="1"/>
  <c r="AK120"/>
  <c r="U161"/>
  <c r="C55" i="15"/>
  <c r="S171" i="14"/>
  <c r="G169"/>
  <c r="G171" s="1"/>
  <c r="Q113"/>
  <c r="S113"/>
  <c r="N45"/>
  <c r="E96" i="13" l="1"/>
  <c r="E54"/>
  <c r="E35" i="15"/>
  <c r="P113" i="14"/>
  <c r="E14" i="15"/>
  <c r="U167" i="14"/>
  <c r="U169" s="1"/>
  <c r="U171" s="1"/>
  <c r="U142"/>
  <c r="U45"/>
  <c r="N57"/>
  <c r="D21" i="15"/>
  <c r="E20"/>
  <c r="D41"/>
  <c r="E40"/>
  <c r="E101"/>
  <c r="D102"/>
  <c r="E121"/>
  <c r="D122"/>
  <c r="E80"/>
  <c r="D81"/>
  <c r="E92"/>
  <c r="D93"/>
  <c r="E111"/>
  <c r="D112"/>
  <c r="E131"/>
  <c r="D132"/>
  <c r="F96" i="13"/>
  <c r="E98"/>
  <c r="D61" i="15"/>
  <c r="E60"/>
  <c r="U54" i="14"/>
  <c r="N169"/>
  <c r="N171" s="1"/>
  <c r="E61" i="15" l="1"/>
  <c r="D62"/>
  <c r="E41"/>
  <c r="D42"/>
  <c r="E21"/>
  <c r="D22"/>
  <c r="E132"/>
  <c r="D133"/>
  <c r="E112"/>
  <c r="D113"/>
  <c r="E93"/>
  <c r="D94"/>
  <c r="D82"/>
  <c r="E81"/>
  <c r="E122"/>
  <c r="D123"/>
  <c r="E102"/>
  <c r="D103"/>
  <c r="N113" i="14"/>
  <c r="U57"/>
  <c r="E82" i="15" l="1"/>
  <c r="D83"/>
  <c r="U113" i="14"/>
  <c r="F54" i="13"/>
  <c r="E103" i="15"/>
  <c r="D104"/>
  <c r="E123"/>
  <c r="D124"/>
  <c r="E94"/>
  <c r="D95"/>
  <c r="E95" s="1"/>
  <c r="E113"/>
  <c r="D114"/>
  <c r="E133"/>
  <c r="D134"/>
  <c r="D23"/>
  <c r="E22"/>
  <c r="D43"/>
  <c r="E42"/>
  <c r="D63"/>
  <c r="E62"/>
  <c r="E96" l="1"/>
  <c r="F96" s="1"/>
  <c r="E63"/>
  <c r="D64"/>
  <c r="E64" s="1"/>
  <c r="E43"/>
  <c r="D44"/>
  <c r="E44" s="1"/>
  <c r="E23"/>
  <c r="D24"/>
  <c r="E24" s="1"/>
  <c r="E134"/>
  <c r="D135"/>
  <c r="E135" s="1"/>
  <c r="E114"/>
  <c r="D115"/>
  <c r="E115" s="1"/>
  <c r="E124"/>
  <c r="D125"/>
  <c r="E125" s="1"/>
  <c r="E104"/>
  <c r="D105"/>
  <c r="E105" s="1"/>
  <c r="E83"/>
  <c r="D84"/>
  <c r="E84" s="1"/>
  <c r="E85" l="1"/>
  <c r="E106"/>
  <c r="E126"/>
  <c r="E116"/>
  <c r="E136"/>
  <c r="E25"/>
  <c r="E71" s="1"/>
  <c r="E45"/>
  <c r="E65"/>
  <c r="F85"/>
  <c r="E142" l="1"/>
  <c r="E144" s="1"/>
  <c r="E146" s="1"/>
</calcChain>
</file>

<file path=xl/sharedStrings.xml><?xml version="1.0" encoding="utf-8"?>
<sst xmlns="http://schemas.openxmlformats.org/spreadsheetml/2006/main" count="623" uniqueCount="106">
  <si>
    <t>Program</t>
  </si>
  <si>
    <t>Stand-by Generators</t>
  </si>
  <si>
    <t>Load displacement</t>
  </si>
  <si>
    <t>Social Housing</t>
  </si>
  <si>
    <t>Mass Market</t>
  </si>
  <si>
    <t>Total</t>
  </si>
  <si>
    <t>Leveraging Energy Conservation</t>
  </si>
  <si>
    <t>Leveraging Energy Conservation - CI&amp;I</t>
  </si>
  <si>
    <t>Residential</t>
  </si>
  <si>
    <t>Gen Serv 50-1000 kW Non_Interval</t>
  </si>
  <si>
    <t>Gen Serv 50-1000 kW Interval</t>
  </si>
  <si>
    <t>Gen Serv 1-5 MW</t>
  </si>
  <si>
    <t>Large Users &gt;5MW</t>
  </si>
  <si>
    <t>Total System kW saved</t>
  </si>
  <si>
    <t>Total Distribtuion Revenue Savings</t>
  </si>
  <si>
    <t>/------% kWh Share----\</t>
  </si>
  <si>
    <t>Res</t>
  </si>
  <si>
    <t>Gen.Serv.    &lt; 50 kW</t>
  </si>
  <si>
    <t>Gen.Serv.           &lt; 50 kW</t>
  </si>
  <si>
    <t>/--------------------  kVA Savings -------------------\</t>
  </si>
  <si>
    <t>Gen Serv     1-5 MW</t>
  </si>
  <si>
    <t>Probablity of Realization</t>
  </si>
  <si>
    <t>Adjusted Distribtuion Revenue Savings</t>
  </si>
  <si>
    <t>The kWh savings could be twice as much</t>
  </si>
  <si>
    <t>Total COP Revenue Savings</t>
  </si>
  <si>
    <t>Line Connection</t>
  </si>
  <si>
    <t>Transformer Connection</t>
  </si>
  <si>
    <t>Network</t>
  </si>
  <si>
    <t>Wholesale Market Service</t>
  </si>
  <si>
    <t>Energy</t>
  </si>
  <si>
    <t>Hours Use</t>
  </si>
  <si>
    <t>Total COP Savings</t>
  </si>
  <si>
    <t>/--------------------------------------  COP Revenue Savings  $$$ ---------------------------------------------\</t>
  </si>
  <si>
    <t>G.S. &lt;50</t>
  </si>
  <si>
    <t>50 - 1000 (NI)</t>
  </si>
  <si>
    <t>50 - 1000 (I)</t>
  </si>
  <si>
    <t>GS1-5 MW</t>
  </si>
  <si>
    <t>LU&gt;5000</t>
  </si>
  <si>
    <t>Distribution Rates/Transformation Allowance</t>
  </si>
  <si>
    <t>LRAM Distribution Revenue Savings Calculation</t>
  </si>
  <si>
    <t>kWH Savings</t>
  </si>
  <si>
    <t>Distribution Rate/Transformer Allowance</t>
  </si>
  <si>
    <t>Distribution Revenue Savings</t>
  </si>
  <si>
    <t>General Service &lt;50 kW</t>
  </si>
  <si>
    <t>LED Traffic Lights</t>
  </si>
  <si>
    <t>General Service 1000-5000 kW</t>
  </si>
  <si>
    <t>Large Users &gt;5000 kW</t>
  </si>
  <si>
    <t>Total System kWh saved</t>
  </si>
  <si>
    <t>/-------------------------------- Distribution Revenue Savings  $$$ ------------------------------------\</t>
  </si>
  <si>
    <t>Scattered Load</t>
  </si>
  <si>
    <t>General Service 50-1000 kW (non-interval)</t>
  </si>
  <si>
    <t>Unmetered Scattered Load</t>
  </si>
  <si>
    <t>Funding Source</t>
  </si>
  <si>
    <t>OEB Third Tranche</t>
  </si>
  <si>
    <t>Enbridge TAPS</t>
  </si>
  <si>
    <t>Load Displacement</t>
  </si>
  <si>
    <t>Transition Plan</t>
  </si>
  <si>
    <t>Commercial Dryer</t>
  </si>
  <si>
    <t>Mass Market (Home Depot)</t>
  </si>
  <si>
    <t>OPA New Programs</t>
  </si>
  <si>
    <t>BIP</t>
  </si>
  <si>
    <t>Low Income</t>
  </si>
  <si>
    <t>Business Summer Savings</t>
  </si>
  <si>
    <t>OPA Standard Programs</t>
  </si>
  <si>
    <t>The Great Refrigerator Roundup</t>
  </si>
  <si>
    <t>Residential Summer Savings</t>
  </si>
  <si>
    <t>Every Kilowatt Counts</t>
  </si>
  <si>
    <t>2007 Results</t>
  </si>
  <si>
    <t>2006 Results</t>
  </si>
  <si>
    <t>/------------------- kWh Savings-----------------\</t>
  </si>
  <si>
    <t>LRAM</t>
  </si>
  <si>
    <t>2006 Grand Total</t>
  </si>
  <si>
    <t>2007 Grand Total</t>
  </si>
  <si>
    <t>Social and Low Income Housing</t>
  </si>
  <si>
    <t>Great Refrigerator Roundup</t>
  </si>
  <si>
    <t>Every kilowatt Counts</t>
  </si>
  <si>
    <t>Commercial Dryers</t>
  </si>
  <si>
    <t>Summer Savings</t>
  </si>
  <si>
    <t>General Service 50-1000 kW (Interval)</t>
  </si>
  <si>
    <t>Total  for 2006 &amp; 2007</t>
  </si>
  <si>
    <t>/-------------------------  kVA Savings ---------------------------\</t>
  </si>
  <si>
    <t>Gen Serv
1-5 MW</t>
  </si>
  <si>
    <t>Gen Serv
 1-5 MW</t>
  </si>
  <si>
    <t>kWh/kVA Savings</t>
  </si>
  <si>
    <t xml:space="preserve">Enbridge TAPS </t>
  </si>
  <si>
    <t>OPA</t>
  </si>
  <si>
    <t>2007 Additional Savings</t>
  </si>
  <si>
    <t>2006 Additional Savings</t>
  </si>
  <si>
    <t>Mass Market Program</t>
  </si>
  <si>
    <t>TAPS</t>
  </si>
  <si>
    <t>Refrigerator Buy-back Program</t>
  </si>
  <si>
    <t>LED Traffic Signals</t>
  </si>
  <si>
    <t>2006+2007 Additional Savings</t>
  </si>
  <si>
    <t>Source:</t>
  </si>
  <si>
    <t>FROM 2007 Projects</t>
  </si>
  <si>
    <t>2007 Rate Year</t>
  </si>
  <si>
    <t>2006 Rate Year</t>
  </si>
  <si>
    <t>2007 Rate Year Distribution Revenue Savings</t>
  </si>
  <si>
    <t>2006 Rate Year Distribution Revenue Savings</t>
  </si>
  <si>
    <t>2006 Rate Year + 2007 Rate Year  Distribution Revenue Savings</t>
  </si>
  <si>
    <t>2006 Rate Year + 2007 Rate Year Distribution Revenue Savings</t>
  </si>
  <si>
    <t>FROM 2005 and 2006 Projects Programs</t>
  </si>
  <si>
    <t>Additional Savings from 2005 and 2006 Programs</t>
  </si>
  <si>
    <t>=2007 kWh-LRAM Summary v4.xls</t>
  </si>
  <si>
    <t xml:space="preserve">with changes from OPA evaluation report </t>
  </si>
  <si>
    <t>THESL CDM Plan</t>
  </si>
</sst>
</file>

<file path=xl/styles.xml><?xml version="1.0" encoding="utf-8"?>
<styleSheet xmlns="http://schemas.openxmlformats.org/spreadsheetml/2006/main">
  <numFmts count="12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&quot;$&quot;* #,##0.0_);_(&quot;$&quot;* \(#,##0.0\);_(&quot;$&quot;* &quot;-&quot;??_);_(@_)"/>
    <numFmt numFmtId="167" formatCode="_(&quot;$&quot;* #,##0_);_(&quot;$&quot;* \(#,##0\);_(&quot;$&quot;* &quot;-&quot;??_);_(@_)"/>
    <numFmt numFmtId="168" formatCode="[$$-1009]#,##0;[Red]\-[$$-1009]#,##0"/>
    <numFmt numFmtId="169" formatCode="0.0000"/>
    <numFmt numFmtId="170" formatCode="_-* #,##0_-;\-* #,##0_-;_-* &quot;-&quot;??_-;_-@_-"/>
    <numFmt numFmtId="171" formatCode="0.0%"/>
    <numFmt numFmtId="172" formatCode="_(&quot;$&quot;* #,##0.0000_);_(&quot;$&quot;* \(#,##0.0000\);_(&quot;$&quot;* &quot;-&quot;??_);_(@_)"/>
  </numFmts>
  <fonts count="23">
    <font>
      <sz val="10"/>
      <name val="Arial"/>
    </font>
    <font>
      <sz val="10"/>
      <name val="Arial"/>
      <family val="2"/>
    </font>
    <font>
      <b/>
      <sz val="10"/>
      <name val="Arial Unicode MS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b/>
      <sz val="14"/>
      <color indexed="9"/>
      <name val="Arial"/>
      <family val="2"/>
    </font>
    <font>
      <b/>
      <sz val="16"/>
      <name val="Arial"/>
      <family val="2"/>
    </font>
    <font>
      <b/>
      <u/>
      <sz val="14"/>
      <color theme="0"/>
      <name val="Arial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2" borderId="2" xfId="0" applyFont="1" applyFill="1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165" fontId="0" fillId="0" borderId="0" xfId="1" applyNumberFormat="1" applyFont="1"/>
    <xf numFmtId="0" fontId="3" fillId="0" borderId="0" xfId="0" applyFont="1" applyFill="1" applyBorder="1"/>
    <xf numFmtId="0" fontId="5" fillId="0" borderId="0" xfId="0" applyFont="1"/>
    <xf numFmtId="0" fontId="3" fillId="0" borderId="2" xfId="0" applyFont="1" applyFill="1" applyBorder="1"/>
    <xf numFmtId="0" fontId="3" fillId="0" borderId="0" xfId="0" applyFont="1" applyFill="1"/>
    <xf numFmtId="0" fontId="0" fillId="0" borderId="0" xfId="0" applyFill="1"/>
    <xf numFmtId="0" fontId="7" fillId="0" borderId="0" xfId="0" applyFont="1" applyFill="1"/>
    <xf numFmtId="0" fontId="7" fillId="0" borderId="0" xfId="0" applyFont="1" applyFill="1" applyBorder="1"/>
    <xf numFmtId="168" fontId="3" fillId="0" borderId="0" xfId="0" applyNumberFormat="1" applyFont="1" applyFill="1" applyBorder="1"/>
    <xf numFmtId="165" fontId="3" fillId="0" borderId="0" xfId="0" applyNumberFormat="1" applyFont="1" applyFill="1" applyBorder="1"/>
    <xf numFmtId="0" fontId="6" fillId="0" borderId="0" xfId="0" applyFont="1"/>
    <xf numFmtId="164" fontId="0" fillId="0" borderId="0" xfId="0" applyNumberFormat="1" applyFill="1" applyBorder="1"/>
    <xf numFmtId="170" fontId="0" fillId="0" borderId="0" xfId="0" applyNumberFormat="1" applyFill="1" applyBorder="1"/>
    <xf numFmtId="165" fontId="3" fillId="0" borderId="3" xfId="1" applyNumberFormat="1" applyFont="1" applyFill="1" applyBorder="1"/>
    <xf numFmtId="0" fontId="0" fillId="0" borderId="3" xfId="0" applyFill="1" applyBorder="1"/>
    <xf numFmtId="167" fontId="3" fillId="0" borderId="3" xfId="3" applyNumberFormat="1" applyFont="1" applyBorder="1"/>
    <xf numFmtId="167" fontId="3" fillId="0" borderId="3" xfId="0" applyNumberFormat="1" applyFont="1" applyFill="1" applyBorder="1"/>
    <xf numFmtId="170" fontId="4" fillId="0" borderId="0" xfId="0" applyNumberFormat="1" applyFont="1" applyFill="1" applyBorder="1" applyAlignment="1">
      <alignment horizontal="center"/>
    </xf>
    <xf numFmtId="0" fontId="11" fillId="0" borderId="0" xfId="0" applyFont="1"/>
    <xf numFmtId="0" fontId="7" fillId="0" borderId="0" xfId="0" applyFont="1"/>
    <xf numFmtId="0" fontId="12" fillId="0" borderId="0" xfId="0" applyFont="1"/>
    <xf numFmtId="0" fontId="0" fillId="0" borderId="4" xfId="0" applyFill="1" applyBorder="1"/>
    <xf numFmtId="43" fontId="0" fillId="0" borderId="0" xfId="0" applyNumberFormat="1" applyFill="1" applyBorder="1"/>
    <xf numFmtId="167" fontId="3" fillId="0" borderId="5" xfId="0" applyNumberFormat="1" applyFont="1" applyFill="1" applyBorder="1"/>
    <xf numFmtId="0" fontId="0" fillId="0" borderId="6" xfId="0" applyFill="1" applyBorder="1"/>
    <xf numFmtId="0" fontId="0" fillId="0" borderId="7" xfId="0" applyFill="1" applyBorder="1"/>
    <xf numFmtId="165" fontId="0" fillId="0" borderId="7" xfId="0" applyNumberFormat="1" applyFill="1" applyBorder="1"/>
    <xf numFmtId="167" fontId="3" fillId="0" borderId="6" xfId="0" applyNumberFormat="1" applyFont="1" applyFill="1" applyBorder="1"/>
    <xf numFmtId="167" fontId="3" fillId="0" borderId="8" xfId="3" applyNumberFormat="1" applyFont="1" applyBorder="1"/>
    <xf numFmtId="0" fontId="3" fillId="0" borderId="6" xfId="0" applyFont="1" applyFill="1" applyBorder="1"/>
    <xf numFmtId="167" fontId="3" fillId="0" borderId="8" xfId="0" applyNumberFormat="1" applyFont="1" applyFill="1" applyBorder="1"/>
    <xf numFmtId="0" fontId="0" fillId="0" borderId="7" xfId="0" applyBorder="1"/>
    <xf numFmtId="165" fontId="3" fillId="0" borderId="9" xfId="1" applyNumberFormat="1" applyFont="1" applyFill="1" applyBorder="1"/>
    <xf numFmtId="0" fontId="3" fillId="0" borderId="6" xfId="0" applyFont="1" applyBorder="1"/>
    <xf numFmtId="9" fontId="2" fillId="3" borderId="10" xfId="4" quotePrefix="1" applyFont="1" applyFill="1" applyBorder="1" applyAlignment="1">
      <alignment horizontal="left" vertical="center"/>
    </xf>
    <xf numFmtId="0" fontId="0" fillId="3" borderId="11" xfId="0" applyFill="1" applyBorder="1"/>
    <xf numFmtId="0" fontId="0" fillId="3" borderId="12" xfId="0" applyFill="1" applyBorder="1"/>
    <xf numFmtId="9" fontId="2" fillId="3" borderId="11" xfId="4" applyFont="1" applyFill="1" applyBorder="1" applyAlignment="1">
      <alignment horizontal="centerContinuous" vertical="center" wrapText="1"/>
    </xf>
    <xf numFmtId="9" fontId="2" fillId="3" borderId="11" xfId="4" applyFont="1" applyFill="1" applyBorder="1" applyAlignment="1">
      <alignment horizontal="left" vertical="center"/>
    </xf>
    <xf numFmtId="0" fontId="0" fillId="3" borderId="13" xfId="0" applyFill="1" applyBorder="1"/>
    <xf numFmtId="0" fontId="2" fillId="3" borderId="1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/>
    <xf numFmtId="0" fontId="3" fillId="3" borderId="1" xfId="0" applyFont="1" applyFill="1" applyBorder="1" applyAlignment="1">
      <alignment wrapText="1"/>
    </xf>
    <xf numFmtId="0" fontId="3" fillId="4" borderId="9" xfId="0" applyFont="1" applyFill="1" applyBorder="1" applyAlignment="1">
      <alignment wrapText="1"/>
    </xf>
    <xf numFmtId="0" fontId="3" fillId="4" borderId="15" xfId="0" applyFont="1" applyFill="1" applyBorder="1" applyAlignment="1">
      <alignment wrapText="1"/>
    </xf>
    <xf numFmtId="0" fontId="0" fillId="4" borderId="10" xfId="0" applyFill="1" applyBorder="1"/>
    <xf numFmtId="0" fontId="0" fillId="4" borderId="12" xfId="0" applyFill="1" applyBorder="1"/>
    <xf numFmtId="167" fontId="3" fillId="0" borderId="12" xfId="3" applyNumberFormat="1" applyFont="1" applyFill="1" applyBorder="1"/>
    <xf numFmtId="167" fontId="3" fillId="0" borderId="6" xfId="3" applyNumberFormat="1" applyFont="1" applyFill="1" applyBorder="1"/>
    <xf numFmtId="0" fontId="3" fillId="0" borderId="7" xfId="0" applyFont="1" applyFill="1" applyBorder="1"/>
    <xf numFmtId="0" fontId="3" fillId="5" borderId="0" xfId="0" applyFont="1" applyFill="1" applyBorder="1"/>
    <xf numFmtId="167" fontId="3" fillId="5" borderId="6" xfId="3" applyNumberFormat="1" applyFont="1" applyFill="1" applyBorder="1"/>
    <xf numFmtId="0" fontId="7" fillId="0" borderId="9" xfId="0" applyFont="1" applyFill="1" applyBorder="1"/>
    <xf numFmtId="165" fontId="7" fillId="4" borderId="16" xfId="0" applyNumberFormat="1" applyFont="1" applyFill="1" applyBorder="1"/>
    <xf numFmtId="9" fontId="7" fillId="2" borderId="0" xfId="4" applyFont="1" applyFill="1"/>
    <xf numFmtId="9" fontId="3" fillId="2" borderId="10" xfId="4" applyFont="1" applyFill="1" applyBorder="1"/>
    <xf numFmtId="9" fontId="3" fillId="2" borderId="7" xfId="4" applyFont="1" applyFill="1" applyBorder="1"/>
    <xf numFmtId="0" fontId="7" fillId="6" borderId="16" xfId="0" applyFont="1" applyFill="1" applyBorder="1"/>
    <xf numFmtId="165" fontId="7" fillId="6" borderId="17" xfId="0" applyNumberFormat="1" applyFont="1" applyFill="1" applyBorder="1"/>
    <xf numFmtId="165" fontId="7" fillId="6" borderId="16" xfId="0" applyNumberFormat="1" applyFont="1" applyFill="1" applyBorder="1"/>
    <xf numFmtId="168" fontId="7" fillId="6" borderId="2" xfId="0" applyNumberFormat="1" applyFont="1" applyFill="1" applyBorder="1"/>
    <xf numFmtId="165" fontId="7" fillId="6" borderId="2" xfId="0" applyNumberFormat="1" applyFont="1" applyFill="1" applyBorder="1"/>
    <xf numFmtId="165" fontId="7" fillId="6" borderId="18" xfId="0" applyNumberFormat="1" applyFont="1" applyFill="1" applyBorder="1"/>
    <xf numFmtId="165" fontId="3" fillId="0" borderId="0" xfId="1" applyNumberFormat="1" applyFont="1" applyFill="1" applyBorder="1"/>
    <xf numFmtId="165" fontId="0" fillId="0" borderId="0" xfId="1" applyNumberFormat="1" applyFont="1" applyFill="1" applyBorder="1"/>
    <xf numFmtId="171" fontId="0" fillId="0" borderId="0" xfId="4" applyNumberFormat="1" applyFont="1" applyFill="1" applyBorder="1"/>
    <xf numFmtId="167" fontId="0" fillId="0" borderId="0" xfId="3" applyNumberFormat="1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wrapText="1"/>
    </xf>
    <xf numFmtId="44" fontId="3" fillId="7" borderId="0" xfId="3" applyFont="1" applyFill="1" applyBorder="1"/>
    <xf numFmtId="172" fontId="3" fillId="7" borderId="0" xfId="3" applyNumberFormat="1" applyFont="1" applyFill="1" applyBorder="1"/>
    <xf numFmtId="167" fontId="3" fillId="0" borderId="3" xfId="3" applyNumberFormat="1" applyFont="1" applyFill="1" applyBorder="1"/>
    <xf numFmtId="167" fontId="3" fillId="0" borderId="0" xfId="3" applyNumberFormat="1" applyFont="1" applyFill="1" applyBorder="1"/>
    <xf numFmtId="167" fontId="3" fillId="0" borderId="0" xfId="0" applyNumberFormat="1" applyFont="1" applyFill="1" applyBorder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168" fontId="3" fillId="0" borderId="3" xfId="1" applyNumberFormat="1" applyFont="1" applyFill="1" applyBorder="1"/>
    <xf numFmtId="0" fontId="3" fillId="0" borderId="19" xfId="0" applyFont="1" applyFill="1" applyBorder="1"/>
    <xf numFmtId="165" fontId="0" fillId="0" borderId="7" xfId="1" applyNumberFormat="1" applyFont="1" applyFill="1" applyBorder="1"/>
    <xf numFmtId="168" fontId="0" fillId="0" borderId="0" xfId="1" applyNumberFormat="1" applyFont="1" applyFill="1" applyBorder="1"/>
    <xf numFmtId="165" fontId="3" fillId="0" borderId="7" xfId="1" applyNumberFormat="1" applyFont="1" applyFill="1" applyBorder="1"/>
    <xf numFmtId="167" fontId="3" fillId="0" borderId="8" xfId="3" applyNumberFormat="1" applyFont="1" applyFill="1" applyBorder="1"/>
    <xf numFmtId="167" fontId="0" fillId="0" borderId="4" xfId="3" applyNumberFormat="1" applyFont="1" applyFill="1" applyBorder="1"/>
    <xf numFmtId="6" fontId="0" fillId="0" borderId="0" xfId="0" applyNumberFormat="1" applyFill="1" applyBorder="1"/>
    <xf numFmtId="165" fontId="0" fillId="0" borderId="20" xfId="1" applyNumberFormat="1" applyFont="1" applyFill="1" applyBorder="1"/>
    <xf numFmtId="6" fontId="0" fillId="0" borderId="3" xfId="0" applyNumberFormat="1" applyFill="1" applyBorder="1"/>
    <xf numFmtId="167" fontId="3" fillId="0" borderId="5" xfId="3" applyNumberFormat="1" applyFont="1" applyFill="1" applyBorder="1"/>
    <xf numFmtId="0" fontId="0" fillId="0" borderId="9" xfId="0" applyFill="1" applyBorder="1"/>
    <xf numFmtId="170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 applyAlignment="1">
      <alignment horizontal="center"/>
    </xf>
    <xf numFmtId="165" fontId="4" fillId="0" borderId="0" xfId="1" applyNumberFormat="1" applyFont="1" applyFill="1" applyBorder="1"/>
    <xf numFmtId="9" fontId="3" fillId="0" borderId="7" xfId="4" applyFont="1" applyFill="1" applyBorder="1"/>
    <xf numFmtId="0" fontId="3" fillId="0" borderId="21" xfId="0" applyFont="1" applyFill="1" applyBorder="1"/>
    <xf numFmtId="0" fontId="3" fillId="0" borderId="21" xfId="0" applyFont="1" applyFill="1" applyBorder="1" applyAlignment="1">
      <alignment horizontal="center"/>
    </xf>
    <xf numFmtId="44" fontId="3" fillId="0" borderId="21" xfId="3" applyFont="1" applyFill="1" applyBorder="1" applyAlignment="1">
      <alignment horizontal="center"/>
    </xf>
    <xf numFmtId="0" fontId="0" fillId="0" borderId="21" xfId="0" applyFill="1" applyBorder="1"/>
    <xf numFmtId="164" fontId="3" fillId="0" borderId="0" xfId="0" applyNumberFormat="1" applyFont="1" applyFill="1" applyBorder="1"/>
    <xf numFmtId="165" fontId="0" fillId="2" borderId="20" xfId="1" applyNumberFormat="1" applyFont="1" applyFill="1" applyBorder="1"/>
    <xf numFmtId="171" fontId="0" fillId="2" borderId="3" xfId="4" applyNumberFormat="1" applyFont="1" applyFill="1" applyBorder="1"/>
    <xf numFmtId="0" fontId="13" fillId="0" borderId="0" xfId="0" applyFont="1"/>
    <xf numFmtId="0" fontId="14" fillId="0" borderId="0" xfId="0" applyFont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4" fillId="0" borderId="7" xfId="0" applyFont="1" applyFill="1" applyBorder="1"/>
    <xf numFmtId="165" fontId="0" fillId="0" borderId="0" xfId="1" applyNumberFormat="1" applyFont="1" applyFill="1" applyBorder="1" applyAlignment="1">
      <alignment horizontal="center"/>
    </xf>
    <xf numFmtId="165" fontId="0" fillId="0" borderId="1" xfId="1" applyNumberFormat="1" applyFont="1" applyBorder="1"/>
    <xf numFmtId="165" fontId="4" fillId="0" borderId="1" xfId="1" applyNumberFormat="1" applyFont="1" applyFill="1" applyBorder="1"/>
    <xf numFmtId="44" fontId="0" fillId="0" borderId="0" xfId="3" applyNumberFormat="1" applyFont="1"/>
    <xf numFmtId="165" fontId="0" fillId="0" borderId="1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171" fontId="4" fillId="0" borderId="0" xfId="4" applyNumberFormat="1" applyFont="1" applyFill="1" applyBorder="1"/>
    <xf numFmtId="9" fontId="2" fillId="3" borderId="11" xfId="4" quotePrefix="1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Continuous" vertical="center" wrapText="1"/>
    </xf>
    <xf numFmtId="0" fontId="3" fillId="3" borderId="23" xfId="0" applyFont="1" applyFill="1" applyBorder="1"/>
    <xf numFmtId="3" fontId="3" fillId="0" borderId="24" xfId="1" applyNumberFormat="1" applyFont="1" applyFill="1" applyBorder="1"/>
    <xf numFmtId="0" fontId="2" fillId="3" borderId="23" xfId="0" applyFont="1" applyFill="1" applyBorder="1" applyAlignment="1">
      <alignment horizontal="centerContinuous" vertical="center" wrapText="1"/>
    </xf>
    <xf numFmtId="165" fontId="0" fillId="0" borderId="25" xfId="1" applyNumberFormat="1" applyFont="1" applyFill="1" applyBorder="1"/>
    <xf numFmtId="165" fontId="4" fillId="0" borderId="25" xfId="1" applyNumberFormat="1" applyFont="1" applyFill="1" applyBorder="1"/>
    <xf numFmtId="0" fontId="0" fillId="0" borderId="25" xfId="0" applyFill="1" applyBorder="1"/>
    <xf numFmtId="3" fontId="3" fillId="0" borderId="25" xfId="1" applyNumberFormat="1" applyFont="1" applyFill="1" applyBorder="1"/>
    <xf numFmtId="0" fontId="0" fillId="0" borderId="26" xfId="0" applyFill="1" applyBorder="1"/>
    <xf numFmtId="165" fontId="3" fillId="0" borderId="26" xfId="1" applyNumberFormat="1" applyFont="1" applyFill="1" applyBorder="1"/>
    <xf numFmtId="165" fontId="0" fillId="0" borderId="25" xfId="0" applyNumberFormat="1" applyFill="1" applyBorder="1"/>
    <xf numFmtId="0" fontId="0" fillId="0" borderId="25" xfId="0" applyBorder="1"/>
    <xf numFmtId="170" fontId="1" fillId="0" borderId="25" xfId="2" applyNumberFormat="1" applyBorder="1"/>
    <xf numFmtId="165" fontId="3" fillId="2" borderId="24" xfId="1" applyNumberFormat="1" applyFont="1" applyFill="1" applyBorder="1"/>
    <xf numFmtId="165" fontId="7" fillId="6" borderId="27" xfId="0" applyNumberFormat="1" applyFont="1" applyFill="1" applyBorder="1"/>
    <xf numFmtId="0" fontId="2" fillId="3" borderId="9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165" fontId="0" fillId="0" borderId="0" xfId="1" applyNumberFormat="1" applyFont="1" applyBorder="1"/>
    <xf numFmtId="170" fontId="3" fillId="0" borderId="0" xfId="0" applyNumberFormat="1" applyFont="1" applyFill="1" applyBorder="1"/>
    <xf numFmtId="0" fontId="2" fillId="3" borderId="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15" fillId="8" borderId="21" xfId="0" applyFont="1" applyFill="1" applyBorder="1" applyAlignment="1">
      <alignment horizontal="center"/>
    </xf>
    <xf numFmtId="0" fontId="6" fillId="0" borderId="21" xfId="0" applyFont="1" applyBorder="1"/>
    <xf numFmtId="0" fontId="6" fillId="0" borderId="21" xfId="0" applyFont="1" applyFill="1" applyBorder="1"/>
    <xf numFmtId="0" fontId="16" fillId="0" borderId="28" xfId="0" applyFont="1" applyBorder="1"/>
    <xf numFmtId="0" fontId="6" fillId="0" borderId="0" xfId="0" applyFont="1" applyFill="1" applyAlignment="1">
      <alignment vertical="top"/>
    </xf>
    <xf numFmtId="0" fontId="16" fillId="0" borderId="28" xfId="0" applyFont="1" applyFill="1" applyBorder="1"/>
    <xf numFmtId="0" fontId="6" fillId="0" borderId="21" xfId="0" applyFont="1" applyBorder="1" applyAlignment="1">
      <alignment horizontal="center" vertical="center" wrapText="1"/>
    </xf>
    <xf numFmtId="0" fontId="16" fillId="0" borderId="28" xfId="0" applyFont="1" applyFill="1" applyBorder="1" applyAlignment="1">
      <alignment horizontal="left" vertical="center" wrapText="1"/>
    </xf>
    <xf numFmtId="0" fontId="17" fillId="9" borderId="28" xfId="0" applyFont="1" applyFill="1" applyBorder="1" applyAlignment="1">
      <alignment horizontal="left" vertical="center" wrapText="1"/>
    </xf>
    <xf numFmtId="165" fontId="3" fillId="10" borderId="7" xfId="0" applyNumberFormat="1" applyFont="1" applyFill="1" applyBorder="1"/>
    <xf numFmtId="165" fontId="3" fillId="10" borderId="25" xfId="0" applyNumberFormat="1" applyFont="1" applyFill="1" applyBorder="1"/>
    <xf numFmtId="168" fontId="3" fillId="10" borderId="0" xfId="0" applyNumberFormat="1" applyFont="1" applyFill="1" applyBorder="1"/>
    <xf numFmtId="0" fontId="16" fillId="0" borderId="0" xfId="0" applyFont="1" applyBorder="1"/>
    <xf numFmtId="0" fontId="16" fillId="0" borderId="0" xfId="0" applyFont="1" applyFill="1" applyBorder="1"/>
    <xf numFmtId="0" fontId="2" fillId="8" borderId="29" xfId="0" applyFont="1" applyFill="1" applyBorder="1" applyAlignment="1">
      <alignment horizontal="center" vertical="center" wrapText="1"/>
    </xf>
    <xf numFmtId="0" fontId="2" fillId="8" borderId="3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6" fillId="0" borderId="31" xfId="0" applyFont="1" applyFill="1" applyBorder="1"/>
    <xf numFmtId="0" fontId="6" fillId="0" borderId="0" xfId="0" applyFont="1" applyBorder="1" applyAlignment="1">
      <alignment horizontal="center" vertical="top" wrapText="1"/>
    </xf>
    <xf numFmtId="0" fontId="3" fillId="6" borderId="21" xfId="0" applyFont="1" applyFill="1" applyBorder="1"/>
    <xf numFmtId="172" fontId="3" fillId="6" borderId="21" xfId="3" applyNumberFormat="1" applyFont="1" applyFill="1" applyBorder="1" applyAlignment="1">
      <alignment horizontal="center"/>
    </xf>
    <xf numFmtId="44" fontId="3" fillId="6" borderId="21" xfId="3" applyNumberFormat="1" applyFont="1" applyFill="1" applyBorder="1"/>
    <xf numFmtId="44" fontId="3" fillId="6" borderId="21" xfId="3" applyNumberFormat="1" applyFont="1" applyFill="1" applyBorder="1" applyAlignment="1">
      <alignment horizontal="center"/>
    </xf>
    <xf numFmtId="165" fontId="3" fillId="0" borderId="7" xfId="0" applyNumberFormat="1" applyFont="1" applyFill="1" applyBorder="1"/>
    <xf numFmtId="167" fontId="3" fillId="0" borderId="4" xfId="3" applyNumberFormat="1" applyFont="1" applyFill="1" applyBorder="1"/>
    <xf numFmtId="0" fontId="4" fillId="0" borderId="32" xfId="0" applyFont="1" applyFill="1" applyBorder="1"/>
    <xf numFmtId="0" fontId="4" fillId="0" borderId="1" xfId="0" applyFont="1" applyFill="1" applyBorder="1"/>
    <xf numFmtId="0" fontId="0" fillId="0" borderId="1" xfId="0" applyBorder="1"/>
    <xf numFmtId="0" fontId="3" fillId="3" borderId="25" xfId="0" applyFont="1" applyFill="1" applyBorder="1" applyAlignment="1">
      <alignment wrapText="1"/>
    </xf>
    <xf numFmtId="165" fontId="0" fillId="0" borderId="21" xfId="1" applyNumberFormat="1" applyFont="1" applyFill="1" applyBorder="1"/>
    <xf numFmtId="167" fontId="0" fillId="0" borderId="21" xfId="3" applyNumberFormat="1" applyFont="1" applyFill="1" applyBorder="1"/>
    <xf numFmtId="165" fontId="4" fillId="0" borderId="21" xfId="1" applyNumberFormat="1" applyFont="1" applyFill="1" applyBorder="1"/>
    <xf numFmtId="165" fontId="3" fillId="0" borderId="21" xfId="1" applyNumberFormat="1" applyFont="1" applyFill="1" applyBorder="1"/>
    <xf numFmtId="165" fontId="4" fillId="0" borderId="33" xfId="1" applyNumberFormat="1" applyFont="1" applyFill="1" applyBorder="1" applyAlignment="1">
      <alignment horizontal="center"/>
    </xf>
    <xf numFmtId="165" fontId="0" fillId="0" borderId="34" xfId="1" applyNumberFormat="1" applyFont="1" applyFill="1" applyBorder="1"/>
    <xf numFmtId="0" fontId="0" fillId="0" borderId="34" xfId="0" applyFill="1" applyBorder="1"/>
    <xf numFmtId="167" fontId="0" fillId="0" borderId="34" xfId="3" applyNumberFormat="1" applyFont="1" applyFill="1" applyBorder="1"/>
    <xf numFmtId="167" fontId="3" fillId="0" borderId="35" xfId="0" applyNumberFormat="1" applyFont="1" applyFill="1" applyBorder="1"/>
    <xf numFmtId="165" fontId="4" fillId="0" borderId="36" xfId="1" applyNumberFormat="1" applyFont="1" applyFill="1" applyBorder="1" applyAlignment="1">
      <alignment horizontal="center"/>
    </xf>
    <xf numFmtId="167" fontId="3" fillId="0" borderId="19" xfId="0" applyNumberFormat="1" applyFont="1" applyFill="1" applyBorder="1"/>
    <xf numFmtId="165" fontId="3" fillId="0" borderId="36" xfId="1" applyNumberFormat="1" applyFont="1" applyFill="1" applyBorder="1" applyAlignment="1">
      <alignment horizontal="center"/>
    </xf>
    <xf numFmtId="167" fontId="3" fillId="0" borderId="37" xfId="0" applyNumberFormat="1" applyFont="1" applyFill="1" applyBorder="1"/>
    <xf numFmtId="165" fontId="3" fillId="0" borderId="0" xfId="1" applyNumberFormat="1" applyFont="1" applyFill="1" applyBorder="1" applyAlignment="1">
      <alignment horizontal="center"/>
    </xf>
    <xf numFmtId="165" fontId="3" fillId="0" borderId="38" xfId="1" applyNumberFormat="1" applyFont="1" applyFill="1" applyBorder="1"/>
    <xf numFmtId="165" fontId="3" fillId="0" borderId="39" xfId="1" applyNumberFormat="1" applyFont="1" applyFill="1" applyBorder="1"/>
    <xf numFmtId="167" fontId="3" fillId="0" borderId="40" xfId="0" applyNumberFormat="1" applyFont="1" applyFill="1" applyBorder="1"/>
    <xf numFmtId="165" fontId="0" fillId="0" borderId="21" xfId="1" applyNumberFormat="1" applyFont="1" applyFill="1" applyBorder="1" applyAlignment="1">
      <alignment horizontal="center"/>
    </xf>
    <xf numFmtId="165" fontId="0" fillId="0" borderId="21" xfId="0" applyNumberFormat="1" applyFill="1" applyBorder="1"/>
    <xf numFmtId="165" fontId="3" fillId="0" borderId="21" xfId="0" applyNumberFormat="1" applyFont="1" applyFill="1" applyBorder="1"/>
    <xf numFmtId="165" fontId="4" fillId="0" borderId="21" xfId="0" applyNumberFormat="1" applyFont="1" applyFill="1" applyBorder="1"/>
    <xf numFmtId="167" fontId="3" fillId="0" borderId="21" xfId="3" applyNumberFormat="1" applyFont="1" applyFill="1" applyBorder="1"/>
    <xf numFmtId="165" fontId="4" fillId="0" borderId="33" xfId="1" applyNumberFormat="1" applyFont="1" applyFill="1" applyBorder="1"/>
    <xf numFmtId="165" fontId="4" fillId="0" borderId="34" xfId="1" applyNumberFormat="1" applyFont="1" applyFill="1" applyBorder="1"/>
    <xf numFmtId="165" fontId="0" fillId="0" borderId="36" xfId="1" applyNumberFormat="1" applyFont="1" applyFill="1" applyBorder="1" applyAlignment="1">
      <alignment horizontal="center"/>
    </xf>
    <xf numFmtId="165" fontId="0" fillId="0" borderId="36" xfId="0" applyNumberFormat="1" applyFill="1" applyBorder="1"/>
    <xf numFmtId="165" fontId="3" fillId="0" borderId="36" xfId="0" applyNumberFormat="1" applyFont="1" applyFill="1" applyBorder="1"/>
    <xf numFmtId="165" fontId="4" fillId="0" borderId="36" xfId="0" applyNumberFormat="1" applyFont="1" applyFill="1" applyBorder="1"/>
    <xf numFmtId="167" fontId="3" fillId="0" borderId="19" xfId="3" applyNumberFormat="1" applyFont="1" applyFill="1" applyBorder="1"/>
    <xf numFmtId="165" fontId="3" fillId="0" borderId="41" xfId="0" applyNumberFormat="1" applyFont="1" applyFill="1" applyBorder="1"/>
    <xf numFmtId="165" fontId="3" fillId="0" borderId="42" xfId="0" applyNumberFormat="1" applyFont="1" applyFill="1" applyBorder="1"/>
    <xf numFmtId="167" fontId="3" fillId="0" borderId="42" xfId="3" applyNumberFormat="1" applyFont="1" applyFill="1" applyBorder="1"/>
    <xf numFmtId="167" fontId="3" fillId="0" borderId="37" xfId="3" applyNumberFormat="1" applyFont="1" applyFill="1" applyBorder="1"/>
    <xf numFmtId="165" fontId="3" fillId="0" borderId="33" xfId="0" applyNumberFormat="1" applyFont="1" applyFill="1" applyBorder="1"/>
    <xf numFmtId="165" fontId="3" fillId="0" borderId="34" xfId="0" applyNumberFormat="1" applyFont="1" applyFill="1" applyBorder="1"/>
    <xf numFmtId="167" fontId="0" fillId="0" borderId="42" xfId="3" applyNumberFormat="1" applyFont="1" applyFill="1" applyBorder="1"/>
    <xf numFmtId="165" fontId="3" fillId="0" borderId="25" xfId="0" applyNumberFormat="1" applyFont="1" applyFill="1" applyBorder="1"/>
    <xf numFmtId="0" fontId="0" fillId="0" borderId="5" xfId="0" applyFill="1" applyBorder="1"/>
    <xf numFmtId="0" fontId="18" fillId="0" borderId="0" xfId="0" applyFont="1"/>
    <xf numFmtId="0" fontId="18" fillId="6" borderId="17" xfId="0" applyFont="1" applyFill="1" applyBorder="1"/>
    <xf numFmtId="165" fontId="3" fillId="0" borderId="43" xfId="0" applyNumberFormat="1" applyFont="1" applyFill="1" applyBorder="1"/>
    <xf numFmtId="165" fontId="3" fillId="0" borderId="44" xfId="0" applyNumberFormat="1" applyFont="1" applyFill="1" applyBorder="1"/>
    <xf numFmtId="167" fontId="3" fillId="0" borderId="44" xfId="3" applyNumberFormat="1" applyFont="1" applyFill="1" applyBorder="1"/>
    <xf numFmtId="167" fontId="3" fillId="0" borderId="45" xfId="3" applyNumberFormat="1" applyFont="1" applyFill="1" applyBorder="1"/>
    <xf numFmtId="170" fontId="4" fillId="0" borderId="21" xfId="0" applyNumberFormat="1" applyFont="1" applyFill="1" applyBorder="1" applyAlignment="1">
      <alignment horizontal="center"/>
    </xf>
    <xf numFmtId="170" fontId="3" fillId="0" borderId="21" xfId="0" applyNumberFormat="1" applyFont="1" applyFill="1" applyBorder="1" applyAlignment="1">
      <alignment horizontal="center"/>
    </xf>
    <xf numFmtId="170" fontId="4" fillId="0" borderId="33" xfId="0" applyNumberFormat="1" applyFont="1" applyFill="1" applyBorder="1" applyAlignment="1">
      <alignment horizontal="center"/>
    </xf>
    <xf numFmtId="170" fontId="4" fillId="0" borderId="34" xfId="0" applyNumberFormat="1" applyFont="1" applyFill="1" applyBorder="1" applyAlignment="1">
      <alignment horizontal="center"/>
    </xf>
    <xf numFmtId="170" fontId="4" fillId="0" borderId="36" xfId="0" applyNumberFormat="1" applyFont="1" applyFill="1" applyBorder="1" applyAlignment="1">
      <alignment horizontal="center"/>
    </xf>
    <xf numFmtId="170" fontId="3" fillId="0" borderId="36" xfId="0" applyNumberFormat="1" applyFont="1" applyFill="1" applyBorder="1" applyAlignment="1">
      <alignment horizontal="center"/>
    </xf>
    <xf numFmtId="170" fontId="4" fillId="0" borderId="41" xfId="0" applyNumberFormat="1" applyFont="1" applyFill="1" applyBorder="1" applyAlignment="1">
      <alignment horizontal="center"/>
    </xf>
    <xf numFmtId="170" fontId="4" fillId="0" borderId="42" xfId="0" applyNumberFormat="1" applyFont="1" applyFill="1" applyBorder="1" applyAlignment="1">
      <alignment horizontal="center"/>
    </xf>
    <xf numFmtId="167" fontId="4" fillId="0" borderId="42" xfId="3" applyNumberFormat="1" applyFont="1" applyFill="1" applyBorder="1" applyAlignment="1">
      <alignment horizontal="center"/>
    </xf>
    <xf numFmtId="170" fontId="3" fillId="0" borderId="41" xfId="0" applyNumberFormat="1" applyFont="1" applyFill="1" applyBorder="1" applyAlignment="1">
      <alignment horizontal="center"/>
    </xf>
    <xf numFmtId="170" fontId="3" fillId="0" borderId="42" xfId="0" applyNumberFormat="1" applyFont="1" applyFill="1" applyBorder="1" applyAlignment="1">
      <alignment horizontal="center"/>
    </xf>
    <xf numFmtId="164" fontId="0" fillId="0" borderId="21" xfId="0" applyNumberFormat="1" applyFill="1" applyBorder="1"/>
    <xf numFmtId="164" fontId="0" fillId="0" borderId="34" xfId="0" applyNumberFormat="1" applyFill="1" applyBorder="1"/>
    <xf numFmtId="170" fontId="3" fillId="0" borderId="34" xfId="0" applyNumberFormat="1" applyFont="1" applyFill="1" applyBorder="1" applyAlignment="1">
      <alignment horizontal="center"/>
    </xf>
    <xf numFmtId="167" fontId="3" fillId="0" borderId="34" xfId="3" applyNumberFormat="1" applyFont="1" applyFill="1" applyBorder="1"/>
    <xf numFmtId="170" fontId="4" fillId="0" borderId="37" xfId="0" applyNumberFormat="1" applyFont="1" applyFill="1" applyBorder="1" applyAlignment="1">
      <alignment horizontal="center"/>
    </xf>
    <xf numFmtId="165" fontId="5" fillId="6" borderId="43" xfId="0" applyNumberFormat="1" applyFont="1" applyFill="1" applyBorder="1"/>
    <xf numFmtId="165" fontId="5" fillId="6" borderId="44" xfId="0" applyNumberFormat="1" applyFont="1" applyFill="1" applyBorder="1"/>
    <xf numFmtId="165" fontId="5" fillId="6" borderId="45" xfId="0" applyNumberFormat="1" applyFont="1" applyFill="1" applyBorder="1"/>
    <xf numFmtId="0" fontId="8" fillId="0" borderId="0" xfId="0" applyFont="1" applyBorder="1"/>
    <xf numFmtId="0" fontId="3" fillId="0" borderId="0" xfId="0" applyFont="1" applyBorder="1"/>
    <xf numFmtId="0" fontId="8" fillId="0" borderId="1" xfId="0" applyFont="1" applyBorder="1"/>
    <xf numFmtId="0" fontId="7" fillId="0" borderId="0" xfId="0" applyFont="1" applyBorder="1"/>
    <xf numFmtId="165" fontId="3" fillId="0" borderId="0" xfId="1" applyNumberFormat="1" applyFont="1"/>
    <xf numFmtId="165" fontId="3" fillId="0" borderId="22" xfId="1" applyNumberFormat="1" applyFont="1" applyBorder="1" applyAlignment="1">
      <alignment horizontal="center"/>
    </xf>
    <xf numFmtId="165" fontId="3" fillId="0" borderId="0" xfId="1" applyNumberFormat="1" applyFont="1" applyBorder="1" applyAlignment="1">
      <alignment horizontal="center"/>
    </xf>
    <xf numFmtId="165" fontId="3" fillId="0" borderId="0" xfId="1" applyNumberFormat="1" applyFont="1" applyBorder="1"/>
    <xf numFmtId="44" fontId="0" fillId="0" borderId="1" xfId="3" applyNumberFormat="1" applyFont="1" applyBorder="1"/>
    <xf numFmtId="44" fontId="3" fillId="0" borderId="0" xfId="3" applyNumberFormat="1" applyFont="1"/>
    <xf numFmtId="44" fontId="0" fillId="0" borderId="0" xfId="0" applyNumberFormat="1"/>
    <xf numFmtId="44" fontId="0" fillId="0" borderId="0" xfId="0" applyNumberFormat="1" applyBorder="1" applyAlignment="1">
      <alignment wrapText="1"/>
    </xf>
    <xf numFmtId="44" fontId="0" fillId="0" borderId="0" xfId="0" applyNumberFormat="1" applyAlignment="1">
      <alignment wrapText="1"/>
    </xf>
    <xf numFmtId="44" fontId="1" fillId="0" borderId="0" xfId="3" applyNumberFormat="1" applyFill="1" applyBorder="1"/>
    <xf numFmtId="44" fontId="1" fillId="0" borderId="1" xfId="3" applyNumberFormat="1" applyFill="1" applyBorder="1"/>
    <xf numFmtId="44" fontId="3" fillId="0" borderId="0" xfId="3" applyNumberFormat="1" applyFont="1" applyBorder="1"/>
    <xf numFmtId="44" fontId="0" fillId="0" borderId="0" xfId="3" applyNumberFormat="1" applyFont="1" applyBorder="1"/>
    <xf numFmtId="44" fontId="3" fillId="0" borderId="28" xfId="0" applyNumberFormat="1" applyFont="1" applyBorder="1"/>
    <xf numFmtId="44" fontId="3" fillId="0" borderId="22" xfId="0" applyNumberFormat="1" applyFont="1" applyBorder="1" applyAlignment="1">
      <alignment horizontal="center" wrapText="1"/>
    </xf>
    <xf numFmtId="44" fontId="3" fillId="0" borderId="0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horizontal="right"/>
    </xf>
    <xf numFmtId="169" fontId="3" fillId="6" borderId="21" xfId="0" applyNumberFormat="1" applyFont="1" applyFill="1" applyBorder="1"/>
    <xf numFmtId="0" fontId="2" fillId="8" borderId="4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/>
    </xf>
    <xf numFmtId="0" fontId="18" fillId="0" borderId="22" xfId="0" applyFont="1" applyFill="1" applyBorder="1" applyAlignment="1">
      <alignment horizontal="center"/>
    </xf>
    <xf numFmtId="0" fontId="13" fillId="0" borderId="0" xfId="0" applyFont="1" applyFill="1"/>
    <xf numFmtId="0" fontId="3" fillId="0" borderId="22" xfId="0" applyFont="1" applyFill="1" applyBorder="1" applyAlignment="1">
      <alignment horizontal="center" wrapText="1"/>
    </xf>
    <xf numFmtId="172" fontId="0" fillId="0" borderId="0" xfId="3" applyNumberFormat="1" applyFont="1" applyFill="1" applyBorder="1" applyAlignment="1">
      <alignment horizontal="center"/>
    </xf>
    <xf numFmtId="172" fontId="0" fillId="0" borderId="0" xfId="3" applyNumberFormat="1" applyFont="1" applyFill="1"/>
    <xf numFmtId="172" fontId="0" fillId="0" borderId="1" xfId="3" applyNumberFormat="1" applyFont="1" applyFill="1" applyBorder="1"/>
    <xf numFmtId="172" fontId="4" fillId="0" borderId="0" xfId="3" applyNumberFormat="1" applyFont="1" applyFill="1" applyBorder="1"/>
    <xf numFmtId="172" fontId="4" fillId="0" borderId="1" xfId="3" applyNumberFormat="1" applyFont="1" applyFill="1" applyBorder="1"/>
    <xf numFmtId="44" fontId="4" fillId="0" borderId="0" xfId="3" applyFont="1" applyFill="1" applyBorder="1"/>
    <xf numFmtId="44" fontId="4" fillId="0" borderId="1" xfId="3" applyFont="1" applyFill="1" applyBorder="1"/>
    <xf numFmtId="0" fontId="0" fillId="0" borderId="0" xfId="0" applyFill="1" applyAlignment="1">
      <alignment wrapText="1"/>
    </xf>
    <xf numFmtId="44" fontId="0" fillId="0" borderId="0" xfId="3" applyFont="1" applyFill="1" applyBorder="1"/>
    <xf numFmtId="44" fontId="0" fillId="0" borderId="1" xfId="3" applyFont="1" applyFill="1" applyBorder="1"/>
    <xf numFmtId="44" fontId="0" fillId="0" borderId="0" xfId="3" applyFont="1" applyFill="1" applyAlignment="1">
      <alignment wrapText="1"/>
    </xf>
    <xf numFmtId="44" fontId="0" fillId="0" borderId="0" xfId="3" applyNumberFormat="1" applyFont="1" applyFill="1"/>
    <xf numFmtId="44" fontId="0" fillId="0" borderId="1" xfId="3" applyNumberFormat="1" applyFont="1" applyFill="1" applyBorder="1"/>
    <xf numFmtId="0" fontId="4" fillId="0" borderId="0" xfId="0" applyFont="1" applyFill="1" applyBorder="1"/>
    <xf numFmtId="164" fontId="0" fillId="0" borderId="0" xfId="0" applyNumberFormat="1"/>
    <xf numFmtId="0" fontId="18" fillId="7" borderId="0" xfId="0" applyFont="1" applyFill="1"/>
    <xf numFmtId="0" fontId="7" fillId="7" borderId="0" xfId="0" applyFont="1" applyFill="1"/>
    <xf numFmtId="0" fontId="18" fillId="11" borderId="0" xfId="0" applyFont="1" applyFill="1"/>
    <xf numFmtId="0" fontId="7" fillId="11" borderId="0" xfId="0" applyFont="1" applyFill="1"/>
    <xf numFmtId="0" fontId="0" fillId="11" borderId="0" xfId="0" applyFill="1" applyBorder="1"/>
    <xf numFmtId="165" fontId="4" fillId="0" borderId="21" xfId="1" applyNumberFormat="1" applyFont="1" applyFill="1" applyBorder="1" applyAlignment="1">
      <alignment horizontal="center"/>
    </xf>
    <xf numFmtId="165" fontId="3" fillId="0" borderId="21" xfId="1" applyNumberFormat="1" applyFont="1" applyFill="1" applyBorder="1" applyAlignment="1">
      <alignment horizontal="center"/>
    </xf>
    <xf numFmtId="0" fontId="15" fillId="8" borderId="47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 vertical="center" wrapText="1"/>
    </xf>
    <xf numFmtId="0" fontId="16" fillId="0" borderId="48" xfId="0" applyFont="1" applyBorder="1"/>
    <xf numFmtId="171" fontId="0" fillId="0" borderId="21" xfId="4" applyNumberFormat="1" applyFont="1" applyFill="1" applyBorder="1"/>
    <xf numFmtId="171" fontId="4" fillId="0" borderId="21" xfId="4" applyNumberFormat="1" applyFont="1" applyFill="1" applyBorder="1"/>
    <xf numFmtId="3" fontId="3" fillId="0" borderId="21" xfId="1" applyNumberFormat="1" applyFont="1" applyFill="1" applyBorder="1"/>
    <xf numFmtId="165" fontId="3" fillId="0" borderId="39" xfId="1" applyNumberFormat="1" applyFont="1" applyFill="1" applyBorder="1" applyAlignment="1">
      <alignment horizontal="center"/>
    </xf>
    <xf numFmtId="166" fontId="3" fillId="0" borderId="39" xfId="3" applyNumberFormat="1" applyFont="1" applyFill="1" applyBorder="1" applyAlignment="1">
      <alignment horizontal="center"/>
    </xf>
    <xf numFmtId="167" fontId="0" fillId="0" borderId="39" xfId="0" applyNumberFormat="1" applyFill="1" applyBorder="1"/>
    <xf numFmtId="165" fontId="3" fillId="0" borderId="49" xfId="1" applyNumberFormat="1" applyFont="1" applyFill="1" applyBorder="1"/>
    <xf numFmtId="44" fontId="3" fillId="0" borderId="39" xfId="3" applyFont="1" applyFill="1" applyBorder="1"/>
    <xf numFmtId="167" fontId="3" fillId="0" borderId="39" xfId="3" applyNumberFormat="1" applyFont="1" applyFill="1" applyBorder="1"/>
    <xf numFmtId="0" fontId="6" fillId="0" borderId="0" xfId="0" applyFont="1" applyFill="1" applyBorder="1"/>
    <xf numFmtId="171" fontId="0" fillId="0" borderId="50" xfId="4" applyNumberFormat="1" applyFont="1" applyFill="1" applyBorder="1"/>
    <xf numFmtId="171" fontId="4" fillId="0" borderId="50" xfId="4" applyNumberFormat="1" applyFont="1" applyFill="1" applyBorder="1"/>
    <xf numFmtId="0" fontId="18" fillId="11" borderId="21" xfId="0" applyFont="1" applyFill="1" applyBorder="1"/>
    <xf numFmtId="0" fontId="7" fillId="11" borderId="21" xfId="0" applyFont="1" applyFill="1" applyBorder="1"/>
    <xf numFmtId="0" fontId="0" fillId="11" borderId="21" xfId="0" applyFill="1" applyBorder="1"/>
    <xf numFmtId="165" fontId="5" fillId="11" borderId="21" xfId="0" applyNumberFormat="1" applyFont="1" applyFill="1" applyBorder="1" applyAlignment="1">
      <alignment horizontal="center"/>
    </xf>
    <xf numFmtId="167" fontId="5" fillId="11" borderId="21" xfId="0" applyNumberFormat="1" applyFont="1" applyFill="1" applyBorder="1"/>
    <xf numFmtId="0" fontId="5" fillId="0" borderId="21" xfId="0" applyFont="1" applyBorder="1"/>
    <xf numFmtId="0" fontId="0" fillId="0" borderId="21" xfId="0" applyBorder="1"/>
    <xf numFmtId="165" fontId="5" fillId="0" borderId="21" xfId="0" applyNumberFormat="1" applyFont="1" applyFill="1" applyBorder="1" applyAlignment="1">
      <alignment horizontal="center"/>
    </xf>
    <xf numFmtId="167" fontId="5" fillId="0" borderId="21" xfId="0" applyNumberFormat="1" applyFont="1" applyFill="1" applyBorder="1"/>
    <xf numFmtId="0" fontId="18" fillId="7" borderId="21" xfId="0" applyFont="1" applyFill="1" applyBorder="1"/>
    <xf numFmtId="0" fontId="7" fillId="7" borderId="21" xfId="0" applyFont="1" applyFill="1" applyBorder="1"/>
    <xf numFmtId="165" fontId="7" fillId="7" borderId="21" xfId="0" applyNumberFormat="1" applyFont="1" applyFill="1" applyBorder="1" applyAlignment="1">
      <alignment horizontal="center"/>
    </xf>
    <xf numFmtId="167" fontId="7" fillId="7" borderId="21" xfId="3" applyNumberFormat="1" applyFont="1" applyFill="1" applyBorder="1" applyAlignment="1">
      <alignment horizontal="center"/>
    </xf>
    <xf numFmtId="165" fontId="4" fillId="0" borderId="36" xfId="1" quotePrefix="1" applyNumberFormat="1" applyFont="1" applyFill="1" applyBorder="1" applyAlignment="1">
      <alignment horizontal="center"/>
    </xf>
    <xf numFmtId="165" fontId="4" fillId="0" borderId="21" xfId="1" quotePrefix="1" applyNumberFormat="1" applyFont="1" applyFill="1" applyBorder="1" applyAlignment="1">
      <alignment horizontal="center"/>
    </xf>
    <xf numFmtId="0" fontId="7" fillId="12" borderId="51" xfId="0" applyFont="1" applyFill="1" applyBorder="1"/>
    <xf numFmtId="0" fontId="4" fillId="12" borderId="52" xfId="0" applyFont="1" applyFill="1" applyBorder="1"/>
    <xf numFmtId="165" fontId="4" fillId="12" borderId="52" xfId="1" applyNumberFormat="1" applyFont="1" applyFill="1" applyBorder="1"/>
    <xf numFmtId="44" fontId="3" fillId="12" borderId="53" xfId="0" applyNumberFormat="1" applyFont="1" applyFill="1" applyBorder="1"/>
    <xf numFmtId="0" fontId="0" fillId="12" borderId="52" xfId="0" applyFill="1" applyBorder="1"/>
    <xf numFmtId="165" fontId="0" fillId="12" borderId="52" xfId="1" applyNumberFormat="1" applyFont="1" applyFill="1" applyBorder="1"/>
    <xf numFmtId="0" fontId="8" fillId="0" borderId="0" xfId="0" applyFont="1" applyFill="1" applyBorder="1"/>
    <xf numFmtId="0" fontId="8" fillId="0" borderId="1" xfId="0" applyFont="1" applyFill="1" applyBorder="1"/>
    <xf numFmtId="165" fontId="0" fillId="12" borderId="0" xfId="1" applyNumberFormat="1" applyFont="1" applyFill="1" applyBorder="1" applyAlignment="1">
      <alignment horizontal="center"/>
    </xf>
    <xf numFmtId="165" fontId="4" fillId="12" borderId="0" xfId="1" applyNumberFormat="1" applyFont="1" applyFill="1" applyBorder="1"/>
    <xf numFmtId="165" fontId="0" fillId="12" borderId="0" xfId="1" applyNumberFormat="1" applyFont="1" applyFill="1"/>
    <xf numFmtId="165" fontId="0" fillId="12" borderId="1" xfId="1" applyNumberFormat="1" applyFont="1" applyFill="1" applyBorder="1"/>
    <xf numFmtId="165" fontId="4" fillId="12" borderId="0" xfId="1" applyNumberFormat="1" applyFont="1" applyFill="1" applyBorder="1" applyAlignment="1">
      <alignment horizontal="center"/>
    </xf>
    <xf numFmtId="165" fontId="0" fillId="12" borderId="1" xfId="1" applyNumberFormat="1" applyFont="1" applyFill="1" applyBorder="1" applyAlignment="1">
      <alignment horizontal="center"/>
    </xf>
    <xf numFmtId="165" fontId="4" fillId="12" borderId="1" xfId="1" applyNumberFormat="1" applyFont="1" applyFill="1" applyBorder="1"/>
    <xf numFmtId="165" fontId="4" fillId="12" borderId="1" xfId="1" applyNumberFormat="1" applyFont="1" applyFill="1" applyBorder="1" applyAlignment="1">
      <alignment horizontal="center"/>
    </xf>
    <xf numFmtId="172" fontId="0" fillId="12" borderId="0" xfId="3" applyNumberFormat="1" applyFont="1" applyFill="1" applyBorder="1" applyAlignment="1">
      <alignment horizontal="center"/>
    </xf>
    <xf numFmtId="172" fontId="4" fillId="12" borderId="0" xfId="3" applyNumberFormat="1" applyFont="1" applyFill="1" applyBorder="1"/>
    <xf numFmtId="44" fontId="4" fillId="12" borderId="0" xfId="3" applyFont="1" applyFill="1" applyBorder="1"/>
    <xf numFmtId="44" fontId="0" fillId="12" borderId="0" xfId="3" applyFont="1" applyFill="1" applyBorder="1"/>
    <xf numFmtId="44" fontId="0" fillId="12" borderId="0" xfId="3" applyFont="1" applyFill="1" applyAlignment="1">
      <alignment wrapText="1"/>
    </xf>
    <xf numFmtId="172" fontId="0" fillId="12" borderId="1" xfId="3" applyNumberFormat="1" applyFont="1" applyFill="1" applyBorder="1"/>
    <xf numFmtId="172" fontId="0" fillId="0" borderId="0" xfId="3" applyNumberFormat="1" applyFont="1" applyFill="1" applyBorder="1"/>
    <xf numFmtId="44" fontId="0" fillId="0" borderId="0" xfId="3" applyNumberFormat="1" applyFont="1" applyFill="1" applyBorder="1"/>
    <xf numFmtId="0" fontId="18" fillId="5" borderId="0" xfId="0" applyFont="1" applyFill="1"/>
    <xf numFmtId="0" fontId="9" fillId="5" borderId="0" xfId="0" applyFont="1" applyFill="1"/>
    <xf numFmtId="165" fontId="0" fillId="5" borderId="0" xfId="0" applyNumberFormat="1" applyFill="1"/>
    <xf numFmtId="0" fontId="0" fillId="5" borderId="0" xfId="0" applyFill="1"/>
    <xf numFmtId="0" fontId="0" fillId="5" borderId="0" xfId="0" applyFill="1" applyBorder="1" applyAlignment="1">
      <alignment horizontal="center"/>
    </xf>
    <xf numFmtId="0" fontId="0" fillId="5" borderId="0" xfId="0" applyFill="1" applyBorder="1"/>
    <xf numFmtId="164" fontId="0" fillId="5" borderId="0" xfId="0" applyNumberFormat="1" applyFill="1" applyBorder="1"/>
    <xf numFmtId="164" fontId="4" fillId="0" borderId="21" xfId="0" applyNumberFormat="1" applyFont="1" applyFill="1" applyBorder="1" applyAlignment="1">
      <alignment horizontal="center"/>
    </xf>
    <xf numFmtId="0" fontId="19" fillId="0" borderId="0" xfId="0" applyFont="1" applyFill="1"/>
    <xf numFmtId="165" fontId="20" fillId="0" borderId="0" xfId="1" quotePrefix="1" applyNumberFormat="1" applyFont="1" applyFill="1" applyBorder="1" applyAlignment="1">
      <alignment horizontal="left"/>
    </xf>
    <xf numFmtId="0" fontId="21" fillId="0" borderId="0" xfId="0" applyFont="1" applyFill="1"/>
    <xf numFmtId="0" fontId="22" fillId="0" borderId="0" xfId="0" applyFont="1" applyFill="1"/>
    <xf numFmtId="0" fontId="21" fillId="0" borderId="0" xfId="0" applyFont="1" applyFill="1" applyBorder="1"/>
    <xf numFmtId="0" fontId="6" fillId="0" borderId="54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4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6" fillId="0" borderId="54" xfId="0" applyFont="1" applyFill="1" applyBorder="1" applyAlignment="1">
      <alignment horizontal="center" vertical="top" wrapText="1"/>
    </xf>
    <xf numFmtId="0" fontId="6" fillId="0" borderId="4" xfId="0" applyFont="1" applyFill="1" applyBorder="1" applyAlignment="1">
      <alignment horizontal="center" vertical="top" wrapText="1"/>
    </xf>
    <xf numFmtId="0" fontId="6" fillId="0" borderId="5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6" fillId="0" borderId="31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</cellXfs>
  <cellStyles count="5">
    <cellStyle name="Comma" xfId="1" builtinId="3"/>
    <cellStyle name="Comma_Book2" xfId="2"/>
    <cellStyle name="Currency" xfId="3" builtinId="4"/>
    <cellStyle name="Normal" xfId="0" builtinId="0"/>
    <cellStyle name="Percent" xfId="4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Rate%20Filing/2008/LRAM_SSM%20filing/2007%20kWh-LRAM%20Summary%20v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Rate%20Filing/2008/LRAM_SSM%20filing/00%20LRAM%20Savings_09Jan2007%20v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Rate%20Filing/2008/LRAM_SSM%20filing/SSM%20Summary%20-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THC/Finance/Treasury%20and%20Risk%20Mgmt/Rates/Rate%20Filing/2008/LRAM_SSM%20filing/2007%20LRAM%20calc%20v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07 kWh-LRAM Summary"/>
      <sheetName val="LRAM summary calc"/>
    </sheetNames>
    <sheetDataSet>
      <sheetData sheetId="0"/>
      <sheetData sheetId="1">
        <row r="13">
          <cell r="O13">
            <v>2413779.6858000001</v>
          </cell>
        </row>
        <row r="14">
          <cell r="O14">
            <v>956284.94213999994</v>
          </cell>
        </row>
        <row r="16">
          <cell r="P16">
            <v>0</v>
          </cell>
          <cell r="R16">
            <v>117.11145185185183</v>
          </cell>
          <cell r="S16">
            <v>0</v>
          </cell>
          <cell r="T16">
            <v>0</v>
          </cell>
          <cell r="U16">
            <v>0</v>
          </cell>
        </row>
        <row r="17">
          <cell r="P17">
            <v>0</v>
          </cell>
          <cell r="R17">
            <v>0</v>
          </cell>
          <cell r="S17">
            <v>0</v>
          </cell>
          <cell r="T17">
            <v>140.74074074074073</v>
          </cell>
          <cell r="U17">
            <v>0</v>
          </cell>
        </row>
        <row r="18">
          <cell r="P18">
            <v>0</v>
          </cell>
          <cell r="R18">
            <v>81.867112967474952</v>
          </cell>
          <cell r="S18">
            <v>0</v>
          </cell>
          <cell r="T18">
            <v>0</v>
          </cell>
          <cell r="U18">
            <v>0</v>
          </cell>
        </row>
        <row r="19"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2693.1008653513322</v>
          </cell>
        </row>
        <row r="20">
          <cell r="P20">
            <v>0</v>
          </cell>
          <cell r="R20">
            <v>0</v>
          </cell>
          <cell r="S20">
            <v>0</v>
          </cell>
          <cell r="T20">
            <v>383.53661111111126</v>
          </cell>
          <cell r="U20">
            <v>0</v>
          </cell>
        </row>
        <row r="21">
          <cell r="P21">
            <v>0</v>
          </cell>
          <cell r="R21">
            <v>0</v>
          </cell>
          <cell r="S21">
            <v>0</v>
          </cell>
          <cell r="T21">
            <v>1605.3333333333333</v>
          </cell>
          <cell r="U21">
            <v>0</v>
          </cell>
        </row>
        <row r="22">
          <cell r="P22">
            <v>193850.32799999998</v>
          </cell>
          <cell r="R22">
            <v>3948.8029777777774</v>
          </cell>
          <cell r="S22">
            <v>0</v>
          </cell>
          <cell r="T22">
            <v>0</v>
          </cell>
          <cell r="U22">
            <v>0</v>
          </cell>
        </row>
        <row r="23">
          <cell r="P23">
            <v>29306.666666666668</v>
          </cell>
          <cell r="R23">
            <v>1191.54</v>
          </cell>
          <cell r="S23">
            <v>1608.8616703703701</v>
          </cell>
          <cell r="T23">
            <v>239.67585185185186</v>
          </cell>
          <cell r="U23">
            <v>0</v>
          </cell>
        </row>
        <row r="24">
          <cell r="O24">
            <v>0</v>
          </cell>
          <cell r="P24">
            <v>0</v>
          </cell>
          <cell r="R24">
            <v>0</v>
          </cell>
          <cell r="S24">
            <v>5.7524444444444445</v>
          </cell>
          <cell r="T24">
            <v>0</v>
          </cell>
          <cell r="U24">
            <v>0</v>
          </cell>
        </row>
        <row r="40">
          <cell r="O40">
            <v>6594640.7655340917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</row>
        <row r="41">
          <cell r="O41">
            <v>1770116.2967774852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</row>
        <row r="42">
          <cell r="O42">
            <v>0</v>
          </cell>
          <cell r="P42">
            <v>675229.33333333349</v>
          </cell>
          <cell r="Q42">
            <v>0</v>
          </cell>
          <cell r="R42">
            <v>6353.2180185185189</v>
          </cell>
          <cell r="S42">
            <v>5769.2831331851867</v>
          </cell>
          <cell r="T42">
            <v>6761.0119259259272</v>
          </cell>
          <cell r="U42">
            <v>2899.0321910695748</v>
          </cell>
        </row>
        <row r="54"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3568.5792592592602</v>
          </cell>
          <cell r="U54">
            <v>3499.1800623052959</v>
          </cell>
        </row>
        <row r="62">
          <cell r="O62">
            <v>0</v>
          </cell>
          <cell r="P62">
            <v>0</v>
          </cell>
          <cell r="Q62">
            <v>0</v>
          </cell>
          <cell r="R62">
            <v>626.80268518518517</v>
          </cell>
          <cell r="S62">
            <v>0</v>
          </cell>
          <cell r="T62">
            <v>0</v>
          </cell>
          <cell r="U62">
            <v>0</v>
          </cell>
        </row>
        <row r="63">
          <cell r="O63">
            <v>1849070.37</v>
          </cell>
          <cell r="P63">
            <v>3040398.2224000003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6">
          <cell r="O66">
            <v>0</v>
          </cell>
          <cell r="P66">
            <v>0</v>
          </cell>
          <cell r="Q66">
            <v>567005.6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</row>
        <row r="68"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8196.3763239875389</v>
          </cell>
        </row>
        <row r="75">
          <cell r="O75">
            <v>0</v>
          </cell>
          <cell r="P75">
            <v>0</v>
          </cell>
          <cell r="Q75">
            <v>0</v>
          </cell>
          <cell r="R75">
            <v>698.65897985458378</v>
          </cell>
          <cell r="S75">
            <v>134.12842497649015</v>
          </cell>
          <cell r="T75">
            <v>0</v>
          </cell>
          <cell r="U75">
            <v>0</v>
          </cell>
        </row>
        <row r="76">
          <cell r="O76">
            <v>195947.89367999998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</row>
        <row r="77">
          <cell r="O77">
            <v>265491.75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</row>
        <row r="78">
          <cell r="O78">
            <v>0</v>
          </cell>
          <cell r="P78">
            <v>3452719</v>
          </cell>
          <cell r="Q78">
            <v>0</v>
          </cell>
          <cell r="R78">
            <v>22576.247222222224</v>
          </cell>
          <cell r="T78">
            <v>11128.21111111111</v>
          </cell>
          <cell r="U78">
            <v>5550.3592938733118</v>
          </cell>
        </row>
        <row r="98">
          <cell r="O98">
            <v>853625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O99">
            <v>12643000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</row>
        <row r="100">
          <cell r="O100">
            <v>3857362.2444333881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</row>
        <row r="120">
          <cell r="O120">
            <v>1206889.8428999998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</row>
        <row r="121">
          <cell r="O121">
            <v>218033.85276750001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</row>
        <row r="122">
          <cell r="O122">
            <v>0</v>
          </cell>
          <cell r="P122">
            <v>111578.4973333333</v>
          </cell>
          <cell r="Q122">
            <v>0</v>
          </cell>
          <cell r="R122">
            <v>2428.2320675948481</v>
          </cell>
          <cell r="S122">
            <v>662.83379814814805</v>
          </cell>
          <cell r="T122">
            <v>493.02311111111106</v>
          </cell>
          <cell r="U122">
            <v>336.63760816891653</v>
          </cell>
        </row>
        <row r="131"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2.8762222222222222</v>
          </cell>
          <cell r="T131">
            <v>0</v>
          </cell>
          <cell r="U131">
            <v>0</v>
          </cell>
        </row>
        <row r="148">
          <cell r="O148">
            <v>231512.82545454544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</row>
        <row r="149">
          <cell r="O149">
            <v>62825.01204657535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</row>
        <row r="150">
          <cell r="O150">
            <v>0</v>
          </cell>
          <cell r="P150">
            <v>334877.66666666669</v>
          </cell>
          <cell r="Q150">
            <v>0</v>
          </cell>
          <cell r="R150">
            <v>162.34905555555554</v>
          </cell>
          <cell r="S150">
            <v>517.45944444444467</v>
          </cell>
          <cell r="T150">
            <v>645.75259259259269</v>
          </cell>
          <cell r="U150">
            <v>1118.0616130148842</v>
          </cell>
        </row>
        <row r="162"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</row>
        <row r="170">
          <cell r="O170">
            <v>0</v>
          </cell>
          <cell r="P170">
            <v>0</v>
          </cell>
          <cell r="Q170">
            <v>0</v>
          </cell>
          <cell r="R170">
            <v>241.04370370370367</v>
          </cell>
          <cell r="S170">
            <v>0</v>
          </cell>
          <cell r="T170">
            <v>0</v>
          </cell>
          <cell r="U170">
            <v>0</v>
          </cell>
        </row>
        <row r="171">
          <cell r="O171">
            <v>0</v>
          </cell>
          <cell r="P171">
            <v>1520199.1112000002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</row>
        <row r="174">
          <cell r="O174">
            <v>0</v>
          </cell>
          <cell r="P174">
            <v>0</v>
          </cell>
          <cell r="Q174">
            <v>283502.8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</row>
        <row r="175"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</row>
        <row r="220">
          <cell r="O220">
            <v>57534119.199969374</v>
          </cell>
          <cell r="P220">
            <v>158456.75675999999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</row>
        <row r="221">
          <cell r="O221">
            <v>6003440.553054546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</row>
        <row r="222">
          <cell r="O222">
            <v>1805605.5613731353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</row>
        <row r="223">
          <cell r="O223">
            <v>2074966.7399999998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</row>
        <row r="224">
          <cell r="O224">
            <v>0</v>
          </cell>
          <cell r="P224">
            <v>0</v>
          </cell>
          <cell r="Q224">
            <v>1104342.3999999999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</row>
        <row r="225"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9582.8757113516349</v>
          </cell>
          <cell r="T225">
            <v>2910.923668148148</v>
          </cell>
          <cell r="U225">
            <v>0</v>
          </cell>
        </row>
        <row r="226"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17331.367511111108</v>
          </cell>
          <cell r="U226">
            <v>8071.0235514018686</v>
          </cell>
        </row>
        <row r="229"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</row>
        <row r="230"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</row>
        <row r="231"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</row>
        <row r="233"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</row>
        <row r="234"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</row>
        <row r="235"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</row>
        <row r="242">
          <cell r="O242">
            <v>28767059.599984687</v>
          </cell>
          <cell r="P242">
            <v>79228.378379999995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</row>
        <row r="243">
          <cell r="O243">
            <v>3102709.9110000003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</row>
        <row r="244">
          <cell r="O244">
            <v>902802.78068656765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</row>
        <row r="245">
          <cell r="O245">
            <v>1056377.19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</row>
        <row r="246">
          <cell r="O246">
            <v>0</v>
          </cell>
          <cell r="P246">
            <v>0</v>
          </cell>
          <cell r="Q246">
            <v>552171.19999999995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</row>
        <row r="247">
          <cell r="O247">
            <v>0</v>
          </cell>
          <cell r="P247">
            <v>0</v>
          </cell>
          <cell r="Q247">
            <v>0</v>
          </cell>
          <cell r="R247">
            <v>3153.8237307915488</v>
          </cell>
          <cell r="S247">
            <v>4791.4378556758174</v>
          </cell>
          <cell r="T247">
            <v>1552.6840562962964</v>
          </cell>
          <cell r="U247">
            <v>0</v>
          </cell>
        </row>
        <row r="248"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0.71905555555555545</v>
          </cell>
          <cell r="T248">
            <v>8665.6837555555539</v>
          </cell>
          <cell r="U248">
            <v>4035.5117757009343</v>
          </cell>
        </row>
        <row r="251"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</row>
        <row r="252"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</row>
        <row r="253"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</row>
        <row r="254"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</row>
        <row r="255">
          <cell r="O255">
            <v>0</v>
          </cell>
          <cell r="P255">
            <v>0</v>
          </cell>
          <cell r="Q255">
            <v>141751.39999999997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</row>
        <row r="256">
          <cell r="O256">
            <v>0</v>
          </cell>
          <cell r="P256">
            <v>580394.00000000012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1612.2055555555557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Residential(WAP)"/>
      <sheetName val="Res. Bill Comparison Website"/>
      <sheetName val="GS&lt;50(WAP)"/>
      <sheetName val="GS 50-1MW NTOU(RPP)"/>
      <sheetName val="GS 50-1MW NTOU(WAP)"/>
      <sheetName val="GS 50-1MW TOU(WAP)"/>
      <sheetName val="GS 1-5 MW(RPP)"/>
      <sheetName val="GS 1-5 MW(WAP)"/>
      <sheetName val="LU (WAP)"/>
      <sheetName val="GS Rates"/>
      <sheetName val="GS Bill Impacts"/>
    </sheetNames>
    <sheetDataSet>
      <sheetData sheetId="0" refreshError="1"/>
      <sheetData sheetId="1" refreshError="1">
        <row r="20">
          <cell r="D20">
            <v>2596402.12</v>
          </cell>
        </row>
        <row r="37">
          <cell r="D37">
            <v>3856930.6100000003</v>
          </cell>
        </row>
        <row r="54">
          <cell r="D54">
            <v>386966.58999999997</v>
          </cell>
        </row>
      </sheetData>
      <sheetData sheetId="2" refreshError="1"/>
      <sheetData sheetId="3" refreshError="1">
        <row r="20">
          <cell r="D20">
            <v>0</v>
          </cell>
        </row>
        <row r="38">
          <cell r="D38">
            <v>1172328.6199999999</v>
          </cell>
        </row>
        <row r="55">
          <cell r="D55">
            <v>0</v>
          </cell>
        </row>
      </sheetData>
      <sheetData sheetId="4" refreshError="1"/>
      <sheetData sheetId="5" refreshError="1">
        <row r="21">
          <cell r="D21">
            <v>28951.289999999997</v>
          </cell>
        </row>
      </sheetData>
      <sheetData sheetId="6" refreshError="1">
        <row r="21">
          <cell r="D21">
            <v>0</v>
          </cell>
        </row>
      </sheetData>
      <sheetData sheetId="7" refreshError="1"/>
      <sheetData sheetId="8" refreshError="1">
        <row r="21">
          <cell r="D21">
            <v>0</v>
          </cell>
        </row>
      </sheetData>
      <sheetData sheetId="9" refreshError="1">
        <row r="21">
          <cell r="D21">
            <v>0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17">
          <cell r="F17">
            <v>0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istRev Calc 2006 prog"/>
      <sheetName val="DistRev Calc 2007 prog"/>
      <sheetName val="2006&amp;2007LRAM"/>
    </sheetNames>
    <sheetDataSet>
      <sheetData sheetId="0"/>
      <sheetData sheetId="1"/>
      <sheetData sheetId="2">
        <row r="39">
          <cell r="J39">
            <v>55232.980102500005</v>
          </cell>
          <cell r="K39">
            <v>37383.467660000002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408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X171"/>
  <sheetViews>
    <sheetView view="pageBreakPreview" zoomScale="60" zoomScaleNormal="75" workbookViewId="0">
      <selection activeCell="H19" sqref="H19"/>
    </sheetView>
  </sheetViews>
  <sheetFormatPr defaultRowHeight="12.75"/>
  <cols>
    <col min="1" max="1" width="18.5703125" customWidth="1"/>
    <col min="2" max="2" width="46.7109375" customWidth="1"/>
    <col min="3" max="3" width="17" hidden="1" customWidth="1"/>
    <col min="4" max="4" width="19.28515625" hidden="1" customWidth="1"/>
    <col min="5" max="5" width="10.7109375" hidden="1" customWidth="1"/>
    <col min="6" max="6" width="9.42578125" hidden="1" customWidth="1"/>
    <col min="7" max="7" width="20.28515625" style="7" customWidth="1"/>
    <col min="8" max="8" width="20.140625" style="4" customWidth="1"/>
    <col min="9" max="9" width="18.7109375" style="4" customWidth="1"/>
    <col min="10" max="10" width="14.85546875" style="4" customWidth="1"/>
    <col min="11" max="11" width="15.42578125" style="4" customWidth="1"/>
    <col min="12" max="12" width="14.5703125" style="4" customWidth="1"/>
    <col min="13" max="13" width="14.28515625" style="4" customWidth="1"/>
    <col min="14" max="14" width="20.42578125" style="4" customWidth="1"/>
    <col min="15" max="15" width="19.28515625" style="4" customWidth="1"/>
    <col min="16" max="16" width="17.7109375" style="4" customWidth="1"/>
    <col min="17" max="17" width="17.28515625" style="4" customWidth="1"/>
    <col min="18" max="18" width="16.5703125" style="4" customWidth="1"/>
    <col min="19" max="19" width="17.42578125" style="4" customWidth="1"/>
    <col min="20" max="20" width="16.140625" style="4" customWidth="1"/>
    <col min="21" max="21" width="21" style="4" customWidth="1"/>
    <col min="22" max="22" width="16.5703125" style="4" hidden="1" customWidth="1"/>
    <col min="23" max="23" width="16.28515625" style="4" hidden="1" customWidth="1"/>
    <col min="24" max="24" width="15.7109375" style="4" hidden="1" customWidth="1"/>
    <col min="25" max="26" width="16.28515625" style="4" hidden="1" customWidth="1"/>
    <col min="27" max="27" width="17" style="4" hidden="1" customWidth="1"/>
    <col min="28" max="28" width="20.140625" style="4" hidden="1" customWidth="1"/>
    <col min="29" max="29" width="13.28515625" style="4" hidden="1" customWidth="1"/>
    <col min="30" max="30" width="15.140625" style="4" hidden="1" customWidth="1"/>
    <col min="31" max="31" width="0" style="4" hidden="1" customWidth="1"/>
    <col min="32" max="33" width="17.85546875" style="4" hidden="1" customWidth="1"/>
    <col min="34" max="34" width="17.5703125" style="4" hidden="1" customWidth="1"/>
    <col min="35" max="35" width="18.28515625" style="4" hidden="1" customWidth="1"/>
    <col min="36" max="36" width="16.28515625" style="4" hidden="1" customWidth="1"/>
    <col min="37" max="37" width="15.7109375" style="4" hidden="1" customWidth="1"/>
    <col min="38" max="39" width="9.140625" style="4" hidden="1" customWidth="1"/>
    <col min="40" max="40" width="59.7109375" style="4" customWidth="1"/>
    <col min="41" max="128" width="9.140625" style="4"/>
  </cols>
  <sheetData>
    <row r="1" spans="1:128" ht="18">
      <c r="A1" s="10" t="s">
        <v>105</v>
      </c>
      <c r="N1" s="9"/>
      <c r="O1" s="9"/>
      <c r="P1" s="9"/>
      <c r="Q1" s="9"/>
      <c r="R1" s="9"/>
      <c r="S1" s="9"/>
      <c r="T1" s="9"/>
    </row>
    <row r="2" spans="1:128" ht="26.25" customHeight="1">
      <c r="A2" s="10" t="s">
        <v>70</v>
      </c>
      <c r="E2" s="10"/>
      <c r="F2" s="10"/>
      <c r="G2" s="120"/>
      <c r="H2" s="9"/>
      <c r="N2" s="9"/>
      <c r="O2" s="9"/>
      <c r="P2" s="9"/>
      <c r="Q2" s="9"/>
      <c r="R2" s="9"/>
      <c r="S2" s="9"/>
      <c r="T2" s="9"/>
    </row>
    <row r="3" spans="1:128" ht="18" customHeight="1">
      <c r="A3" s="350" t="s">
        <v>93</v>
      </c>
      <c r="B3" s="351" t="s">
        <v>103</v>
      </c>
      <c r="C3" s="352"/>
      <c r="D3" s="352"/>
      <c r="E3" s="352"/>
      <c r="F3" s="352"/>
      <c r="G3" s="353" t="s">
        <v>104</v>
      </c>
      <c r="H3" s="354"/>
      <c r="I3" s="354"/>
      <c r="N3" s="15" t="s">
        <v>38</v>
      </c>
    </row>
    <row r="4" spans="1:128" ht="16.899999999999999" customHeight="1">
      <c r="A4" s="27"/>
      <c r="B4" s="27"/>
      <c r="C4" s="63">
        <v>0.8</v>
      </c>
      <c r="H4" s="7"/>
      <c r="I4" s="7"/>
      <c r="J4" s="7"/>
      <c r="K4" s="7"/>
      <c r="N4" s="101" t="s">
        <v>8</v>
      </c>
      <c r="O4" s="101" t="s">
        <v>33</v>
      </c>
      <c r="P4" s="101" t="s">
        <v>49</v>
      </c>
      <c r="Q4" s="101" t="s">
        <v>34</v>
      </c>
      <c r="R4" s="101" t="s">
        <v>35</v>
      </c>
      <c r="S4" s="101" t="s">
        <v>36</v>
      </c>
      <c r="T4" s="101" t="s">
        <v>37</v>
      </c>
    </row>
    <row r="5" spans="1:128" ht="18" customHeight="1">
      <c r="A5" s="27"/>
      <c r="B5" s="27"/>
      <c r="C5" s="63">
        <v>0.9</v>
      </c>
      <c r="H5" s="7"/>
      <c r="I5" s="7"/>
      <c r="J5" s="7"/>
      <c r="K5" s="7"/>
      <c r="L5" s="259"/>
      <c r="M5" s="166">
        <v>2007</v>
      </c>
      <c r="N5" s="167">
        <v>1.55E-2</v>
      </c>
      <c r="O5" s="167">
        <v>1.8499999999999999E-2</v>
      </c>
      <c r="P5" s="260">
        <v>1.7999999999999999E-2</v>
      </c>
      <c r="Q5" s="168">
        <v>4.9800000000000004</v>
      </c>
      <c r="R5" s="169">
        <v>4.9800000000000004</v>
      </c>
      <c r="S5" s="168">
        <v>4.16</v>
      </c>
      <c r="T5" s="169">
        <v>3.55</v>
      </c>
    </row>
    <row r="6" spans="1:128" ht="19.899999999999999" customHeight="1">
      <c r="A6" s="27"/>
      <c r="B6" s="27"/>
      <c r="C6" s="28"/>
      <c r="M6" s="166">
        <v>2006</v>
      </c>
      <c r="N6" s="167">
        <v>1.54E-2</v>
      </c>
      <c r="O6" s="167">
        <v>1.84E-2</v>
      </c>
      <c r="P6" s="166">
        <v>1.7899999999999999E-2</v>
      </c>
      <c r="Q6" s="168">
        <v>4.97</v>
      </c>
      <c r="R6" s="169">
        <v>4.96</v>
      </c>
      <c r="S6" s="168">
        <v>4.1500000000000004</v>
      </c>
      <c r="T6" s="169">
        <v>3.54</v>
      </c>
    </row>
    <row r="7" spans="1:128" ht="19.149999999999999" customHeight="1">
      <c r="A7" s="27"/>
      <c r="B7" s="27"/>
      <c r="C7" s="28"/>
      <c r="M7" s="101"/>
      <c r="N7" s="102"/>
      <c r="O7" s="102"/>
      <c r="P7" s="104"/>
      <c r="Q7" s="103">
        <v>-0.62</v>
      </c>
      <c r="R7" s="103">
        <v>-0.62</v>
      </c>
      <c r="S7" s="103">
        <v>-0.62</v>
      </c>
      <c r="T7" s="103">
        <v>-0.62</v>
      </c>
    </row>
    <row r="8" spans="1:128" ht="17.45" customHeight="1">
      <c r="A8" s="27"/>
      <c r="B8" s="27"/>
      <c r="C8" s="28"/>
      <c r="D8" s="12"/>
      <c r="E8" s="12"/>
    </row>
    <row r="9" spans="1:128" ht="28.5" customHeight="1" thickBot="1">
      <c r="A9" s="214" t="s">
        <v>67</v>
      </c>
      <c r="B9" s="14"/>
      <c r="D9" s="13"/>
      <c r="H9" s="7"/>
      <c r="I9" s="7"/>
      <c r="J9" s="7"/>
      <c r="K9" s="7"/>
      <c r="AF9" s="77"/>
      <c r="AG9" s="77">
        <f>1.031*1.0045</f>
        <v>1.0356394999999998</v>
      </c>
      <c r="AH9" s="77"/>
      <c r="AI9" s="77"/>
      <c r="AJ9" s="77"/>
      <c r="AK9" s="77"/>
    </row>
    <row r="10" spans="1:128" ht="15">
      <c r="A10" s="161"/>
      <c r="B10" s="162"/>
      <c r="C10" s="123"/>
      <c r="D10" s="126"/>
      <c r="E10" s="122" t="s">
        <v>15</v>
      </c>
      <c r="F10" s="45"/>
      <c r="G10" s="42" t="s">
        <v>69</v>
      </c>
      <c r="H10" s="45"/>
      <c r="I10" s="44"/>
      <c r="J10" s="46" t="s">
        <v>80</v>
      </c>
      <c r="K10" s="43"/>
      <c r="L10" s="43"/>
      <c r="M10" s="43"/>
      <c r="N10" s="42" t="s">
        <v>48</v>
      </c>
      <c r="O10" s="45"/>
      <c r="P10" s="45"/>
      <c r="Q10" s="46"/>
      <c r="R10" s="43"/>
      <c r="S10" s="43"/>
      <c r="T10" s="43"/>
      <c r="U10" s="124"/>
      <c r="V10" s="122" t="s">
        <v>32</v>
      </c>
      <c r="W10" s="45"/>
      <c r="X10" s="46"/>
      <c r="Y10" s="43"/>
      <c r="Z10" s="43"/>
      <c r="AA10" s="47"/>
      <c r="AB10" s="50"/>
      <c r="AC10" s="54"/>
      <c r="AD10" s="55"/>
      <c r="AF10" s="78">
        <v>0.82</v>
      </c>
      <c r="AG10" s="78">
        <v>1.5</v>
      </c>
      <c r="AH10" s="78">
        <v>2.83</v>
      </c>
      <c r="AI10" s="79">
        <v>6.1999999999999998E-3</v>
      </c>
      <c r="AJ10" s="79">
        <v>5.1400000000000001E-2</v>
      </c>
    </row>
    <row r="11" spans="1:128" s="2" customFormat="1" ht="78.599999999999994" customHeight="1" thickBot="1">
      <c r="A11" s="147" t="s">
        <v>52</v>
      </c>
      <c r="B11" s="147" t="s">
        <v>0</v>
      </c>
      <c r="C11" s="138" t="s">
        <v>13</v>
      </c>
      <c r="D11" s="139" t="s">
        <v>47</v>
      </c>
      <c r="E11" s="140" t="s">
        <v>16</v>
      </c>
      <c r="F11" s="140" t="s">
        <v>17</v>
      </c>
      <c r="G11" s="144" t="s">
        <v>16</v>
      </c>
      <c r="H11" s="143" t="s">
        <v>18</v>
      </c>
      <c r="I11" s="145" t="s">
        <v>51</v>
      </c>
      <c r="J11" s="143" t="s">
        <v>9</v>
      </c>
      <c r="K11" s="143" t="s">
        <v>10</v>
      </c>
      <c r="L11" s="143" t="s">
        <v>81</v>
      </c>
      <c r="M11" s="143" t="s">
        <v>12</v>
      </c>
      <c r="N11" s="144" t="s">
        <v>8</v>
      </c>
      <c r="O11" s="143" t="s">
        <v>18</v>
      </c>
      <c r="P11" s="143" t="s">
        <v>51</v>
      </c>
      <c r="Q11" s="143" t="s">
        <v>9</v>
      </c>
      <c r="R11" s="143" t="s">
        <v>10</v>
      </c>
      <c r="S11" s="143" t="s">
        <v>82</v>
      </c>
      <c r="T11" s="143" t="s">
        <v>12</v>
      </c>
      <c r="U11" s="175" t="s">
        <v>14</v>
      </c>
      <c r="V11" s="49" t="s">
        <v>8</v>
      </c>
      <c r="W11" s="49" t="s">
        <v>18</v>
      </c>
      <c r="X11" s="49" t="s">
        <v>9</v>
      </c>
      <c r="Y11" s="49" t="s">
        <v>10</v>
      </c>
      <c r="Z11" s="49" t="s">
        <v>11</v>
      </c>
      <c r="AA11" s="48" t="s">
        <v>12</v>
      </c>
      <c r="AB11" s="51" t="s">
        <v>24</v>
      </c>
      <c r="AC11" s="52" t="s">
        <v>21</v>
      </c>
      <c r="AD11" s="53" t="s">
        <v>22</v>
      </c>
      <c r="AE11" s="5"/>
      <c r="AF11" s="83" t="s">
        <v>25</v>
      </c>
      <c r="AG11" s="83" t="s">
        <v>26</v>
      </c>
      <c r="AH11" s="83" t="s">
        <v>27</v>
      </c>
      <c r="AI11" s="83" t="s">
        <v>28</v>
      </c>
      <c r="AJ11" s="83" t="s">
        <v>29</v>
      </c>
      <c r="AK11" s="84" t="s">
        <v>31</v>
      </c>
      <c r="AL11" s="5"/>
      <c r="AM11" s="5" t="s">
        <v>30</v>
      </c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</row>
    <row r="12" spans="1:128" ht="15">
      <c r="A12" s="355" t="s">
        <v>53</v>
      </c>
      <c r="B12" s="148" t="s">
        <v>84</v>
      </c>
      <c r="C12" s="87"/>
      <c r="D12" s="127"/>
      <c r="E12" s="74"/>
      <c r="F12" s="74"/>
      <c r="G12" s="180">
        <f>'[1]LRAM summary calc'!$O$13</f>
        <v>2413779.6858000001</v>
      </c>
      <c r="H12" s="181"/>
      <c r="I12" s="181"/>
      <c r="J12" s="182"/>
      <c r="K12" s="182"/>
      <c r="L12" s="182"/>
      <c r="M12" s="182"/>
      <c r="N12" s="183">
        <f t="shared" ref="N12:P14" si="0">G12*N$5</f>
        <v>37413.585129899999</v>
      </c>
      <c r="O12" s="183">
        <f t="shared" si="0"/>
        <v>0</v>
      </c>
      <c r="P12" s="183">
        <f t="shared" si="0"/>
        <v>0</v>
      </c>
      <c r="Q12" s="183">
        <f>J12*SUM(Q$5,Q$7)</f>
        <v>0</v>
      </c>
      <c r="R12" s="183">
        <f t="shared" ref="R12:T15" si="1">K12*SUM(R$5,R$7)</f>
        <v>0</v>
      </c>
      <c r="S12" s="183">
        <f t="shared" si="1"/>
        <v>0</v>
      </c>
      <c r="T12" s="183">
        <f t="shared" si="1"/>
        <v>0</v>
      </c>
      <c r="U12" s="184">
        <f>SUM(N12:T12)</f>
        <v>37413.585129899999</v>
      </c>
      <c r="V12" s="75">
        <f>'[2]Residential(WAP)'!$D$20</f>
        <v>2596402.12</v>
      </c>
      <c r="W12" s="75">
        <f>'[2]GS&lt;50(WAP)'!$D$20</f>
        <v>0</v>
      </c>
      <c r="AA12" s="29"/>
      <c r="AB12" s="35">
        <f>SUM(V12:W12)</f>
        <v>2596402.12</v>
      </c>
      <c r="AC12" s="64">
        <v>0.5</v>
      </c>
      <c r="AD12" s="56">
        <f>AC12*U12</f>
        <v>18706.792564949999</v>
      </c>
      <c r="AF12" s="75">
        <f t="shared" ref="AF12:AH14" si="2">AF$10*$C12*$AG$9</f>
        <v>0</v>
      </c>
      <c r="AG12" s="75">
        <f t="shared" si="2"/>
        <v>0</v>
      </c>
      <c r="AH12" s="75">
        <f t="shared" si="2"/>
        <v>0</v>
      </c>
      <c r="AI12" s="75">
        <f>AI$10*D12*$AG$9</f>
        <v>0</v>
      </c>
      <c r="AJ12" s="75">
        <f>AJ$10*D12*$AG$9</f>
        <v>0</v>
      </c>
      <c r="AK12" s="76">
        <f>SUM(AF12:AJ12)</f>
        <v>0</v>
      </c>
      <c r="AM12" s="73" t="e">
        <f>D12/C12</f>
        <v>#DIV/0!</v>
      </c>
      <c r="AN12" s="19"/>
    </row>
    <row r="13" spans="1:128" ht="13.9" customHeight="1">
      <c r="A13" s="356"/>
      <c r="B13" s="148" t="s">
        <v>3</v>
      </c>
      <c r="C13" s="89"/>
      <c r="D13" s="128"/>
      <c r="E13" s="121"/>
      <c r="F13" s="121"/>
      <c r="G13" s="316">
        <f>'[1]LRAM summary calc'!$O$14</f>
        <v>956284.94213999994</v>
      </c>
      <c r="H13" s="178"/>
      <c r="I13" s="179"/>
      <c r="J13" s="101"/>
      <c r="K13" s="104"/>
      <c r="L13" s="104"/>
      <c r="M13" s="104"/>
      <c r="N13" s="177">
        <f t="shared" si="0"/>
        <v>14822.416603169999</v>
      </c>
      <c r="O13" s="177">
        <f t="shared" si="0"/>
        <v>0</v>
      </c>
      <c r="P13" s="177">
        <f t="shared" si="0"/>
        <v>0</v>
      </c>
      <c r="Q13" s="177">
        <f>J13*SUM(Q$5,Q$7)</f>
        <v>0</v>
      </c>
      <c r="R13" s="177">
        <f t="shared" si="1"/>
        <v>0</v>
      </c>
      <c r="S13" s="177">
        <f t="shared" si="1"/>
        <v>0</v>
      </c>
      <c r="T13" s="177">
        <f t="shared" si="1"/>
        <v>0</v>
      </c>
      <c r="U13" s="186">
        <f>SUM(N13:T13)</f>
        <v>14822.416603169999</v>
      </c>
      <c r="V13" s="75">
        <f>'[2]Residential(WAP)'!$D$37</f>
        <v>3856930.6100000003</v>
      </c>
      <c r="W13" s="75">
        <f>'[2]GS&lt;50(WAP)'!$D$38</f>
        <v>1172328.6199999999</v>
      </c>
      <c r="AA13" s="29"/>
      <c r="AB13" s="35">
        <f>SUM(V13:W13)</f>
        <v>5029259.2300000004</v>
      </c>
      <c r="AC13" s="65">
        <v>0.5</v>
      </c>
      <c r="AD13" s="60">
        <f>AC13*U13</f>
        <v>7411.2083015849994</v>
      </c>
      <c r="AE13" s="59" t="s">
        <v>23</v>
      </c>
      <c r="AF13" s="75">
        <f t="shared" si="2"/>
        <v>0</v>
      </c>
      <c r="AG13" s="75">
        <f t="shared" si="2"/>
        <v>0</v>
      </c>
      <c r="AH13" s="75">
        <f t="shared" si="2"/>
        <v>0</v>
      </c>
      <c r="AI13" s="75">
        <f>AI$10*D13*$AG$9</f>
        <v>0</v>
      </c>
      <c r="AJ13" s="75">
        <f>AJ$10*D13*$AG$9</f>
        <v>0</v>
      </c>
      <c r="AK13" s="76">
        <f>SUM(AF13:AJ13)</f>
        <v>0</v>
      </c>
      <c r="AM13" s="73" t="e">
        <f>D13/C13</f>
        <v>#DIV/0!</v>
      </c>
      <c r="AN13" s="105"/>
    </row>
    <row r="14" spans="1:128" ht="13.15" customHeight="1">
      <c r="A14" s="356"/>
      <c r="B14" s="148" t="s">
        <v>6</v>
      </c>
      <c r="C14" s="87"/>
      <c r="D14" s="127"/>
      <c r="E14" s="74"/>
      <c r="F14" s="74"/>
      <c r="G14" s="185"/>
      <c r="H14" s="176">
        <f>SUM('[1]LRAM summary calc'!$P$16:$P$23)</f>
        <v>223156.99466666664</v>
      </c>
      <c r="I14" s="176"/>
      <c r="J14" s="176">
        <f>SUM('[1]LRAM summary calc'!R$16:R$23)</f>
        <v>5339.3215425971039</v>
      </c>
      <c r="K14" s="176">
        <f>SUM('[1]LRAM summary calc'!S$16:S$23)</f>
        <v>1608.8616703703701</v>
      </c>
      <c r="L14" s="176">
        <f>SUM('[1]LRAM summary calc'!T$16:T$23)</f>
        <v>2369.2865370370373</v>
      </c>
      <c r="M14" s="176">
        <f>SUM('[1]LRAM summary calc'!U$16:U$23)</f>
        <v>2693.1008653513322</v>
      </c>
      <c r="N14" s="177">
        <f t="shared" si="0"/>
        <v>0</v>
      </c>
      <c r="O14" s="177">
        <f t="shared" si="0"/>
        <v>4128.4044013333323</v>
      </c>
      <c r="P14" s="177">
        <f t="shared" si="0"/>
        <v>0</v>
      </c>
      <c r="Q14" s="177">
        <f>J14*SUM(Q$5,Q$7)</f>
        <v>23279.441925723375</v>
      </c>
      <c r="R14" s="177">
        <f t="shared" si="1"/>
        <v>7014.6368828148143</v>
      </c>
      <c r="S14" s="177">
        <f t="shared" si="1"/>
        <v>8387.2743411111114</v>
      </c>
      <c r="T14" s="177">
        <f t="shared" si="1"/>
        <v>7890.7855354794028</v>
      </c>
      <c r="U14" s="186">
        <f>SUM(N14:T14)</f>
        <v>50700.543086462028</v>
      </c>
      <c r="V14" s="75">
        <f>'[2]Residential(WAP)'!$D$54</f>
        <v>386966.58999999997</v>
      </c>
      <c r="W14" s="75">
        <f>'[2]GS&lt;50(WAP)'!$D$55</f>
        <v>0</v>
      </c>
      <c r="AA14" s="29"/>
      <c r="AB14" s="35">
        <f>SUM(V14:W14)</f>
        <v>386966.58999999997</v>
      </c>
      <c r="AC14" s="65">
        <v>0.5</v>
      </c>
      <c r="AD14" s="57">
        <f>AC14*U14</f>
        <v>25350.271543231014</v>
      </c>
      <c r="AF14" s="75">
        <f t="shared" si="2"/>
        <v>0</v>
      </c>
      <c r="AG14" s="75">
        <f t="shared" si="2"/>
        <v>0</v>
      </c>
      <c r="AH14" s="75">
        <f t="shared" si="2"/>
        <v>0</v>
      </c>
      <c r="AI14" s="75">
        <f>AI$10*D14*$AG$9</f>
        <v>0</v>
      </c>
      <c r="AJ14" s="75">
        <f>AJ$10*D14*$AG$9</f>
        <v>0</v>
      </c>
      <c r="AK14" s="76">
        <f>SUM(AF14:AJ14)</f>
        <v>0</v>
      </c>
      <c r="AM14" s="73" t="e">
        <f>D14/C14</f>
        <v>#DIV/0!</v>
      </c>
      <c r="AN14" s="19"/>
    </row>
    <row r="15" spans="1:128" ht="13.15" customHeight="1">
      <c r="A15" s="356"/>
      <c r="B15" s="149" t="s">
        <v>55</v>
      </c>
      <c r="C15" s="72"/>
      <c r="D15" s="130"/>
      <c r="E15" s="74"/>
      <c r="F15" s="74"/>
      <c r="G15" s="187">
        <f>'[1]LRAM summary calc'!$O$24</f>
        <v>0</v>
      </c>
      <c r="H15" s="176">
        <f>'[1]LRAM summary calc'!$P$24</f>
        <v>0</v>
      </c>
      <c r="I15" s="176"/>
      <c r="J15" s="176">
        <f>'[1]LRAM summary calc'!R$24</f>
        <v>0</v>
      </c>
      <c r="K15" s="176">
        <f>'[1]LRAM summary calc'!S$24</f>
        <v>5.7524444444444445</v>
      </c>
      <c r="L15" s="176">
        <f>'[1]LRAM summary calc'!T$24</f>
        <v>0</v>
      </c>
      <c r="M15" s="176">
        <f>'[1]LRAM summary calc'!U$24</f>
        <v>0</v>
      </c>
      <c r="N15" s="104"/>
      <c r="O15" s="104"/>
      <c r="P15" s="104"/>
      <c r="Q15" s="104"/>
      <c r="R15" s="177">
        <f t="shared" si="1"/>
        <v>25.08065777777778</v>
      </c>
      <c r="S15" s="104"/>
      <c r="T15" s="104"/>
      <c r="U15" s="86"/>
      <c r="AA15" s="29"/>
      <c r="AB15" s="37"/>
      <c r="AC15" s="33"/>
      <c r="AD15" s="32"/>
      <c r="AF15" s="81"/>
      <c r="AG15" s="81"/>
      <c r="AH15" s="81"/>
      <c r="AI15" s="9"/>
      <c r="AJ15" s="9"/>
      <c r="AK15" s="82"/>
      <c r="AM15" s="73"/>
      <c r="AN15" s="19"/>
    </row>
    <row r="16" spans="1:128" ht="13.15" customHeight="1">
      <c r="A16" s="165"/>
      <c r="B16" s="164"/>
      <c r="C16" s="72"/>
      <c r="D16" s="130"/>
      <c r="E16" s="74"/>
      <c r="F16" s="74"/>
      <c r="G16" s="187"/>
      <c r="H16" s="176"/>
      <c r="I16" s="176"/>
      <c r="J16" s="104"/>
      <c r="K16" s="104"/>
      <c r="L16" s="104"/>
      <c r="M16" s="104"/>
      <c r="N16" s="104"/>
      <c r="O16" s="104"/>
      <c r="P16" s="104"/>
      <c r="Q16" s="104"/>
      <c r="R16" s="104"/>
      <c r="S16" s="104"/>
      <c r="T16" s="104"/>
      <c r="U16" s="86"/>
      <c r="AA16" s="29"/>
      <c r="AB16" s="37"/>
      <c r="AC16" s="33"/>
      <c r="AD16" s="32"/>
      <c r="AF16" s="81"/>
      <c r="AG16" s="81"/>
      <c r="AH16" s="81"/>
      <c r="AI16" s="9"/>
      <c r="AJ16" s="9"/>
      <c r="AK16" s="82"/>
      <c r="AM16" s="73"/>
      <c r="AN16" s="19"/>
    </row>
    <row r="17" spans="1:128" ht="16.5" thickBot="1">
      <c r="B17" s="150" t="s">
        <v>5</v>
      </c>
      <c r="C17" s="33"/>
      <c r="D17" s="129"/>
      <c r="E17" s="4"/>
      <c r="F17" s="4"/>
      <c r="G17" s="190">
        <f>SUM(G12:G15)</f>
        <v>3370064.62794</v>
      </c>
      <c r="H17" s="191">
        <f>SUM(H12:H15)</f>
        <v>223156.99466666664</v>
      </c>
      <c r="I17" s="191">
        <f>SUM(I12:I15)</f>
        <v>0</v>
      </c>
      <c r="J17" s="191">
        <f>SUM(J12:J15)</f>
        <v>5339.3215425971039</v>
      </c>
      <c r="K17" s="191">
        <f t="shared" ref="K17:T17" si="3">SUM(K12:K15)</f>
        <v>1614.6141148148145</v>
      </c>
      <c r="L17" s="191">
        <f t="shared" si="3"/>
        <v>2369.2865370370373</v>
      </c>
      <c r="M17" s="191">
        <f t="shared" si="3"/>
        <v>2693.1008653513322</v>
      </c>
      <c r="N17" s="191">
        <f t="shared" si="3"/>
        <v>52236.001733069999</v>
      </c>
      <c r="O17" s="191">
        <f t="shared" si="3"/>
        <v>4128.4044013333323</v>
      </c>
      <c r="P17" s="191">
        <f t="shared" si="3"/>
        <v>0</v>
      </c>
      <c r="Q17" s="191">
        <f t="shared" si="3"/>
        <v>23279.441925723375</v>
      </c>
      <c r="R17" s="191">
        <f t="shared" si="3"/>
        <v>7039.7175405925918</v>
      </c>
      <c r="S17" s="191">
        <f t="shared" si="3"/>
        <v>8387.2743411111114</v>
      </c>
      <c r="T17" s="191">
        <f t="shared" si="3"/>
        <v>7890.7855354794028</v>
      </c>
      <c r="U17" s="192">
        <f>SUM(N17:T17)</f>
        <v>102961.62547730982</v>
      </c>
      <c r="AA17" s="29"/>
      <c r="AB17" s="37"/>
      <c r="AC17" s="33"/>
      <c r="AD17" s="32"/>
      <c r="AN17" s="19"/>
    </row>
    <row r="18" spans="1:128" ht="16.5" thickTop="1">
      <c r="B18" s="159"/>
      <c r="C18" s="87"/>
      <c r="D18" s="130"/>
      <c r="E18" s="88"/>
      <c r="F18" s="88"/>
      <c r="G18" s="189"/>
      <c r="H18" s="73"/>
      <c r="I18" s="73"/>
      <c r="J18" s="20"/>
      <c r="K18" s="20"/>
      <c r="L18" s="20"/>
      <c r="M18" s="20"/>
      <c r="Q18" s="75"/>
      <c r="R18" s="75"/>
      <c r="S18" s="75"/>
      <c r="T18" s="75"/>
      <c r="U18" s="82"/>
      <c r="X18" s="75">
        <f>'[2]GS 50-1MW NTOU(WAP)'!$D$21</f>
        <v>28951.289999999997</v>
      </c>
      <c r="Y18" s="75">
        <f>'[2]GS 50-1MW TOU(WAP)'!$D$21</f>
        <v>0</v>
      </c>
      <c r="Z18" s="75">
        <f>'[2]GS 1-5 MW(WAP)'!$D$21</f>
        <v>0</v>
      </c>
      <c r="AA18" s="91">
        <f>'[2]LU (WAP)'!$D$21</f>
        <v>0</v>
      </c>
      <c r="AB18" s="35">
        <f>SUM(X18:AA18)</f>
        <v>28951.289999999997</v>
      </c>
      <c r="AC18" s="65">
        <v>0.5</v>
      </c>
      <c r="AD18" s="57">
        <f>AC18*U18</f>
        <v>0</v>
      </c>
      <c r="AF18" s="81">
        <f>AF$10*$C18*$AG$9</f>
        <v>0</v>
      </c>
      <c r="AG18" s="81">
        <f>AG$10*$C18*$AG$9</f>
        <v>0</v>
      </c>
      <c r="AH18" s="81">
        <f>AH$10*$C18*$AG$9</f>
        <v>0</v>
      </c>
      <c r="AI18" s="81">
        <f>AI$10*$D18*$AG$9</f>
        <v>0</v>
      </c>
      <c r="AJ18" s="81">
        <f>AJ$10*$D18*$AG$9</f>
        <v>0</v>
      </c>
      <c r="AK18" s="82">
        <f>SUM(AF18:AJ18)</f>
        <v>0</v>
      </c>
      <c r="AM18" s="73" t="e">
        <f>D18/C18</f>
        <v>#DIV/0!</v>
      </c>
    </row>
    <row r="19" spans="1:128" ht="16.5" thickBot="1">
      <c r="B19" s="159"/>
      <c r="C19" s="87"/>
      <c r="D19" s="127"/>
      <c r="E19" s="92"/>
      <c r="F19" s="92"/>
      <c r="G19" s="189"/>
      <c r="H19" s="73"/>
      <c r="I19" s="73"/>
      <c r="J19" s="74"/>
      <c r="K19" s="20"/>
      <c r="L19" s="20"/>
      <c r="M19" s="20"/>
      <c r="Q19" s="75"/>
      <c r="R19" s="75"/>
      <c r="S19" s="75"/>
      <c r="T19" s="75"/>
      <c r="U19" s="82"/>
      <c r="X19" s="75"/>
      <c r="Y19" s="75"/>
      <c r="Z19" s="75"/>
      <c r="AA19" s="91"/>
      <c r="AB19" s="35"/>
      <c r="AC19" s="100"/>
      <c r="AD19" s="57"/>
      <c r="AF19" s="81"/>
      <c r="AG19" s="81"/>
      <c r="AH19" s="81"/>
      <c r="AI19" s="81"/>
      <c r="AJ19" s="81"/>
      <c r="AK19" s="82"/>
      <c r="AM19" s="73"/>
      <c r="AN19" s="74"/>
      <c r="AO19" s="9"/>
    </row>
    <row r="20" spans="1:128" ht="15">
      <c r="A20" s="161"/>
      <c r="B20" s="162"/>
      <c r="C20" s="93"/>
      <c r="D20" s="125">
        <f>SUM(D18:D19)</f>
        <v>0</v>
      </c>
      <c r="E20" s="94"/>
      <c r="F20" s="94"/>
      <c r="G20" s="42" t="s">
        <v>69</v>
      </c>
      <c r="H20" s="45"/>
      <c r="I20" s="44"/>
      <c r="J20" s="46" t="s">
        <v>19</v>
      </c>
      <c r="K20" s="43"/>
      <c r="L20" s="43"/>
      <c r="M20" s="43"/>
      <c r="N20" s="42" t="s">
        <v>48</v>
      </c>
      <c r="O20" s="45"/>
      <c r="P20" s="45"/>
      <c r="Q20" s="46"/>
      <c r="R20" s="43"/>
      <c r="S20" s="43"/>
      <c r="T20" s="43"/>
      <c r="U20" s="124"/>
      <c r="X20" s="80"/>
      <c r="Y20" s="80"/>
      <c r="Z20" s="80"/>
      <c r="AA20" s="95"/>
      <c r="AB20" s="90"/>
      <c r="AC20" s="33"/>
      <c r="AD20" s="36"/>
      <c r="AF20" s="23"/>
      <c r="AG20" s="23"/>
      <c r="AH20" s="23"/>
      <c r="AI20" s="23"/>
      <c r="AJ20" s="23"/>
      <c r="AK20" s="24"/>
      <c r="AN20" s="19"/>
    </row>
    <row r="21" spans="1:128" ht="45.75" thickBot="1">
      <c r="A21" s="147" t="s">
        <v>52</v>
      </c>
      <c r="B21" s="147" t="s">
        <v>0</v>
      </c>
      <c r="C21" s="96"/>
      <c r="D21" s="131"/>
      <c r="E21" s="4"/>
      <c r="F21" s="4"/>
      <c r="G21" s="144" t="s">
        <v>16</v>
      </c>
      <c r="H21" s="143" t="s">
        <v>18</v>
      </c>
      <c r="I21" s="145" t="s">
        <v>51</v>
      </c>
      <c r="J21" s="143" t="s">
        <v>9</v>
      </c>
      <c r="K21" s="143" t="s">
        <v>10</v>
      </c>
      <c r="L21" s="143" t="s">
        <v>20</v>
      </c>
      <c r="M21" s="143" t="s">
        <v>12</v>
      </c>
      <c r="N21" s="144" t="s">
        <v>8</v>
      </c>
      <c r="O21" s="143" t="s">
        <v>18</v>
      </c>
      <c r="P21" s="143" t="s">
        <v>51</v>
      </c>
      <c r="Q21" s="143" t="s">
        <v>9</v>
      </c>
      <c r="R21" s="143" t="s">
        <v>10</v>
      </c>
      <c r="S21" s="143" t="s">
        <v>11</v>
      </c>
      <c r="T21" s="143" t="s">
        <v>12</v>
      </c>
      <c r="U21" s="175" t="s">
        <v>14</v>
      </c>
      <c r="AA21" s="29"/>
      <c r="AB21" s="37"/>
      <c r="AC21" s="33"/>
      <c r="AD21" s="32"/>
    </row>
    <row r="22" spans="1:128" s="11" customFormat="1" ht="13.9" customHeight="1" thickBot="1">
      <c r="A22" s="357" t="s">
        <v>56</v>
      </c>
      <c r="B22" s="148" t="s">
        <v>54</v>
      </c>
      <c r="C22" s="40"/>
      <c r="D22" s="132">
        <f>[3]Sheet1!$F$17</f>
        <v>0</v>
      </c>
      <c r="E22" s="85"/>
      <c r="F22" s="85"/>
      <c r="G22" s="198">
        <f>'[1]LRAM summary calc'!O$40</f>
        <v>6594640.7655340917</v>
      </c>
      <c r="H22" s="199">
        <f>'[1]LRAM summary calc'!P$40</f>
        <v>0</v>
      </c>
      <c r="I22" s="199">
        <f>'[1]LRAM summary calc'!Q$40</f>
        <v>0</v>
      </c>
      <c r="J22" s="199">
        <f>'[1]LRAM summary calc'!R$40</f>
        <v>0</v>
      </c>
      <c r="K22" s="199">
        <f>'[1]LRAM summary calc'!S$40</f>
        <v>0</v>
      </c>
      <c r="L22" s="199">
        <f>'[1]LRAM summary calc'!T$40</f>
        <v>0</v>
      </c>
      <c r="M22" s="199">
        <f>'[1]LRAM summary calc'!U$40</f>
        <v>0</v>
      </c>
      <c r="N22" s="183">
        <f>G22*N$5</f>
        <v>102216.93186577842</v>
      </c>
      <c r="O22" s="183">
        <f>H22*O$5</f>
        <v>0</v>
      </c>
      <c r="P22" s="183">
        <f>I22*P$5</f>
        <v>0</v>
      </c>
      <c r="Q22" s="183">
        <f>J22*SUM(Q$5,Q$7)</f>
        <v>0</v>
      </c>
      <c r="R22" s="183">
        <f>K22*SUM(R$5,R$7)</f>
        <v>0</v>
      </c>
      <c r="S22" s="183">
        <f>L22*SUM(S$5,S$7)</f>
        <v>0</v>
      </c>
      <c r="T22" s="183">
        <f>M22*SUM(T$5,T$7)</f>
        <v>0</v>
      </c>
      <c r="U22" s="184">
        <f>SUM(N22:T22)</f>
        <v>102216.93186577842</v>
      </c>
      <c r="V22" s="21" t="e">
        <f>#REF!+#REF!+V20</f>
        <v>#REF!</v>
      </c>
      <c r="W22" s="21" t="e">
        <f>#REF!+#REF!+W20</f>
        <v>#REF!</v>
      </c>
      <c r="X22" s="24">
        <f>X20</f>
        <v>0</v>
      </c>
      <c r="Y22" s="24">
        <f>Y20</f>
        <v>0</v>
      </c>
      <c r="Z22" s="24">
        <f>Z20</f>
        <v>0</v>
      </c>
      <c r="AA22" s="31">
        <f>AA20</f>
        <v>0</v>
      </c>
      <c r="AB22" s="38" t="e">
        <f>SUM(#REF!,AB20)</f>
        <v>#REF!</v>
      </c>
      <c r="AC22" s="58"/>
      <c r="AD22" s="38" t="e">
        <f>SUM(#REF!,AD20)</f>
        <v>#REF!</v>
      </c>
      <c r="AE22" s="9"/>
      <c r="AF22" s="21" t="e">
        <f>#REF!+#REF!+AF20</f>
        <v>#REF!</v>
      </c>
      <c r="AG22" s="21" t="e">
        <f>#REF!+#REF!+AG20</f>
        <v>#REF!</v>
      </c>
      <c r="AH22" s="21" t="e">
        <f>#REF!+#REF!+AH20</f>
        <v>#REF!</v>
      </c>
      <c r="AI22" s="21" t="e">
        <f>#REF!+#REF!+AI20</f>
        <v>#REF!</v>
      </c>
      <c r="AJ22" s="21" t="e">
        <f>#REF!+#REF!+AJ20</f>
        <v>#REF!</v>
      </c>
      <c r="AK22" s="21" t="e">
        <f>#REF!+#REF!+AK20</f>
        <v>#REF!</v>
      </c>
      <c r="AL22" s="9"/>
      <c r="AM22" s="9"/>
      <c r="AN22" s="4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</row>
    <row r="23" spans="1:128" ht="13.15" customHeight="1">
      <c r="A23" s="358"/>
      <c r="B23" s="148" t="s">
        <v>3</v>
      </c>
      <c r="C23" s="33"/>
      <c r="D23" s="129"/>
      <c r="E23" s="4"/>
      <c r="F23" s="4"/>
      <c r="G23" s="200">
        <f>'[1]LRAM summary calc'!O$41</f>
        <v>1770116.2967774852</v>
      </c>
      <c r="H23" s="193">
        <f>'[1]LRAM summary calc'!P$41</f>
        <v>0</v>
      </c>
      <c r="I23" s="193">
        <f>'[1]LRAM summary calc'!Q$41</f>
        <v>0</v>
      </c>
      <c r="J23" s="193">
        <f>'[1]LRAM summary calc'!R$41</f>
        <v>0</v>
      </c>
      <c r="K23" s="193">
        <f>'[1]LRAM summary calc'!S$41</f>
        <v>0</v>
      </c>
      <c r="L23" s="193">
        <f>'[1]LRAM summary calc'!T$41</f>
        <v>0</v>
      </c>
      <c r="M23" s="193">
        <f>'[1]LRAM summary calc'!U$41</f>
        <v>0</v>
      </c>
      <c r="N23" s="177">
        <f t="shared" ref="N23:N29" si="4">G23*N$5</f>
        <v>27436.802600051022</v>
      </c>
      <c r="O23" s="177">
        <f t="shared" ref="O23:O29" si="5">H23*O$5</f>
        <v>0</v>
      </c>
      <c r="P23" s="177">
        <f t="shared" ref="P23:P29" si="6">I23*P$5</f>
        <v>0</v>
      </c>
      <c r="Q23" s="177">
        <f t="shared" ref="Q23:Q29" si="7">J23*SUM(Q$5,Q$7)</f>
        <v>0</v>
      </c>
      <c r="R23" s="177">
        <f t="shared" ref="R23:R29" si="8">K23*SUM(R$5,R$7)</f>
        <v>0</v>
      </c>
      <c r="S23" s="177">
        <f t="shared" ref="S23:S29" si="9">L23*SUM(S$5,S$7)</f>
        <v>0</v>
      </c>
      <c r="T23" s="177">
        <f t="shared" ref="T23:T29" si="10">M23*SUM(T$5,T$7)</f>
        <v>0</v>
      </c>
      <c r="U23" s="186">
        <f t="shared" ref="U23:U29" si="11">SUM(N23:T23)</f>
        <v>27436.802600051022</v>
      </c>
      <c r="AA23" s="29"/>
      <c r="AB23" s="37"/>
      <c r="AC23" s="33"/>
      <c r="AD23" s="32"/>
      <c r="AN23" s="9"/>
    </row>
    <row r="24" spans="1:128" s="13" customFormat="1" ht="13.15" customHeight="1">
      <c r="A24" s="358"/>
      <c r="B24" s="148" t="s">
        <v>6</v>
      </c>
      <c r="C24" s="34"/>
      <c r="D24" s="133"/>
      <c r="E24" s="30"/>
      <c r="F24" s="30"/>
      <c r="G24" s="201">
        <f>'[1]LRAM summary calc'!O$42</f>
        <v>0</v>
      </c>
      <c r="H24" s="194">
        <f>'[1]LRAM summary calc'!P$42</f>
        <v>675229.33333333349</v>
      </c>
      <c r="I24" s="194">
        <f>'[1]LRAM summary calc'!Q$42</f>
        <v>0</v>
      </c>
      <c r="J24" s="194">
        <f>'[1]LRAM summary calc'!R$42</f>
        <v>6353.2180185185189</v>
      </c>
      <c r="K24" s="194">
        <f>'[1]LRAM summary calc'!S$42</f>
        <v>5769.2831331851867</v>
      </c>
      <c r="L24" s="194">
        <f>'[1]LRAM summary calc'!T$42</f>
        <v>6761.0119259259272</v>
      </c>
      <c r="M24" s="194">
        <f>'[1]LRAM summary calc'!U$42</f>
        <v>2899.0321910695748</v>
      </c>
      <c r="N24" s="177">
        <f t="shared" si="4"/>
        <v>0</v>
      </c>
      <c r="O24" s="177">
        <f t="shared" si="5"/>
        <v>12491.742666666669</v>
      </c>
      <c r="P24" s="177">
        <f t="shared" si="6"/>
        <v>0</v>
      </c>
      <c r="Q24" s="177">
        <f t="shared" si="7"/>
        <v>27700.030560740743</v>
      </c>
      <c r="R24" s="177">
        <f t="shared" si="8"/>
        <v>25154.074460687414</v>
      </c>
      <c r="S24" s="177">
        <f t="shared" si="9"/>
        <v>23933.982217777782</v>
      </c>
      <c r="T24" s="177">
        <f t="shared" si="10"/>
        <v>8494.1643198338534</v>
      </c>
      <c r="U24" s="186">
        <f t="shared" si="11"/>
        <v>97773.994225706469</v>
      </c>
      <c r="V24" s="4"/>
      <c r="W24" s="4"/>
      <c r="X24" s="4"/>
      <c r="Y24" s="4"/>
      <c r="Z24" s="4"/>
      <c r="AA24" s="29"/>
      <c r="AB24" s="37"/>
      <c r="AC24" s="33"/>
      <c r="AD24" s="32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</row>
    <row r="25" spans="1:128" s="9" customFormat="1" ht="13.9" customHeight="1">
      <c r="A25" s="358"/>
      <c r="B25" s="148" t="s">
        <v>55</v>
      </c>
      <c r="C25" s="156"/>
      <c r="D25" s="157"/>
      <c r="E25" s="158"/>
      <c r="F25" s="158"/>
      <c r="G25" s="202">
        <f>'[1]LRAM summary calc'!O$54</f>
        <v>0</v>
      </c>
      <c r="H25" s="195">
        <f>'[1]LRAM summary calc'!P$54</f>
        <v>0</v>
      </c>
      <c r="I25" s="195">
        <f>'[1]LRAM summary calc'!Q$54</f>
        <v>0</v>
      </c>
      <c r="J25" s="195">
        <f>'[1]LRAM summary calc'!R$54</f>
        <v>0</v>
      </c>
      <c r="K25" s="195">
        <f>'[1]LRAM summary calc'!S$54</f>
        <v>0</v>
      </c>
      <c r="L25" s="195">
        <f>'[1]LRAM summary calc'!T$54</f>
        <v>3568.5792592592602</v>
      </c>
      <c r="M25" s="195">
        <f>'[1]LRAM summary calc'!U$54</f>
        <v>3499.1800623052959</v>
      </c>
      <c r="N25" s="177">
        <f t="shared" si="4"/>
        <v>0</v>
      </c>
      <c r="O25" s="177">
        <f t="shared" si="5"/>
        <v>0</v>
      </c>
      <c r="P25" s="177">
        <f t="shared" si="6"/>
        <v>0</v>
      </c>
      <c r="Q25" s="177">
        <f t="shared" si="7"/>
        <v>0</v>
      </c>
      <c r="R25" s="177">
        <f t="shared" si="8"/>
        <v>0</v>
      </c>
      <c r="S25" s="177">
        <f t="shared" si="9"/>
        <v>12632.770577777781</v>
      </c>
      <c r="T25" s="177">
        <f t="shared" si="10"/>
        <v>10252.597582554516</v>
      </c>
      <c r="U25" s="186">
        <f t="shared" si="11"/>
        <v>22885.368160332298</v>
      </c>
      <c r="V25" s="81"/>
      <c r="W25" s="81"/>
      <c r="X25" s="81"/>
      <c r="Y25" s="81"/>
      <c r="Z25" s="81"/>
      <c r="AA25" s="171"/>
      <c r="AB25" s="57"/>
      <c r="AC25" s="58"/>
      <c r="AD25" s="57"/>
      <c r="AF25" s="17"/>
      <c r="AG25" s="17"/>
      <c r="AH25" s="17"/>
      <c r="AI25" s="17"/>
      <c r="AJ25" s="17"/>
      <c r="AK25" s="82"/>
      <c r="AN25" s="4"/>
    </row>
    <row r="26" spans="1:128" s="9" customFormat="1" ht="13.9" customHeight="1">
      <c r="A26" s="358"/>
      <c r="B26" s="149" t="s">
        <v>57</v>
      </c>
      <c r="C26" s="156"/>
      <c r="D26" s="157"/>
      <c r="E26" s="158"/>
      <c r="F26" s="158"/>
      <c r="G26" s="202">
        <f>'[1]LRAM summary calc'!O$62</f>
        <v>0</v>
      </c>
      <c r="H26" s="195">
        <f>'[1]LRAM summary calc'!P$62</f>
        <v>0</v>
      </c>
      <c r="I26" s="195">
        <f>'[1]LRAM summary calc'!Q$62</f>
        <v>0</v>
      </c>
      <c r="J26" s="195">
        <f>'[1]LRAM summary calc'!R$62</f>
        <v>626.80268518518517</v>
      </c>
      <c r="K26" s="195">
        <f>'[1]LRAM summary calc'!S$62</f>
        <v>0</v>
      </c>
      <c r="L26" s="195">
        <f>'[1]LRAM summary calc'!T$62</f>
        <v>0</v>
      </c>
      <c r="M26" s="195">
        <f>'[1]LRAM summary calc'!U$62</f>
        <v>0</v>
      </c>
      <c r="N26" s="177">
        <f t="shared" si="4"/>
        <v>0</v>
      </c>
      <c r="O26" s="177">
        <f t="shared" si="5"/>
        <v>0</v>
      </c>
      <c r="P26" s="177">
        <f t="shared" si="6"/>
        <v>0</v>
      </c>
      <c r="Q26" s="177">
        <f t="shared" si="7"/>
        <v>2732.8597074074073</v>
      </c>
      <c r="R26" s="177">
        <f t="shared" si="8"/>
        <v>0</v>
      </c>
      <c r="S26" s="177">
        <f t="shared" si="9"/>
        <v>0</v>
      </c>
      <c r="T26" s="177">
        <f t="shared" si="10"/>
        <v>0</v>
      </c>
      <c r="U26" s="186">
        <f t="shared" si="11"/>
        <v>2732.8597074074073</v>
      </c>
      <c r="V26" s="81"/>
      <c r="W26" s="81"/>
      <c r="X26" s="81"/>
      <c r="Y26" s="81"/>
      <c r="Z26" s="81"/>
      <c r="AA26" s="171"/>
      <c r="AB26" s="57"/>
      <c r="AC26" s="58"/>
      <c r="AD26" s="57"/>
      <c r="AF26" s="17"/>
      <c r="AG26" s="17"/>
      <c r="AH26" s="17"/>
      <c r="AI26" s="17"/>
      <c r="AJ26" s="17"/>
      <c r="AK26" s="82"/>
      <c r="AN26" s="4"/>
    </row>
    <row r="27" spans="1:128" s="9" customFormat="1" ht="13.9" customHeight="1">
      <c r="A27" s="358"/>
      <c r="B27" s="149" t="s">
        <v>58</v>
      </c>
      <c r="C27" s="156"/>
      <c r="D27" s="157"/>
      <c r="E27" s="158"/>
      <c r="F27" s="158"/>
      <c r="G27" s="203">
        <f>'[1]LRAM summary calc'!O$63</f>
        <v>1849070.37</v>
      </c>
      <c r="H27" s="196">
        <f>'[1]LRAM summary calc'!P$63</f>
        <v>3040398.2224000003</v>
      </c>
      <c r="I27" s="196">
        <f>'[1]LRAM summary calc'!Q$63</f>
        <v>0</v>
      </c>
      <c r="J27" s="196">
        <f>'[1]LRAM summary calc'!R$63</f>
        <v>0</v>
      </c>
      <c r="K27" s="196">
        <f>'[1]LRAM summary calc'!S$63</f>
        <v>0</v>
      </c>
      <c r="L27" s="196">
        <f>'[1]LRAM summary calc'!T$63</f>
        <v>0</v>
      </c>
      <c r="M27" s="196">
        <f>'[1]LRAM summary calc'!U$63</f>
        <v>0</v>
      </c>
      <c r="N27" s="177">
        <f t="shared" si="4"/>
        <v>28660.590735000002</v>
      </c>
      <c r="O27" s="177">
        <f t="shared" si="5"/>
        <v>56247.367114400004</v>
      </c>
      <c r="P27" s="177">
        <f t="shared" si="6"/>
        <v>0</v>
      </c>
      <c r="Q27" s="177">
        <f t="shared" si="7"/>
        <v>0</v>
      </c>
      <c r="R27" s="177">
        <f t="shared" si="8"/>
        <v>0</v>
      </c>
      <c r="S27" s="177">
        <f t="shared" si="9"/>
        <v>0</v>
      </c>
      <c r="T27" s="177">
        <f t="shared" si="10"/>
        <v>0</v>
      </c>
      <c r="U27" s="186">
        <f t="shared" si="11"/>
        <v>84907.957849400002</v>
      </c>
      <c r="V27" s="81"/>
      <c r="W27" s="81"/>
      <c r="X27" s="81"/>
      <c r="Y27" s="81"/>
      <c r="Z27" s="81"/>
      <c r="AA27" s="171"/>
      <c r="AB27" s="57"/>
      <c r="AC27" s="58"/>
      <c r="AD27" s="57"/>
      <c r="AF27" s="17"/>
      <c r="AG27" s="17"/>
      <c r="AH27" s="17"/>
      <c r="AI27" s="17"/>
      <c r="AJ27" s="17"/>
      <c r="AK27" s="82"/>
      <c r="AN27" s="4"/>
    </row>
    <row r="28" spans="1:128" s="9" customFormat="1" ht="13.9" customHeight="1">
      <c r="A28" s="358"/>
      <c r="B28" s="149" t="s">
        <v>44</v>
      </c>
      <c r="C28" s="156"/>
      <c r="D28" s="157"/>
      <c r="E28" s="158"/>
      <c r="F28" s="158"/>
      <c r="G28" s="202">
        <f>'[1]LRAM summary calc'!O$66</f>
        <v>0</v>
      </c>
      <c r="H28" s="195">
        <f>'[1]LRAM summary calc'!P$66</f>
        <v>0</v>
      </c>
      <c r="I28" s="195">
        <f>'[1]LRAM summary calc'!Q$66</f>
        <v>567005.6</v>
      </c>
      <c r="J28" s="195">
        <f>'[1]LRAM summary calc'!R$66</f>
        <v>0</v>
      </c>
      <c r="K28" s="195">
        <f>'[1]LRAM summary calc'!S$66</f>
        <v>0</v>
      </c>
      <c r="L28" s="195">
        <f>'[1]LRAM summary calc'!T$66</f>
        <v>0</v>
      </c>
      <c r="M28" s="195">
        <f>'[1]LRAM summary calc'!U$66</f>
        <v>0</v>
      </c>
      <c r="N28" s="177">
        <f t="shared" si="4"/>
        <v>0</v>
      </c>
      <c r="O28" s="177">
        <f t="shared" si="5"/>
        <v>0</v>
      </c>
      <c r="P28" s="177">
        <f t="shared" si="6"/>
        <v>10206.100799999998</v>
      </c>
      <c r="Q28" s="177">
        <f t="shared" si="7"/>
        <v>0</v>
      </c>
      <c r="R28" s="177">
        <f t="shared" si="8"/>
        <v>0</v>
      </c>
      <c r="S28" s="177">
        <f t="shared" si="9"/>
        <v>0</v>
      </c>
      <c r="T28" s="177">
        <f t="shared" si="10"/>
        <v>0</v>
      </c>
      <c r="U28" s="186">
        <f t="shared" si="11"/>
        <v>10206.100799999998</v>
      </c>
      <c r="V28" s="81"/>
      <c r="W28" s="81"/>
      <c r="X28" s="81"/>
      <c r="Y28" s="81"/>
      <c r="Z28" s="81"/>
      <c r="AA28" s="171"/>
      <c r="AB28" s="57"/>
      <c r="AC28" s="58"/>
      <c r="AD28" s="57"/>
      <c r="AF28" s="17"/>
      <c r="AG28" s="17"/>
      <c r="AH28" s="17"/>
      <c r="AI28" s="17"/>
      <c r="AJ28" s="17"/>
      <c r="AK28" s="82"/>
      <c r="AN28" s="4"/>
    </row>
    <row r="29" spans="1:128" s="9" customFormat="1" ht="13.9" customHeight="1">
      <c r="A29" s="358"/>
      <c r="B29" s="149" t="s">
        <v>1</v>
      </c>
      <c r="C29" s="156"/>
      <c r="D29" s="157"/>
      <c r="E29" s="158"/>
      <c r="F29" s="158"/>
      <c r="G29" s="202">
        <f>'[1]LRAM summary calc'!O$68</f>
        <v>0</v>
      </c>
      <c r="H29" s="202">
        <f>'[1]LRAM summary calc'!P$68</f>
        <v>0</v>
      </c>
      <c r="I29" s="202">
        <f>'[1]LRAM summary calc'!Q$68</f>
        <v>0</v>
      </c>
      <c r="J29" s="202">
        <f>'[1]LRAM summary calc'!R$68</f>
        <v>0</v>
      </c>
      <c r="K29" s="202">
        <f>'[1]LRAM summary calc'!S$68</f>
        <v>0</v>
      </c>
      <c r="L29" s="202">
        <f>'[1]LRAM summary calc'!T$68</f>
        <v>0</v>
      </c>
      <c r="M29" s="202">
        <f>'[1]LRAM summary calc'!U$68</f>
        <v>8196.3763239875389</v>
      </c>
      <c r="N29" s="177">
        <f t="shared" si="4"/>
        <v>0</v>
      </c>
      <c r="O29" s="177">
        <f t="shared" si="5"/>
        <v>0</v>
      </c>
      <c r="P29" s="177">
        <f t="shared" si="6"/>
        <v>0</v>
      </c>
      <c r="Q29" s="177">
        <f t="shared" si="7"/>
        <v>0</v>
      </c>
      <c r="R29" s="177">
        <f t="shared" si="8"/>
        <v>0</v>
      </c>
      <c r="S29" s="177">
        <f t="shared" si="9"/>
        <v>0</v>
      </c>
      <c r="T29" s="177">
        <f t="shared" si="10"/>
        <v>24015.382629283486</v>
      </c>
      <c r="U29" s="186">
        <f t="shared" si="11"/>
        <v>24015.382629283486</v>
      </c>
      <c r="V29" s="81"/>
      <c r="W29" s="81"/>
      <c r="X29" s="81"/>
      <c r="Y29" s="81"/>
      <c r="Z29" s="81"/>
      <c r="AA29" s="171"/>
      <c r="AB29" s="57"/>
      <c r="AC29" s="58"/>
      <c r="AD29" s="57"/>
      <c r="AF29" s="17"/>
      <c r="AG29" s="17"/>
      <c r="AH29" s="17"/>
      <c r="AI29" s="17"/>
      <c r="AJ29" s="17"/>
      <c r="AK29" s="82"/>
      <c r="AN29" s="4"/>
    </row>
    <row r="30" spans="1:128" s="9" customFormat="1" ht="13.9" customHeight="1">
      <c r="A30" s="163"/>
      <c r="B30" s="164"/>
      <c r="C30" s="156"/>
      <c r="D30" s="157"/>
      <c r="E30" s="158"/>
      <c r="F30" s="158"/>
      <c r="G30" s="202"/>
      <c r="H30" s="195"/>
      <c r="I30" s="195"/>
      <c r="J30" s="195"/>
      <c r="K30" s="195"/>
      <c r="L30" s="195"/>
      <c r="M30" s="195"/>
      <c r="N30" s="197"/>
      <c r="O30" s="197"/>
      <c r="P30" s="197"/>
      <c r="Q30" s="197"/>
      <c r="R30" s="197"/>
      <c r="S30" s="197"/>
      <c r="T30" s="197"/>
      <c r="U30" s="204"/>
      <c r="V30" s="81"/>
      <c r="W30" s="81"/>
      <c r="X30" s="81"/>
      <c r="Y30" s="81"/>
      <c r="Z30" s="81"/>
      <c r="AA30" s="171"/>
      <c r="AB30" s="57"/>
      <c r="AC30" s="58"/>
      <c r="AD30" s="57"/>
      <c r="AF30" s="17"/>
      <c r="AG30" s="17"/>
      <c r="AH30" s="17"/>
      <c r="AI30" s="17"/>
      <c r="AJ30" s="17"/>
      <c r="AK30" s="82"/>
      <c r="AN30" s="4"/>
    </row>
    <row r="31" spans="1:128" s="9" customFormat="1" ht="13.9" customHeight="1" thickBot="1">
      <c r="A31"/>
      <c r="B31" s="150" t="s">
        <v>5</v>
      </c>
      <c r="C31" s="156"/>
      <c r="D31" s="157"/>
      <c r="E31" s="158"/>
      <c r="F31" s="158"/>
      <c r="G31" s="205">
        <f t="shared" ref="G31:N31" si="12">SUM(G22:G29)</f>
        <v>10213827.432311576</v>
      </c>
      <c r="H31" s="206">
        <f t="shared" si="12"/>
        <v>3715627.5557333338</v>
      </c>
      <c r="I31" s="206">
        <f t="shared" si="12"/>
        <v>567005.6</v>
      </c>
      <c r="J31" s="206">
        <f t="shared" si="12"/>
        <v>6980.0207037037044</v>
      </c>
      <c r="K31" s="206">
        <f t="shared" si="12"/>
        <v>5769.2831331851867</v>
      </c>
      <c r="L31" s="206">
        <f t="shared" si="12"/>
        <v>10329.591185185187</v>
      </c>
      <c r="M31" s="206">
        <f t="shared" si="12"/>
        <v>14594.58857736241</v>
      </c>
      <c r="N31" s="207">
        <f t="shared" si="12"/>
        <v>158314.32520082945</v>
      </c>
      <c r="O31" s="207">
        <f t="shared" ref="O31:T31" si="13">SUM(O22:O29)</f>
        <v>68739.109781066669</v>
      </c>
      <c r="P31" s="207">
        <f t="shared" si="13"/>
        <v>10206.100799999998</v>
      </c>
      <c r="Q31" s="207">
        <f t="shared" si="13"/>
        <v>30432.890268148149</v>
      </c>
      <c r="R31" s="207">
        <f t="shared" si="13"/>
        <v>25154.074460687414</v>
      </c>
      <c r="S31" s="207">
        <f t="shared" si="13"/>
        <v>36566.752795555563</v>
      </c>
      <c r="T31" s="207">
        <f t="shared" si="13"/>
        <v>42762.144531671853</v>
      </c>
      <c r="U31" s="208">
        <f>SUM(N31:T31)</f>
        <v>372175.39783795906</v>
      </c>
      <c r="V31" s="81"/>
      <c r="W31" s="81"/>
      <c r="X31" s="81"/>
      <c r="Y31" s="81"/>
      <c r="Z31" s="81"/>
      <c r="AA31" s="171"/>
      <c r="AB31" s="57"/>
      <c r="AC31" s="58"/>
      <c r="AD31" s="57"/>
      <c r="AF31" s="17"/>
      <c r="AG31" s="17"/>
      <c r="AH31" s="17"/>
      <c r="AI31" s="17"/>
      <c r="AJ31" s="17"/>
      <c r="AK31" s="82"/>
      <c r="AN31" s="4"/>
    </row>
    <row r="32" spans="1:128" s="9" customFormat="1" ht="13.9" customHeight="1" thickTop="1">
      <c r="A32"/>
      <c r="B32" s="159"/>
      <c r="C32" s="156"/>
      <c r="D32" s="157"/>
      <c r="E32" s="158"/>
      <c r="F32" s="158"/>
      <c r="G32" s="17"/>
      <c r="H32" s="17"/>
      <c r="I32" s="17"/>
      <c r="J32" s="17"/>
      <c r="K32" s="17"/>
      <c r="L32" s="17"/>
      <c r="M32" s="17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171"/>
      <c r="AB32" s="57"/>
      <c r="AC32" s="58"/>
      <c r="AD32" s="57"/>
      <c r="AF32" s="17"/>
      <c r="AG32" s="17"/>
      <c r="AH32" s="17"/>
      <c r="AI32" s="17"/>
      <c r="AJ32" s="17"/>
      <c r="AK32" s="82"/>
      <c r="AN32" s="4"/>
    </row>
    <row r="33" spans="1:40" s="9" customFormat="1" ht="13.9" customHeight="1" thickBot="1">
      <c r="A33"/>
      <c r="B33" s="159"/>
      <c r="C33" s="156"/>
      <c r="D33" s="157"/>
      <c r="E33" s="158"/>
      <c r="F33" s="158"/>
      <c r="G33" s="17"/>
      <c r="H33" s="17"/>
      <c r="I33" s="17"/>
      <c r="J33" s="17"/>
      <c r="K33" s="17"/>
      <c r="L33" s="17"/>
      <c r="M33" s="17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171"/>
      <c r="AB33" s="57"/>
      <c r="AC33" s="58"/>
      <c r="AD33" s="57"/>
      <c r="AF33" s="17"/>
      <c r="AG33" s="17"/>
      <c r="AH33" s="17"/>
      <c r="AI33" s="17"/>
      <c r="AJ33" s="17"/>
      <c r="AK33" s="82"/>
      <c r="AN33" s="4"/>
    </row>
    <row r="34" spans="1:40" s="9" customFormat="1" ht="13.9" customHeight="1">
      <c r="A34" s="161"/>
      <c r="B34" s="162"/>
      <c r="C34" s="156"/>
      <c r="D34" s="157"/>
      <c r="E34" s="158"/>
      <c r="F34" s="158"/>
      <c r="G34" s="42" t="s">
        <v>69</v>
      </c>
      <c r="H34" s="45"/>
      <c r="I34" s="44"/>
      <c r="J34" s="46" t="s">
        <v>19</v>
      </c>
      <c r="K34" s="43"/>
      <c r="L34" s="43"/>
      <c r="M34" s="43"/>
      <c r="N34" s="42" t="s">
        <v>48</v>
      </c>
      <c r="O34" s="45"/>
      <c r="P34" s="45"/>
      <c r="Q34" s="46"/>
      <c r="R34" s="43"/>
      <c r="S34" s="43"/>
      <c r="T34" s="43"/>
      <c r="U34" s="124"/>
      <c r="V34" s="81"/>
      <c r="W34" s="81"/>
      <c r="X34" s="81"/>
      <c r="Y34" s="81"/>
      <c r="Z34" s="81"/>
      <c r="AA34" s="171"/>
      <c r="AB34" s="57"/>
      <c r="AC34" s="58"/>
      <c r="AD34" s="57"/>
      <c r="AF34" s="17"/>
      <c r="AG34" s="17"/>
      <c r="AH34" s="17"/>
      <c r="AI34" s="17"/>
      <c r="AJ34" s="17"/>
      <c r="AK34" s="82"/>
      <c r="AN34" s="4"/>
    </row>
    <row r="35" spans="1:40" s="9" customFormat="1" ht="61.15" customHeight="1" thickBot="1">
      <c r="A35" s="147" t="s">
        <v>52</v>
      </c>
      <c r="B35" s="147" t="s">
        <v>0</v>
      </c>
      <c r="C35" s="156"/>
      <c r="D35" s="157"/>
      <c r="E35" s="158"/>
      <c r="F35" s="158"/>
      <c r="G35" s="144" t="s">
        <v>16</v>
      </c>
      <c r="H35" s="143" t="s">
        <v>18</v>
      </c>
      <c r="I35" s="145" t="s">
        <v>51</v>
      </c>
      <c r="J35" s="143" t="s">
        <v>9</v>
      </c>
      <c r="K35" s="143" t="s">
        <v>10</v>
      </c>
      <c r="L35" s="143" t="s">
        <v>20</v>
      </c>
      <c r="M35" s="143" t="s">
        <v>12</v>
      </c>
      <c r="N35" s="144" t="s">
        <v>8</v>
      </c>
      <c r="O35" s="143" t="s">
        <v>18</v>
      </c>
      <c r="P35" s="143" t="s">
        <v>51</v>
      </c>
      <c r="Q35" s="143" t="s">
        <v>9</v>
      </c>
      <c r="R35" s="143" t="s">
        <v>10</v>
      </c>
      <c r="S35" s="143" t="s">
        <v>11</v>
      </c>
      <c r="T35" s="143" t="s">
        <v>12</v>
      </c>
      <c r="U35" s="175" t="s">
        <v>14</v>
      </c>
      <c r="V35" s="81"/>
      <c r="W35" s="81"/>
      <c r="X35" s="81"/>
      <c r="Y35" s="81"/>
      <c r="Z35" s="81"/>
      <c r="AA35" s="171"/>
      <c r="AB35" s="57"/>
      <c r="AC35" s="58"/>
      <c r="AD35" s="57"/>
      <c r="AF35" s="17"/>
      <c r="AG35" s="17"/>
      <c r="AH35" s="17"/>
      <c r="AI35" s="17"/>
      <c r="AJ35" s="17"/>
      <c r="AK35" s="82"/>
      <c r="AN35" s="4"/>
    </row>
    <row r="36" spans="1:40" s="9" customFormat="1" ht="13.9" customHeight="1">
      <c r="A36" s="359" t="s">
        <v>59</v>
      </c>
      <c r="B36" s="148" t="s">
        <v>60</v>
      </c>
      <c r="C36" s="156"/>
      <c r="D36" s="157"/>
      <c r="E36" s="158"/>
      <c r="F36" s="158"/>
      <c r="G36" s="209">
        <f>'[1]LRAM summary calc'!O$75</f>
        <v>0</v>
      </c>
      <c r="H36" s="210">
        <f>'[1]LRAM summary calc'!P$75</f>
        <v>0</v>
      </c>
      <c r="I36" s="210">
        <f>'[1]LRAM summary calc'!Q$75</f>
        <v>0</v>
      </c>
      <c r="J36" s="210">
        <f>'[1]LRAM summary calc'!R$75</f>
        <v>698.65897985458378</v>
      </c>
      <c r="K36" s="210">
        <f>'[1]LRAM summary calc'!S$75</f>
        <v>134.12842497649015</v>
      </c>
      <c r="L36" s="210">
        <f>'[1]LRAM summary calc'!T$75</f>
        <v>0</v>
      </c>
      <c r="M36" s="210">
        <f>'[1]LRAM summary calc'!U$75</f>
        <v>0</v>
      </c>
      <c r="N36" s="183">
        <f t="shared" ref="N36:P39" si="14">G36*N$5</f>
        <v>0</v>
      </c>
      <c r="O36" s="183">
        <f t="shared" si="14"/>
        <v>0</v>
      </c>
      <c r="P36" s="183">
        <f t="shared" si="14"/>
        <v>0</v>
      </c>
      <c r="Q36" s="183">
        <f t="shared" ref="Q36:T39" si="15">J36*SUM(Q$5,Q$7)</f>
        <v>3046.1531521659854</v>
      </c>
      <c r="R36" s="183">
        <f t="shared" si="15"/>
        <v>584.79993289749711</v>
      </c>
      <c r="S36" s="183">
        <f t="shared" si="15"/>
        <v>0</v>
      </c>
      <c r="T36" s="183">
        <f t="shared" si="15"/>
        <v>0</v>
      </c>
      <c r="U36" s="184">
        <f>SUM(N36:T36)</f>
        <v>3630.9530850634824</v>
      </c>
      <c r="V36" s="81"/>
      <c r="W36" s="81"/>
      <c r="X36" s="81"/>
      <c r="Y36" s="81"/>
      <c r="Z36" s="81"/>
      <c r="AA36" s="171"/>
      <c r="AB36" s="57"/>
      <c r="AC36" s="58"/>
      <c r="AD36" s="57"/>
      <c r="AF36" s="17"/>
      <c r="AG36" s="17"/>
      <c r="AH36" s="17"/>
      <c r="AI36" s="17"/>
      <c r="AJ36" s="17"/>
      <c r="AK36" s="82"/>
      <c r="AN36" s="4"/>
    </row>
    <row r="37" spans="1:40" s="9" customFormat="1" ht="13.9" customHeight="1">
      <c r="A37" s="360"/>
      <c r="B37" s="148" t="s">
        <v>61</v>
      </c>
      <c r="C37" s="156"/>
      <c r="D37" s="157"/>
      <c r="E37" s="158"/>
      <c r="F37" s="158"/>
      <c r="G37" s="202">
        <f>'[1]LRAM summary calc'!O$76</f>
        <v>195947.89367999998</v>
      </c>
      <c r="H37" s="195">
        <f>'[1]LRAM summary calc'!P$76</f>
        <v>0</v>
      </c>
      <c r="I37" s="195">
        <f>'[1]LRAM summary calc'!Q$76</f>
        <v>0</v>
      </c>
      <c r="J37" s="195">
        <f>'[1]LRAM summary calc'!R$76</f>
        <v>0</v>
      </c>
      <c r="K37" s="195">
        <f>'[1]LRAM summary calc'!S$76</f>
        <v>0</v>
      </c>
      <c r="L37" s="195">
        <f>'[1]LRAM summary calc'!T$76</f>
        <v>0</v>
      </c>
      <c r="M37" s="195">
        <f>'[1]LRAM summary calc'!U$76</f>
        <v>0</v>
      </c>
      <c r="N37" s="177">
        <f t="shared" si="14"/>
        <v>3037.1923520399996</v>
      </c>
      <c r="O37" s="177">
        <f t="shared" si="14"/>
        <v>0</v>
      </c>
      <c r="P37" s="177">
        <f t="shared" si="14"/>
        <v>0</v>
      </c>
      <c r="Q37" s="177">
        <f t="shared" si="15"/>
        <v>0</v>
      </c>
      <c r="R37" s="177">
        <f t="shared" si="15"/>
        <v>0</v>
      </c>
      <c r="S37" s="177">
        <f t="shared" si="15"/>
        <v>0</v>
      </c>
      <c r="T37" s="177">
        <f t="shared" si="15"/>
        <v>0</v>
      </c>
      <c r="U37" s="186">
        <f>SUM(N37:T37)</f>
        <v>3037.1923520399996</v>
      </c>
      <c r="V37" s="81"/>
      <c r="W37" s="81"/>
      <c r="X37" s="81"/>
      <c r="Y37" s="81"/>
      <c r="Z37" s="81"/>
      <c r="AA37" s="171"/>
      <c r="AB37" s="57"/>
      <c r="AC37" s="58"/>
      <c r="AD37" s="57"/>
      <c r="AF37" s="17"/>
      <c r="AG37" s="17"/>
      <c r="AH37" s="17"/>
      <c r="AI37" s="17"/>
      <c r="AJ37" s="17"/>
      <c r="AK37" s="82"/>
      <c r="AN37" s="4"/>
    </row>
    <row r="38" spans="1:40" s="9" customFormat="1" ht="13.9" customHeight="1">
      <c r="A38" s="360"/>
      <c r="B38" s="148" t="s">
        <v>4</v>
      </c>
      <c r="C38" s="156"/>
      <c r="D38" s="157"/>
      <c r="E38" s="158"/>
      <c r="F38" s="158"/>
      <c r="G38" s="202">
        <f>'[1]LRAM summary calc'!O$77</f>
        <v>265491.75</v>
      </c>
      <c r="H38" s="195">
        <f>'[1]LRAM summary calc'!P$77</f>
        <v>0</v>
      </c>
      <c r="I38" s="195">
        <f>'[1]LRAM summary calc'!Q$77</f>
        <v>0</v>
      </c>
      <c r="J38" s="195">
        <f>'[1]LRAM summary calc'!R$77</f>
        <v>0</v>
      </c>
      <c r="K38" s="195">
        <f>'[1]LRAM summary calc'!S$77</f>
        <v>0</v>
      </c>
      <c r="L38" s="195">
        <f>'[1]LRAM summary calc'!T$77</f>
        <v>0</v>
      </c>
      <c r="M38" s="195">
        <f>'[1]LRAM summary calc'!U$77</f>
        <v>0</v>
      </c>
      <c r="N38" s="177">
        <f t="shared" si="14"/>
        <v>4115.1221249999999</v>
      </c>
      <c r="O38" s="177">
        <f t="shared" si="14"/>
        <v>0</v>
      </c>
      <c r="P38" s="177">
        <f t="shared" si="14"/>
        <v>0</v>
      </c>
      <c r="Q38" s="177">
        <f t="shared" si="15"/>
        <v>0</v>
      </c>
      <c r="R38" s="177">
        <f t="shared" si="15"/>
        <v>0</v>
      </c>
      <c r="S38" s="177">
        <f t="shared" si="15"/>
        <v>0</v>
      </c>
      <c r="T38" s="177">
        <f t="shared" si="15"/>
        <v>0</v>
      </c>
      <c r="U38" s="186">
        <f>SUM(N38:T38)</f>
        <v>4115.1221249999999</v>
      </c>
      <c r="V38" s="81"/>
      <c r="W38" s="81"/>
      <c r="X38" s="81"/>
      <c r="Y38" s="81"/>
      <c r="Z38" s="81"/>
      <c r="AA38" s="171"/>
      <c r="AB38" s="57"/>
      <c r="AC38" s="58"/>
      <c r="AD38" s="57"/>
      <c r="AF38" s="17"/>
      <c r="AG38" s="17"/>
      <c r="AH38" s="17"/>
      <c r="AI38" s="17"/>
      <c r="AJ38" s="17"/>
      <c r="AK38" s="82"/>
      <c r="AN38" s="4"/>
    </row>
    <row r="39" spans="1:40" s="9" customFormat="1" ht="13.9" customHeight="1">
      <c r="A39" s="360"/>
      <c r="B39" s="148" t="s">
        <v>62</v>
      </c>
      <c r="C39" s="156"/>
      <c r="D39" s="157"/>
      <c r="E39" s="158"/>
      <c r="F39" s="158"/>
      <c r="G39" s="202">
        <f>'[1]LRAM summary calc'!O$78</f>
        <v>0</v>
      </c>
      <c r="H39" s="195">
        <f>'[1]LRAM summary calc'!P$78</f>
        <v>3452719</v>
      </c>
      <c r="I39" s="195">
        <f>'[1]LRAM summary calc'!Q$78</f>
        <v>0</v>
      </c>
      <c r="J39" s="195">
        <f>'[1]LRAM summary calc'!R$78*'[4]2006&amp;2007LRAM'!$J$39/SUM('[4]2006&amp;2007LRAM'!$J$39:$K$39)</f>
        <v>13463.628153950936</v>
      </c>
      <c r="K39" s="195">
        <f>'[1]LRAM summary calc'!R$78*'[4]2006&amp;2007LRAM'!$K$39/SUM('[4]2006&amp;2007LRAM'!$J$39:$K$39)</f>
        <v>9112.6190682712913</v>
      </c>
      <c r="L39" s="195">
        <f>'[1]LRAM summary calc'!T$78</f>
        <v>11128.21111111111</v>
      </c>
      <c r="M39" s="195">
        <f>'[1]LRAM summary calc'!U$78</f>
        <v>5550.3592938733118</v>
      </c>
      <c r="N39" s="177">
        <f t="shared" si="14"/>
        <v>0</v>
      </c>
      <c r="O39" s="177">
        <f t="shared" si="14"/>
        <v>63875.301499999994</v>
      </c>
      <c r="P39" s="177">
        <f t="shared" si="14"/>
        <v>0</v>
      </c>
      <c r="Q39" s="177">
        <f t="shared" si="15"/>
        <v>58701.418751226091</v>
      </c>
      <c r="R39" s="177">
        <f t="shared" si="15"/>
        <v>39731.019137662835</v>
      </c>
      <c r="S39" s="177">
        <f t="shared" si="15"/>
        <v>39393.867333333328</v>
      </c>
      <c r="T39" s="177">
        <f t="shared" si="15"/>
        <v>16262.552731048801</v>
      </c>
      <c r="U39" s="186">
        <f>SUM(N39:T39)</f>
        <v>217964.15945327107</v>
      </c>
      <c r="V39" s="81"/>
      <c r="W39" s="81"/>
      <c r="X39" s="81"/>
      <c r="Y39" s="81"/>
      <c r="Z39" s="81"/>
      <c r="AA39" s="171"/>
      <c r="AB39" s="57"/>
      <c r="AC39" s="58"/>
      <c r="AD39" s="57"/>
      <c r="AF39" s="17"/>
      <c r="AG39" s="17"/>
      <c r="AH39" s="17"/>
      <c r="AI39" s="17"/>
      <c r="AJ39" s="17"/>
      <c r="AK39" s="82"/>
      <c r="AN39" s="4"/>
    </row>
    <row r="40" spans="1:40" s="9" customFormat="1" ht="13.9" customHeight="1">
      <c r="A40" s="360"/>
      <c r="B40" s="148"/>
      <c r="C40" s="156"/>
      <c r="D40" s="157"/>
      <c r="E40" s="158"/>
      <c r="F40" s="158"/>
      <c r="G40" s="202"/>
      <c r="H40" s="195"/>
      <c r="I40" s="195"/>
      <c r="J40" s="195"/>
      <c r="K40" s="195"/>
      <c r="L40" s="195"/>
      <c r="M40" s="195"/>
      <c r="N40" s="197"/>
      <c r="O40" s="197"/>
      <c r="P40" s="197"/>
      <c r="Q40" s="197"/>
      <c r="R40" s="197"/>
      <c r="S40" s="197"/>
      <c r="T40" s="197"/>
      <c r="U40" s="204"/>
      <c r="V40" s="81"/>
      <c r="W40" s="81"/>
      <c r="X40" s="81"/>
      <c r="Y40" s="81"/>
      <c r="Z40" s="81"/>
      <c r="AA40" s="171"/>
      <c r="AB40" s="57"/>
      <c r="AC40" s="58"/>
      <c r="AD40" s="57"/>
      <c r="AF40" s="17"/>
      <c r="AG40" s="17"/>
      <c r="AH40" s="17"/>
      <c r="AI40" s="17"/>
      <c r="AJ40" s="17"/>
      <c r="AK40" s="82"/>
      <c r="AN40" s="4"/>
    </row>
    <row r="41" spans="1:40" s="9" customFormat="1" ht="13.9" customHeight="1">
      <c r="A41" s="360"/>
      <c r="B41" s="148"/>
      <c r="C41" s="156"/>
      <c r="D41" s="157"/>
      <c r="E41" s="158"/>
      <c r="F41" s="158"/>
      <c r="G41" s="202"/>
      <c r="H41" s="195"/>
      <c r="I41" s="195"/>
      <c r="J41" s="195"/>
      <c r="K41" s="195"/>
      <c r="L41" s="195"/>
      <c r="M41" s="195"/>
      <c r="N41" s="197"/>
      <c r="O41" s="197"/>
      <c r="P41" s="197"/>
      <c r="Q41" s="197"/>
      <c r="R41" s="197"/>
      <c r="S41" s="197"/>
      <c r="T41" s="197"/>
      <c r="U41" s="204"/>
      <c r="V41" s="81"/>
      <c r="W41" s="81"/>
      <c r="X41" s="81"/>
      <c r="Y41" s="81"/>
      <c r="Z41" s="81"/>
      <c r="AA41" s="171"/>
      <c r="AB41" s="57"/>
      <c r="AC41" s="58"/>
      <c r="AD41" s="57"/>
      <c r="AF41" s="17"/>
      <c r="AG41" s="17"/>
      <c r="AH41" s="17"/>
      <c r="AI41" s="17"/>
      <c r="AJ41" s="17"/>
      <c r="AK41" s="82"/>
      <c r="AN41" s="4"/>
    </row>
    <row r="42" spans="1:40" s="9" customFormat="1" ht="13.9" customHeight="1">
      <c r="A42" s="360"/>
      <c r="B42" s="148"/>
      <c r="C42" s="156"/>
      <c r="D42" s="157"/>
      <c r="E42" s="158"/>
      <c r="F42" s="158"/>
      <c r="G42" s="202"/>
      <c r="H42" s="195"/>
      <c r="I42" s="195"/>
      <c r="J42" s="195"/>
      <c r="K42" s="195"/>
      <c r="L42" s="195"/>
      <c r="M42" s="195"/>
      <c r="N42" s="197"/>
      <c r="O42" s="197"/>
      <c r="P42" s="197"/>
      <c r="Q42" s="197"/>
      <c r="R42" s="197"/>
      <c r="S42" s="197"/>
      <c r="T42" s="197"/>
      <c r="U42" s="204"/>
      <c r="V42" s="81"/>
      <c r="W42" s="81"/>
      <c r="X42" s="81"/>
      <c r="Y42" s="81"/>
      <c r="Z42" s="81"/>
      <c r="AA42" s="171"/>
      <c r="AB42" s="57"/>
      <c r="AC42" s="58"/>
      <c r="AD42" s="57"/>
      <c r="AF42" s="17"/>
      <c r="AG42" s="17"/>
      <c r="AH42" s="17"/>
      <c r="AI42" s="17"/>
      <c r="AJ42" s="17"/>
      <c r="AK42" s="82"/>
      <c r="AN42" s="4"/>
    </row>
    <row r="43" spans="1:40" s="9" customFormat="1" ht="13.9" customHeight="1">
      <c r="A43" s="360"/>
      <c r="B43" s="148"/>
      <c r="C43" s="156"/>
      <c r="D43" s="157"/>
      <c r="E43" s="158"/>
      <c r="F43" s="158"/>
      <c r="G43" s="202"/>
      <c r="H43" s="195"/>
      <c r="I43" s="195"/>
      <c r="J43" s="195"/>
      <c r="K43" s="195"/>
      <c r="L43" s="195"/>
      <c r="M43" s="195"/>
      <c r="N43" s="197"/>
      <c r="O43" s="197"/>
      <c r="P43" s="197"/>
      <c r="Q43" s="197"/>
      <c r="R43" s="197"/>
      <c r="S43" s="197"/>
      <c r="T43" s="197"/>
      <c r="U43" s="204"/>
      <c r="V43" s="81"/>
      <c r="W43" s="81"/>
      <c r="X43" s="81"/>
      <c r="Y43" s="81"/>
      <c r="Z43" s="81"/>
      <c r="AA43" s="171"/>
      <c r="AB43" s="57"/>
      <c r="AC43" s="58"/>
      <c r="AD43" s="57"/>
      <c r="AF43" s="17"/>
      <c r="AG43" s="17"/>
      <c r="AH43" s="17"/>
      <c r="AI43" s="17"/>
      <c r="AJ43" s="17"/>
      <c r="AK43" s="82"/>
      <c r="AN43" s="4"/>
    </row>
    <row r="44" spans="1:40" s="9" customFormat="1" ht="13.9" customHeight="1">
      <c r="A44"/>
      <c r="B44"/>
      <c r="C44" s="156"/>
      <c r="D44" s="157"/>
      <c r="E44" s="158"/>
      <c r="F44" s="158"/>
      <c r="G44" s="202"/>
      <c r="H44" s="195"/>
      <c r="I44" s="195"/>
      <c r="J44" s="195"/>
      <c r="K44" s="195"/>
      <c r="L44" s="195"/>
      <c r="M44" s="195"/>
      <c r="N44" s="197"/>
      <c r="O44" s="197"/>
      <c r="P44" s="197"/>
      <c r="Q44" s="197"/>
      <c r="R44" s="197"/>
      <c r="S44" s="197"/>
      <c r="T44" s="197"/>
      <c r="U44" s="204"/>
      <c r="V44" s="81"/>
      <c r="W44" s="81"/>
      <c r="X44" s="81"/>
      <c r="Y44" s="81"/>
      <c r="Z44" s="81"/>
      <c r="AA44" s="171"/>
      <c r="AB44" s="57"/>
      <c r="AC44" s="58"/>
      <c r="AD44" s="57"/>
      <c r="AF44" s="17"/>
      <c r="AG44" s="17"/>
      <c r="AH44" s="17"/>
      <c r="AI44" s="17"/>
      <c r="AJ44" s="17"/>
      <c r="AK44" s="82"/>
      <c r="AN44" s="4"/>
    </row>
    <row r="45" spans="1:40" s="9" customFormat="1" ht="13.9" customHeight="1" thickBot="1">
      <c r="A45"/>
      <c r="B45" s="152" t="s">
        <v>5</v>
      </c>
      <c r="C45" s="156"/>
      <c r="D45" s="157"/>
      <c r="E45" s="158"/>
      <c r="F45" s="158"/>
      <c r="G45" s="205">
        <f>SUM(G36:G39)</f>
        <v>461439.64367999998</v>
      </c>
      <c r="H45" s="206">
        <f t="shared" ref="H45:T45" si="16">SUM(H36:H39)</f>
        <v>3452719</v>
      </c>
      <c r="I45" s="206">
        <f t="shared" si="16"/>
        <v>0</v>
      </c>
      <c r="J45" s="206">
        <f t="shared" si="16"/>
        <v>14162.287133805519</v>
      </c>
      <c r="K45" s="206">
        <f t="shared" si="16"/>
        <v>9246.7474932477817</v>
      </c>
      <c r="L45" s="206">
        <f t="shared" si="16"/>
        <v>11128.21111111111</v>
      </c>
      <c r="M45" s="206">
        <f t="shared" si="16"/>
        <v>5550.3592938733118</v>
      </c>
      <c r="N45" s="211">
        <f t="shared" si="16"/>
        <v>7152.3144770399995</v>
      </c>
      <c r="O45" s="211">
        <f t="shared" si="16"/>
        <v>63875.301499999994</v>
      </c>
      <c r="P45" s="211">
        <f t="shared" si="16"/>
        <v>0</v>
      </c>
      <c r="Q45" s="211">
        <f t="shared" si="16"/>
        <v>61747.571903392076</v>
      </c>
      <c r="R45" s="211">
        <f t="shared" si="16"/>
        <v>40315.819070560334</v>
      </c>
      <c r="S45" s="211">
        <f t="shared" si="16"/>
        <v>39393.867333333328</v>
      </c>
      <c r="T45" s="211">
        <f t="shared" si="16"/>
        <v>16262.552731048801</v>
      </c>
      <c r="U45" s="208">
        <f>SUM(N45:T45)</f>
        <v>228747.42701537453</v>
      </c>
      <c r="V45" s="81"/>
      <c r="W45" s="81"/>
      <c r="X45" s="81"/>
      <c r="Y45" s="81"/>
      <c r="Z45" s="81"/>
      <c r="AA45" s="171"/>
      <c r="AB45" s="57"/>
      <c r="AC45" s="58"/>
      <c r="AD45" s="57"/>
      <c r="AF45" s="17"/>
      <c r="AG45" s="17"/>
      <c r="AH45" s="17"/>
      <c r="AI45" s="17"/>
      <c r="AJ45" s="17"/>
      <c r="AK45" s="82"/>
      <c r="AN45" s="4"/>
    </row>
    <row r="46" spans="1:40" s="9" customFormat="1" ht="13.9" customHeight="1" thickTop="1">
      <c r="A46"/>
      <c r="B46" s="160"/>
      <c r="C46" s="156"/>
      <c r="D46" s="157"/>
      <c r="E46" s="158"/>
      <c r="F46" s="158"/>
      <c r="G46" s="17"/>
      <c r="H46" s="17"/>
      <c r="I46" s="17"/>
      <c r="J46" s="17"/>
      <c r="K46" s="17"/>
      <c r="L46" s="17"/>
      <c r="M46" s="17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171"/>
      <c r="AB46" s="57"/>
      <c r="AC46" s="58"/>
      <c r="AD46" s="57"/>
      <c r="AF46" s="17"/>
      <c r="AG46" s="17"/>
      <c r="AH46" s="17"/>
      <c r="AI46" s="17"/>
      <c r="AJ46" s="17"/>
      <c r="AK46" s="82"/>
      <c r="AN46" s="4"/>
    </row>
    <row r="47" spans="1:40" s="9" customFormat="1" ht="13.9" customHeight="1" thickBot="1">
      <c r="A47"/>
      <c r="B47" s="160"/>
      <c r="C47" s="156"/>
      <c r="D47" s="157"/>
      <c r="E47" s="158"/>
      <c r="F47" s="158"/>
      <c r="G47" s="17"/>
      <c r="H47" s="17"/>
      <c r="I47" s="17"/>
      <c r="J47" s="17"/>
      <c r="K47" s="17"/>
      <c r="L47" s="17"/>
      <c r="M47" s="17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171"/>
      <c r="AB47" s="57"/>
      <c r="AC47" s="58"/>
      <c r="AD47" s="57"/>
      <c r="AF47" s="17"/>
      <c r="AG47" s="17"/>
      <c r="AH47" s="17"/>
      <c r="AI47" s="17"/>
      <c r="AJ47" s="17"/>
      <c r="AK47" s="82"/>
      <c r="AN47" s="4"/>
    </row>
    <row r="48" spans="1:40" s="9" customFormat="1" ht="13.9" customHeight="1">
      <c r="A48" s="161"/>
      <c r="B48" s="162"/>
      <c r="C48" s="156"/>
      <c r="D48" s="157"/>
      <c r="E48" s="158"/>
      <c r="F48" s="158"/>
      <c r="G48" s="42" t="s">
        <v>69</v>
      </c>
      <c r="H48" s="45"/>
      <c r="I48" s="44"/>
      <c r="J48" s="46" t="s">
        <v>19</v>
      </c>
      <c r="K48" s="43"/>
      <c r="L48" s="43"/>
      <c r="M48" s="43"/>
      <c r="N48" s="42" t="s">
        <v>48</v>
      </c>
      <c r="O48" s="45"/>
      <c r="P48" s="45"/>
      <c r="Q48" s="46"/>
      <c r="R48" s="43"/>
      <c r="S48" s="43"/>
      <c r="T48" s="43"/>
      <c r="U48" s="124"/>
      <c r="V48" s="81"/>
      <c r="W48" s="81"/>
      <c r="X48" s="81"/>
      <c r="Y48" s="81"/>
      <c r="Z48" s="81"/>
      <c r="AA48" s="171"/>
      <c r="AB48" s="57"/>
      <c r="AC48" s="58"/>
      <c r="AD48" s="57"/>
      <c r="AF48" s="17"/>
      <c r="AG48" s="17"/>
      <c r="AH48" s="17"/>
      <c r="AI48" s="17"/>
      <c r="AJ48" s="17"/>
      <c r="AK48" s="82"/>
      <c r="AN48" s="4"/>
    </row>
    <row r="49" spans="1:128" s="9" customFormat="1" ht="52.9" customHeight="1" thickBot="1">
      <c r="A49" s="147" t="s">
        <v>52</v>
      </c>
      <c r="B49" s="147" t="s">
        <v>0</v>
      </c>
      <c r="C49" s="156"/>
      <c r="D49" s="157"/>
      <c r="E49" s="158"/>
      <c r="F49" s="158"/>
      <c r="G49" s="144" t="s">
        <v>16</v>
      </c>
      <c r="H49" s="143" t="s">
        <v>18</v>
      </c>
      <c r="I49" s="145" t="s">
        <v>51</v>
      </c>
      <c r="J49" s="143" t="s">
        <v>9</v>
      </c>
      <c r="K49" s="143" t="s">
        <v>10</v>
      </c>
      <c r="L49" s="143" t="s">
        <v>20</v>
      </c>
      <c r="M49" s="143" t="s">
        <v>12</v>
      </c>
      <c r="N49" s="144" t="s">
        <v>8</v>
      </c>
      <c r="O49" s="143" t="s">
        <v>18</v>
      </c>
      <c r="P49" s="143" t="s">
        <v>51</v>
      </c>
      <c r="Q49" s="143" t="s">
        <v>9</v>
      </c>
      <c r="R49" s="143" t="s">
        <v>10</v>
      </c>
      <c r="S49" s="143" t="s">
        <v>11</v>
      </c>
      <c r="T49" s="143" t="s">
        <v>12</v>
      </c>
      <c r="U49" s="175" t="s">
        <v>14</v>
      </c>
      <c r="V49" s="81"/>
      <c r="W49" s="81"/>
      <c r="X49" s="81"/>
      <c r="Y49" s="81"/>
      <c r="Z49" s="81"/>
      <c r="AA49" s="171"/>
      <c r="AB49" s="57"/>
      <c r="AC49" s="58"/>
      <c r="AD49" s="57"/>
      <c r="AF49" s="17"/>
      <c r="AG49" s="17"/>
      <c r="AH49" s="17"/>
      <c r="AI49" s="17"/>
      <c r="AJ49" s="17"/>
      <c r="AK49" s="82"/>
      <c r="AN49" s="4"/>
    </row>
    <row r="50" spans="1:128" s="9" customFormat="1" ht="13.9" customHeight="1">
      <c r="A50" s="361" t="s">
        <v>63</v>
      </c>
      <c r="B50" s="153" t="s">
        <v>64</v>
      </c>
      <c r="C50" s="156"/>
      <c r="D50" s="157"/>
      <c r="E50" s="158"/>
      <c r="F50" s="158"/>
      <c r="G50" s="209">
        <f>'[1]LRAM summary calc'!O$98</f>
        <v>853625</v>
      </c>
      <c r="H50" s="210">
        <f>'[1]LRAM summary calc'!P$98</f>
        <v>0</v>
      </c>
      <c r="I50" s="210">
        <f>'[1]LRAM summary calc'!Q$98</f>
        <v>0</v>
      </c>
      <c r="J50" s="210">
        <f>'[1]LRAM summary calc'!R$98</f>
        <v>0</v>
      </c>
      <c r="K50" s="210">
        <f>'[1]LRAM summary calc'!S$98</f>
        <v>0</v>
      </c>
      <c r="L50" s="210">
        <f>'[1]LRAM summary calc'!T$98</f>
        <v>0</v>
      </c>
      <c r="M50" s="210">
        <f>'[1]LRAM summary calc'!U$98</f>
        <v>0</v>
      </c>
      <c r="N50" s="183">
        <f t="shared" ref="N50:P52" si="17">G50*N$5</f>
        <v>13231.1875</v>
      </c>
      <c r="O50" s="183">
        <f t="shared" si="17"/>
        <v>0</v>
      </c>
      <c r="P50" s="183">
        <f t="shared" si="17"/>
        <v>0</v>
      </c>
      <c r="Q50" s="183">
        <f t="shared" ref="Q50:T52" si="18">J50*SUM(Q$5,Q$7)</f>
        <v>0</v>
      </c>
      <c r="R50" s="183">
        <f t="shared" si="18"/>
        <v>0</v>
      </c>
      <c r="S50" s="183">
        <f t="shared" si="18"/>
        <v>0</v>
      </c>
      <c r="T50" s="183">
        <f t="shared" si="18"/>
        <v>0</v>
      </c>
      <c r="U50" s="184">
        <f>SUM(N50:T50)</f>
        <v>13231.1875</v>
      </c>
      <c r="V50" s="81"/>
      <c r="W50" s="81"/>
      <c r="X50" s="81"/>
      <c r="Y50" s="81"/>
      <c r="Z50" s="81"/>
      <c r="AA50" s="171"/>
      <c r="AB50" s="57"/>
      <c r="AC50" s="58"/>
      <c r="AD50" s="57"/>
      <c r="AF50" s="17"/>
      <c r="AG50" s="17"/>
      <c r="AH50" s="17"/>
      <c r="AI50" s="17"/>
      <c r="AJ50" s="17"/>
      <c r="AK50" s="82"/>
      <c r="AN50" s="4"/>
    </row>
    <row r="51" spans="1:128" s="9" customFormat="1" ht="13.9" customHeight="1">
      <c r="A51" s="362"/>
      <c r="B51" s="153" t="s">
        <v>65</v>
      </c>
      <c r="C51" s="156"/>
      <c r="D51" s="157"/>
      <c r="E51" s="158"/>
      <c r="F51" s="158"/>
      <c r="G51" s="202">
        <f>'[1]LRAM summary calc'!O$99</f>
        <v>12643000</v>
      </c>
      <c r="H51" s="195">
        <f>'[1]LRAM summary calc'!P$99</f>
        <v>0</v>
      </c>
      <c r="I51" s="195">
        <f>'[1]LRAM summary calc'!Q$99</f>
        <v>0</v>
      </c>
      <c r="J51" s="195">
        <f>'[1]LRAM summary calc'!R$99</f>
        <v>0</v>
      </c>
      <c r="K51" s="195">
        <f>'[1]LRAM summary calc'!S$99</f>
        <v>0</v>
      </c>
      <c r="L51" s="195">
        <f>'[1]LRAM summary calc'!T$99</f>
        <v>0</v>
      </c>
      <c r="M51" s="195">
        <f>'[1]LRAM summary calc'!U$99</f>
        <v>0</v>
      </c>
      <c r="N51" s="177">
        <f t="shared" si="17"/>
        <v>195966.5</v>
      </c>
      <c r="O51" s="177">
        <f t="shared" si="17"/>
        <v>0</v>
      </c>
      <c r="P51" s="177">
        <f t="shared" si="17"/>
        <v>0</v>
      </c>
      <c r="Q51" s="177">
        <f t="shared" si="18"/>
        <v>0</v>
      </c>
      <c r="R51" s="177">
        <f t="shared" si="18"/>
        <v>0</v>
      </c>
      <c r="S51" s="177">
        <f t="shared" si="18"/>
        <v>0</v>
      </c>
      <c r="T51" s="177">
        <f t="shared" si="18"/>
        <v>0</v>
      </c>
      <c r="U51" s="186">
        <f>SUM(N51:T51)</f>
        <v>195966.5</v>
      </c>
      <c r="V51" s="81"/>
      <c r="W51" s="81"/>
      <c r="X51" s="81"/>
      <c r="Y51" s="81"/>
      <c r="Z51" s="81"/>
      <c r="AA51" s="171"/>
      <c r="AB51" s="57"/>
      <c r="AC51" s="58"/>
      <c r="AD51" s="57"/>
      <c r="AF51" s="17"/>
      <c r="AG51" s="17"/>
      <c r="AH51" s="17"/>
      <c r="AI51" s="17"/>
      <c r="AJ51" s="17"/>
      <c r="AK51" s="82"/>
      <c r="AN51" s="4"/>
    </row>
    <row r="52" spans="1:128" s="9" customFormat="1" ht="13.9" customHeight="1">
      <c r="A52" s="362"/>
      <c r="B52" s="153" t="s">
        <v>66</v>
      </c>
      <c r="C52" s="156"/>
      <c r="D52" s="157"/>
      <c r="E52" s="158"/>
      <c r="F52" s="158"/>
      <c r="G52" s="202">
        <f>'[1]LRAM summary calc'!O$100</f>
        <v>3857362.2444333881</v>
      </c>
      <c r="H52" s="195">
        <f>'[1]LRAM summary calc'!P$100</f>
        <v>0</v>
      </c>
      <c r="I52" s="195">
        <f>'[1]LRAM summary calc'!Q$100</f>
        <v>0</v>
      </c>
      <c r="J52" s="195">
        <f>'[1]LRAM summary calc'!R$100</f>
        <v>0</v>
      </c>
      <c r="K52" s="195">
        <f>'[1]LRAM summary calc'!S$100</f>
        <v>0</v>
      </c>
      <c r="L52" s="195">
        <f>'[1]LRAM summary calc'!T$100</f>
        <v>0</v>
      </c>
      <c r="M52" s="195">
        <f>'[1]LRAM summary calc'!U$100</f>
        <v>0</v>
      </c>
      <c r="N52" s="177">
        <f t="shared" si="17"/>
        <v>59789.114788717518</v>
      </c>
      <c r="O52" s="177">
        <f t="shared" si="17"/>
        <v>0</v>
      </c>
      <c r="P52" s="177">
        <f t="shared" si="17"/>
        <v>0</v>
      </c>
      <c r="Q52" s="177">
        <f t="shared" si="18"/>
        <v>0</v>
      </c>
      <c r="R52" s="177">
        <f t="shared" si="18"/>
        <v>0</v>
      </c>
      <c r="S52" s="177">
        <f t="shared" si="18"/>
        <v>0</v>
      </c>
      <c r="T52" s="177">
        <f t="shared" si="18"/>
        <v>0</v>
      </c>
      <c r="U52" s="186">
        <f>SUM(N52:T52)</f>
        <v>59789.114788717518</v>
      </c>
      <c r="V52" s="81"/>
      <c r="W52" s="81"/>
      <c r="X52" s="81"/>
      <c r="Y52" s="81"/>
      <c r="Z52" s="81"/>
      <c r="AA52" s="171"/>
      <c r="AB52" s="57"/>
      <c r="AC52" s="58"/>
      <c r="AD52" s="57"/>
      <c r="AF52" s="17"/>
      <c r="AG52" s="17"/>
      <c r="AH52" s="17"/>
      <c r="AI52" s="17"/>
      <c r="AJ52" s="17"/>
      <c r="AK52" s="82"/>
      <c r="AN52" s="4"/>
    </row>
    <row r="53" spans="1:128" s="9" customFormat="1" ht="13.9" customHeight="1">
      <c r="A53"/>
      <c r="B53"/>
      <c r="C53" s="156"/>
      <c r="D53" s="157"/>
      <c r="E53" s="158"/>
      <c r="F53" s="158"/>
      <c r="G53" s="202"/>
      <c r="H53" s="195"/>
      <c r="I53" s="195"/>
      <c r="J53" s="195"/>
      <c r="K53" s="195"/>
      <c r="L53" s="195"/>
      <c r="M53" s="195"/>
      <c r="N53" s="197"/>
      <c r="O53" s="197"/>
      <c r="P53" s="197"/>
      <c r="Q53" s="197"/>
      <c r="R53" s="197"/>
      <c r="S53" s="197"/>
      <c r="T53" s="197"/>
      <c r="U53" s="204"/>
      <c r="V53" s="81"/>
      <c r="W53" s="81"/>
      <c r="X53" s="81"/>
      <c r="Y53" s="81"/>
      <c r="Z53" s="81"/>
      <c r="AA53" s="171"/>
      <c r="AB53" s="57"/>
      <c r="AC53" s="58"/>
      <c r="AD53" s="57"/>
      <c r="AF53" s="17"/>
      <c r="AG53" s="17"/>
      <c r="AH53" s="17"/>
      <c r="AI53" s="17"/>
      <c r="AJ53" s="17"/>
      <c r="AK53" s="82"/>
      <c r="AN53" s="4"/>
    </row>
    <row r="54" spans="1:128" s="9" customFormat="1" ht="13.9" customHeight="1" thickBot="1">
      <c r="A54"/>
      <c r="B54" s="154" t="s">
        <v>5</v>
      </c>
      <c r="C54" s="156"/>
      <c r="D54" s="157"/>
      <c r="E54" s="158"/>
      <c r="F54" s="158"/>
      <c r="G54" s="205">
        <f>SUM(G50:G52)</f>
        <v>17353987.244433388</v>
      </c>
      <c r="H54" s="206">
        <f t="shared" ref="H54:T54" si="19">SUM(H50:H52)</f>
        <v>0</v>
      </c>
      <c r="I54" s="206">
        <f t="shared" si="19"/>
        <v>0</v>
      </c>
      <c r="J54" s="206">
        <f t="shared" si="19"/>
        <v>0</v>
      </c>
      <c r="K54" s="206">
        <f t="shared" si="19"/>
        <v>0</v>
      </c>
      <c r="L54" s="206">
        <f t="shared" si="19"/>
        <v>0</v>
      </c>
      <c r="M54" s="206">
        <f t="shared" si="19"/>
        <v>0</v>
      </c>
      <c r="N54" s="207">
        <f t="shared" si="19"/>
        <v>268986.80228871753</v>
      </c>
      <c r="O54" s="207">
        <f t="shared" si="19"/>
        <v>0</v>
      </c>
      <c r="P54" s="207">
        <f t="shared" si="19"/>
        <v>0</v>
      </c>
      <c r="Q54" s="207">
        <f t="shared" si="19"/>
        <v>0</v>
      </c>
      <c r="R54" s="207">
        <f t="shared" si="19"/>
        <v>0</v>
      </c>
      <c r="S54" s="207">
        <f t="shared" si="19"/>
        <v>0</v>
      </c>
      <c r="T54" s="207">
        <f t="shared" si="19"/>
        <v>0</v>
      </c>
      <c r="U54" s="208">
        <f>SUM(N54:T54)</f>
        <v>268986.80228871753</v>
      </c>
      <c r="V54" s="81"/>
      <c r="W54" s="81"/>
      <c r="X54" s="81"/>
      <c r="Y54" s="81"/>
      <c r="Z54" s="81"/>
      <c r="AA54" s="171"/>
      <c r="AB54" s="57"/>
      <c r="AC54" s="58"/>
      <c r="AD54" s="57"/>
      <c r="AF54" s="17"/>
      <c r="AG54" s="17"/>
      <c r="AH54" s="17"/>
      <c r="AI54" s="17"/>
      <c r="AJ54" s="17"/>
      <c r="AK54" s="82"/>
      <c r="AN54" s="4"/>
    </row>
    <row r="55" spans="1:128" s="9" customFormat="1" ht="13.9" customHeight="1" thickTop="1">
      <c r="A55"/>
      <c r="B55"/>
      <c r="C55" s="156"/>
      <c r="D55" s="157"/>
      <c r="E55" s="158"/>
      <c r="F55" s="158"/>
      <c r="G55" s="17"/>
      <c r="H55" s="17"/>
      <c r="I55" s="17"/>
      <c r="J55" s="17"/>
      <c r="K55" s="17"/>
      <c r="L55" s="17"/>
      <c r="M55" s="17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171"/>
      <c r="AB55" s="57"/>
      <c r="AC55" s="58"/>
      <c r="AD55" s="57"/>
      <c r="AF55" s="17"/>
      <c r="AG55" s="17"/>
      <c r="AH55" s="17"/>
      <c r="AI55" s="17"/>
      <c r="AJ55" s="17"/>
      <c r="AK55" s="82"/>
      <c r="AN55" s="4"/>
    </row>
    <row r="56" spans="1:128" s="9" customFormat="1" ht="13.9" customHeight="1" thickBot="1">
      <c r="A56"/>
      <c r="B56"/>
      <c r="C56" s="156"/>
      <c r="D56" s="157"/>
      <c r="E56" s="158"/>
      <c r="F56" s="158"/>
      <c r="G56" s="17"/>
      <c r="H56" s="17"/>
      <c r="I56" s="17"/>
      <c r="J56" s="17"/>
      <c r="K56" s="17"/>
      <c r="L56" s="17"/>
      <c r="M56" s="17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171"/>
      <c r="AB56" s="57"/>
      <c r="AC56" s="58"/>
      <c r="AD56" s="57"/>
      <c r="AF56" s="17"/>
      <c r="AG56" s="17"/>
      <c r="AH56" s="17"/>
      <c r="AI56" s="17"/>
      <c r="AJ56" s="17"/>
      <c r="AK56" s="82"/>
      <c r="AN56" s="4"/>
    </row>
    <row r="57" spans="1:128" s="9" customFormat="1" ht="24.6" customHeight="1" thickBot="1">
      <c r="A57"/>
      <c r="B57" s="155" t="s">
        <v>72</v>
      </c>
      <c r="C57" s="156"/>
      <c r="D57" s="157"/>
      <c r="E57" s="158"/>
      <c r="F57" s="158"/>
      <c r="G57" s="216">
        <f>SUM(G54,G45,G31,G17)</f>
        <v>31399318.948364962</v>
      </c>
      <c r="H57" s="217">
        <f t="shared" ref="H57:T57" si="20">SUM(H54,H45,H31,H17)</f>
        <v>7391503.550400001</v>
      </c>
      <c r="I57" s="217">
        <f t="shared" si="20"/>
        <v>567005.6</v>
      </c>
      <c r="J57" s="217">
        <f t="shared" si="20"/>
        <v>26481.629380106326</v>
      </c>
      <c r="K57" s="217">
        <f t="shared" si="20"/>
        <v>16630.644741247783</v>
      </c>
      <c r="L57" s="217">
        <f t="shared" si="20"/>
        <v>23827.088833333335</v>
      </c>
      <c r="M57" s="217">
        <f t="shared" si="20"/>
        <v>22838.048736587054</v>
      </c>
      <c r="N57" s="218">
        <f t="shared" si="20"/>
        <v>486689.44369965699</v>
      </c>
      <c r="O57" s="218">
        <f t="shared" si="20"/>
        <v>136742.81568239999</v>
      </c>
      <c r="P57" s="218">
        <f t="shared" si="20"/>
        <v>10206.100799999998</v>
      </c>
      <c r="Q57" s="218">
        <f t="shared" si="20"/>
        <v>115459.90409726358</v>
      </c>
      <c r="R57" s="218">
        <f t="shared" si="20"/>
        <v>72509.611071840336</v>
      </c>
      <c r="S57" s="218">
        <f t="shared" si="20"/>
        <v>84347.894470000014</v>
      </c>
      <c r="T57" s="218">
        <f t="shared" si="20"/>
        <v>66915.482798200057</v>
      </c>
      <c r="U57" s="219">
        <f>SUM(N57:T57)</f>
        <v>972871.25261936116</v>
      </c>
      <c r="V57" s="81"/>
      <c r="W57" s="81"/>
      <c r="X57" s="81"/>
      <c r="Y57" s="81"/>
      <c r="Z57" s="81"/>
      <c r="AA57" s="171"/>
      <c r="AB57" s="57"/>
      <c r="AC57" s="58"/>
      <c r="AD57" s="57"/>
      <c r="AF57" s="17"/>
      <c r="AG57" s="17"/>
      <c r="AH57" s="17"/>
      <c r="AI57" s="17"/>
      <c r="AJ57" s="17"/>
      <c r="AK57" s="82"/>
      <c r="AN57" s="4"/>
    </row>
    <row r="58" spans="1:128" s="9" customFormat="1" ht="13.9" customHeight="1" thickTop="1">
      <c r="A58" s="58"/>
      <c r="B58" s="37"/>
      <c r="C58" s="170"/>
      <c r="D58" s="212"/>
      <c r="E58" s="16"/>
      <c r="F58" s="16"/>
      <c r="G58" s="17"/>
      <c r="H58" s="17"/>
      <c r="I58" s="17"/>
      <c r="J58" s="17"/>
      <c r="K58" s="17"/>
      <c r="L58" s="17"/>
      <c r="M58" s="17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171"/>
      <c r="AB58" s="57"/>
      <c r="AC58" s="58"/>
      <c r="AD58" s="57"/>
      <c r="AF58" s="17"/>
      <c r="AG58" s="17"/>
      <c r="AH58" s="17"/>
      <c r="AI58" s="17"/>
      <c r="AJ58" s="17"/>
      <c r="AK58" s="82"/>
      <c r="AN58" s="4"/>
    </row>
    <row r="59" spans="1:128" s="9" customFormat="1" ht="13.9" customHeight="1">
      <c r="A59" s="58"/>
      <c r="B59" s="37"/>
      <c r="C59" s="170"/>
      <c r="D59" s="212"/>
      <c r="E59" s="16"/>
      <c r="F59" s="16"/>
      <c r="G59" s="17"/>
      <c r="H59" s="17"/>
      <c r="I59" s="17"/>
      <c r="J59" s="17"/>
      <c r="K59" s="17"/>
      <c r="L59" s="17"/>
      <c r="M59" s="17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171"/>
      <c r="AB59" s="57"/>
      <c r="AC59" s="58"/>
      <c r="AD59" s="57"/>
      <c r="AF59" s="17"/>
      <c r="AG59" s="17"/>
      <c r="AH59" s="17"/>
      <c r="AI59" s="17"/>
      <c r="AJ59" s="17"/>
      <c r="AK59" s="82"/>
      <c r="AN59" s="4"/>
    </row>
    <row r="60" spans="1:128" s="9" customFormat="1" ht="13.9" customHeight="1">
      <c r="A60" s="58"/>
      <c r="B60" s="37"/>
      <c r="C60" s="170"/>
      <c r="D60" s="212"/>
      <c r="E60" s="16"/>
      <c r="F60" s="16"/>
      <c r="G60" s="17"/>
      <c r="H60" s="17"/>
      <c r="I60" s="17"/>
      <c r="J60" s="17"/>
      <c r="K60" s="17"/>
      <c r="L60" s="17"/>
      <c r="M60" s="17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171"/>
      <c r="AB60" s="57"/>
      <c r="AC60" s="58"/>
      <c r="AD60" s="57"/>
      <c r="AF60" s="17"/>
      <c r="AG60" s="17"/>
      <c r="AH60" s="17"/>
      <c r="AI60" s="17"/>
      <c r="AJ60" s="17"/>
      <c r="AK60" s="82"/>
      <c r="AN60" s="4"/>
    </row>
    <row r="61" spans="1:128" s="9" customFormat="1" ht="13.9" customHeight="1">
      <c r="A61" s="262"/>
      <c r="B61" s="37"/>
      <c r="C61" s="170"/>
      <c r="D61" s="212"/>
      <c r="E61" s="16"/>
      <c r="F61" s="16"/>
      <c r="G61" s="17"/>
      <c r="H61" s="17"/>
      <c r="I61" s="17"/>
      <c r="J61" s="17"/>
      <c r="K61" s="17"/>
      <c r="L61" s="17"/>
      <c r="M61" s="17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171"/>
      <c r="AB61" s="57"/>
      <c r="AC61" s="58"/>
      <c r="AD61" s="57"/>
      <c r="AF61" s="17"/>
      <c r="AG61" s="17"/>
      <c r="AH61" s="17"/>
      <c r="AI61" s="17"/>
      <c r="AJ61" s="17"/>
      <c r="AK61" s="82"/>
      <c r="AN61" s="4"/>
    </row>
    <row r="62" spans="1:128" ht="21" customHeight="1" thickBot="1">
      <c r="A62" s="263" t="s">
        <v>68</v>
      </c>
      <c r="B62" s="41"/>
      <c r="C62" s="39"/>
      <c r="D62" s="134"/>
      <c r="E62" s="6"/>
      <c r="F62" s="6"/>
      <c r="U62" s="82"/>
      <c r="AA62" s="29"/>
      <c r="AB62" s="37"/>
      <c r="AC62" s="33"/>
      <c r="AD62" s="32"/>
      <c r="AN62" s="82"/>
    </row>
    <row r="63" spans="1:128" s="13" customFormat="1" ht="13.15" customHeight="1">
      <c r="A63" s="261"/>
      <c r="B63" s="162"/>
      <c r="C63" s="156"/>
      <c r="D63" s="157"/>
      <c r="E63" s="158"/>
      <c r="F63" s="158"/>
      <c r="G63" s="42" t="s">
        <v>69</v>
      </c>
      <c r="H63" s="45"/>
      <c r="I63" s="44"/>
      <c r="J63" s="46" t="s">
        <v>19</v>
      </c>
      <c r="K63" s="43"/>
      <c r="L63" s="43"/>
      <c r="M63" s="43"/>
      <c r="N63" s="42" t="s">
        <v>48</v>
      </c>
      <c r="O63" s="45"/>
      <c r="P63" s="45"/>
      <c r="Q63" s="46"/>
      <c r="R63" s="43"/>
      <c r="S63" s="43"/>
      <c r="T63" s="43"/>
      <c r="U63" s="124"/>
      <c r="V63" s="80">
        <f>K63*$N$6</f>
        <v>0</v>
      </c>
      <c r="W63" s="80">
        <f>L63*$O$6</f>
        <v>0</v>
      </c>
      <c r="X63" s="22"/>
      <c r="Y63" s="22"/>
      <c r="Z63" s="22"/>
      <c r="AA63" s="213"/>
      <c r="AB63" s="38">
        <f>SUM(V63:W63)</f>
        <v>0</v>
      </c>
      <c r="AC63" s="100">
        <v>1</v>
      </c>
      <c r="AD63" s="90">
        <f>AC63*U63</f>
        <v>0</v>
      </c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</row>
    <row r="64" spans="1:128" s="13" customFormat="1" ht="48" customHeight="1" thickBot="1">
      <c r="A64" s="147" t="s">
        <v>52</v>
      </c>
      <c r="B64" s="147" t="s">
        <v>0</v>
      </c>
      <c r="C64" s="156"/>
      <c r="D64" s="157"/>
      <c r="E64" s="158"/>
      <c r="F64" s="158"/>
      <c r="G64" s="144" t="s">
        <v>16</v>
      </c>
      <c r="H64" s="143" t="s">
        <v>18</v>
      </c>
      <c r="I64" s="145" t="s">
        <v>51</v>
      </c>
      <c r="J64" s="143" t="s">
        <v>9</v>
      </c>
      <c r="K64" s="143" t="s">
        <v>10</v>
      </c>
      <c r="L64" s="143" t="s">
        <v>20</v>
      </c>
      <c r="M64" s="143" t="s">
        <v>12</v>
      </c>
      <c r="N64" s="144" t="s">
        <v>8</v>
      </c>
      <c r="O64" s="143" t="s">
        <v>18</v>
      </c>
      <c r="P64" s="143" t="s">
        <v>51</v>
      </c>
      <c r="Q64" s="143" t="s">
        <v>9</v>
      </c>
      <c r="R64" s="143" t="s">
        <v>10</v>
      </c>
      <c r="S64" s="143" t="s">
        <v>11</v>
      </c>
      <c r="T64" s="143" t="s">
        <v>12</v>
      </c>
      <c r="U64" s="175" t="s">
        <v>14</v>
      </c>
      <c r="V64" s="81"/>
      <c r="W64" s="81"/>
      <c r="X64" s="4"/>
      <c r="Y64" s="4"/>
      <c r="Z64" s="4"/>
      <c r="AA64" s="29"/>
      <c r="AB64" s="35"/>
      <c r="AC64" s="100"/>
      <c r="AD64" s="57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</row>
    <row r="65" spans="1:128" s="13" customFormat="1" ht="13.15" customHeight="1">
      <c r="A65" s="355" t="s">
        <v>53</v>
      </c>
      <c r="B65" s="148" t="s">
        <v>54</v>
      </c>
      <c r="C65" s="87"/>
      <c r="D65" s="135" t="e">
        <f>#REF!</f>
        <v>#REF!</v>
      </c>
      <c r="E65" s="74">
        <v>1</v>
      </c>
      <c r="F65" s="74">
        <v>0</v>
      </c>
      <c r="G65" s="222">
        <f>'[1]LRAM summary calc'!O$120</f>
        <v>1206889.8428999998</v>
      </c>
      <c r="H65" s="223">
        <f>'[1]LRAM summary calc'!P$120</f>
        <v>0</v>
      </c>
      <c r="I65" s="223">
        <f>'[1]LRAM summary calc'!Q$120</f>
        <v>0</v>
      </c>
      <c r="J65" s="223">
        <f>'[1]LRAM summary calc'!R$120</f>
        <v>0</v>
      </c>
      <c r="K65" s="223">
        <f>'[1]LRAM summary calc'!S$120</f>
        <v>0</v>
      </c>
      <c r="L65" s="223">
        <f>'[1]LRAM summary calc'!T$120</f>
        <v>0</v>
      </c>
      <c r="M65" s="223">
        <f>'[1]LRAM summary calc'!U$120</f>
        <v>0</v>
      </c>
      <c r="N65" s="183">
        <f t="shared" ref="N65:P68" si="21">G65*N$6</f>
        <v>18586.103580659998</v>
      </c>
      <c r="O65" s="183">
        <f t="shared" si="21"/>
        <v>0</v>
      </c>
      <c r="P65" s="183">
        <f t="shared" si="21"/>
        <v>0</v>
      </c>
      <c r="Q65" s="183">
        <f t="shared" ref="Q65:T68" si="22">J65*SUM(Q$6,Q$7)</f>
        <v>0</v>
      </c>
      <c r="R65" s="183">
        <f t="shared" si="22"/>
        <v>0</v>
      </c>
      <c r="S65" s="183">
        <f t="shared" si="22"/>
        <v>0</v>
      </c>
      <c r="T65" s="183">
        <f t="shared" si="22"/>
        <v>0</v>
      </c>
      <c r="U65" s="184">
        <f>SUM(N65:T65)</f>
        <v>18586.103580659998</v>
      </c>
      <c r="V65" s="81"/>
      <c r="W65" s="81"/>
      <c r="X65" s="4"/>
      <c r="Y65" s="4"/>
      <c r="Z65" s="4"/>
      <c r="AA65" s="29"/>
      <c r="AB65" s="35"/>
      <c r="AC65" s="100"/>
      <c r="AD65" s="57"/>
      <c r="AE65" s="4"/>
      <c r="AF65" s="4"/>
      <c r="AG65" s="4"/>
      <c r="AH65" s="4"/>
      <c r="AI65" s="4"/>
      <c r="AJ65" s="4"/>
      <c r="AK65" s="4"/>
      <c r="AL65" s="4"/>
      <c r="AM65" s="4"/>
      <c r="AN65" s="76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</row>
    <row r="66" spans="1:128" s="13" customFormat="1" ht="13.15" customHeight="1">
      <c r="A66" s="356"/>
      <c r="B66" s="148" t="s">
        <v>3</v>
      </c>
      <c r="C66" s="87"/>
      <c r="D66" s="135" t="e">
        <f>#REF!</f>
        <v>#REF!</v>
      </c>
      <c r="E66" s="74">
        <v>1</v>
      </c>
      <c r="F66" s="74">
        <v>0</v>
      </c>
      <c r="G66" s="224">
        <f>'[1]LRAM summary calc'!O$121</f>
        <v>218033.85276750001</v>
      </c>
      <c r="H66" s="220">
        <f>'[1]LRAM summary calc'!P$121</f>
        <v>0</v>
      </c>
      <c r="I66" s="220">
        <f>'[1]LRAM summary calc'!Q$121</f>
        <v>0</v>
      </c>
      <c r="J66" s="220">
        <f>'[1]LRAM summary calc'!R$121</f>
        <v>0</v>
      </c>
      <c r="K66" s="220">
        <f>'[1]LRAM summary calc'!S$121</f>
        <v>0</v>
      </c>
      <c r="L66" s="220">
        <f>'[1]LRAM summary calc'!T$121</f>
        <v>0</v>
      </c>
      <c r="M66" s="220">
        <f>'[1]LRAM summary calc'!U$121</f>
        <v>0</v>
      </c>
      <c r="N66" s="177">
        <f t="shared" si="21"/>
        <v>3357.7213326195001</v>
      </c>
      <c r="O66" s="177">
        <f t="shared" si="21"/>
        <v>0</v>
      </c>
      <c r="P66" s="177">
        <f t="shared" si="21"/>
        <v>0</v>
      </c>
      <c r="Q66" s="177">
        <f t="shared" si="22"/>
        <v>0</v>
      </c>
      <c r="R66" s="177">
        <f t="shared" si="22"/>
        <v>0</v>
      </c>
      <c r="S66" s="177">
        <f t="shared" si="22"/>
        <v>0</v>
      </c>
      <c r="T66" s="177">
        <f t="shared" si="22"/>
        <v>0</v>
      </c>
      <c r="U66" s="186">
        <f>SUM(N66:T66)</f>
        <v>3357.7213326195001</v>
      </c>
      <c r="V66" s="81"/>
      <c r="W66" s="81"/>
      <c r="X66" s="4"/>
      <c r="Y66" s="4"/>
      <c r="Z66" s="4"/>
      <c r="AA66" s="29"/>
      <c r="AB66" s="35"/>
      <c r="AC66" s="100"/>
      <c r="AD66" s="57"/>
      <c r="AE66" s="4"/>
      <c r="AF66" s="4"/>
      <c r="AG66" s="4"/>
      <c r="AH66" s="4"/>
      <c r="AI66" s="4"/>
      <c r="AJ66" s="4"/>
      <c r="AK66" s="4"/>
      <c r="AL66" s="4"/>
      <c r="AM66" s="4"/>
      <c r="AN66" s="76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</row>
    <row r="67" spans="1:128" s="13" customFormat="1" ht="13.15" customHeight="1">
      <c r="A67" s="356"/>
      <c r="B67" s="148" t="s">
        <v>6</v>
      </c>
      <c r="C67" s="87"/>
      <c r="D67" s="127" t="e">
        <f>#REF!</f>
        <v>#REF!</v>
      </c>
      <c r="E67" s="74">
        <v>1</v>
      </c>
      <c r="F67" s="74">
        <v>0</v>
      </c>
      <c r="G67" s="224">
        <f>'[1]LRAM summary calc'!O$122</f>
        <v>0</v>
      </c>
      <c r="H67" s="220">
        <f>'[1]LRAM summary calc'!P$122</f>
        <v>111578.4973333333</v>
      </c>
      <c r="I67" s="220">
        <f>'[1]LRAM summary calc'!Q$122</f>
        <v>0</v>
      </c>
      <c r="J67" s="220">
        <f>'[1]LRAM summary calc'!R$122</f>
        <v>2428.2320675948481</v>
      </c>
      <c r="K67" s="220">
        <f>'[1]LRAM summary calc'!S$122</f>
        <v>662.83379814814805</v>
      </c>
      <c r="L67" s="220">
        <f>'[1]LRAM summary calc'!T$122</f>
        <v>493.02311111111106</v>
      </c>
      <c r="M67" s="220">
        <f>'[1]LRAM summary calc'!U$122</f>
        <v>336.63760816891653</v>
      </c>
      <c r="N67" s="177">
        <f t="shared" si="21"/>
        <v>0</v>
      </c>
      <c r="O67" s="177">
        <f t="shared" si="21"/>
        <v>2053.0443509333327</v>
      </c>
      <c r="P67" s="177">
        <f t="shared" si="21"/>
        <v>0</v>
      </c>
      <c r="Q67" s="177">
        <f t="shared" si="22"/>
        <v>10562.809494037589</v>
      </c>
      <c r="R67" s="177">
        <f t="shared" si="22"/>
        <v>2876.6986839629626</v>
      </c>
      <c r="S67" s="177">
        <f t="shared" si="22"/>
        <v>1740.3715822222223</v>
      </c>
      <c r="T67" s="177">
        <f t="shared" si="22"/>
        <v>982.98181585323618</v>
      </c>
      <c r="U67" s="186">
        <f>SUM(N67:T67)</f>
        <v>18215.905927009342</v>
      </c>
      <c r="V67" s="81"/>
      <c r="W67" s="81"/>
      <c r="X67" s="4"/>
      <c r="Y67" s="4"/>
      <c r="Z67" s="4"/>
      <c r="AA67" s="29"/>
      <c r="AB67" s="35"/>
      <c r="AC67" s="100"/>
      <c r="AD67" s="57"/>
      <c r="AE67" s="4"/>
      <c r="AF67" s="4"/>
      <c r="AG67" s="4"/>
      <c r="AH67" s="4"/>
      <c r="AI67" s="4"/>
      <c r="AJ67" s="4"/>
      <c r="AK67" s="4"/>
      <c r="AL67" s="4"/>
      <c r="AM67" s="4"/>
      <c r="AN67" s="76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</row>
    <row r="68" spans="1:128" s="13" customFormat="1" ht="13.15" customHeight="1">
      <c r="A68" s="356"/>
      <c r="B68" s="149" t="s">
        <v>55</v>
      </c>
      <c r="C68" s="87"/>
      <c r="D68" s="135"/>
      <c r="E68" s="74"/>
      <c r="F68" s="74"/>
      <c r="G68" s="224">
        <f>'[1]LRAM summary calc'!O$131</f>
        <v>0</v>
      </c>
      <c r="H68" s="220">
        <f>'[1]LRAM summary calc'!P$131</f>
        <v>0</v>
      </c>
      <c r="I68" s="220">
        <f>'[1]LRAM summary calc'!Q$131</f>
        <v>0</v>
      </c>
      <c r="J68" s="220">
        <f>'[1]LRAM summary calc'!R$131</f>
        <v>0</v>
      </c>
      <c r="K68" s="220">
        <f>'[1]LRAM summary calc'!S$131</f>
        <v>2.8762222222222222</v>
      </c>
      <c r="L68" s="220">
        <f>'[1]LRAM summary calc'!T$131</f>
        <v>0</v>
      </c>
      <c r="M68" s="220">
        <f>'[1]LRAM summary calc'!U$131</f>
        <v>0</v>
      </c>
      <c r="N68" s="177">
        <f t="shared" si="21"/>
        <v>0</v>
      </c>
      <c r="O68" s="177">
        <f t="shared" si="21"/>
        <v>0</v>
      </c>
      <c r="P68" s="177">
        <f t="shared" si="21"/>
        <v>0</v>
      </c>
      <c r="Q68" s="177">
        <f t="shared" si="22"/>
        <v>0</v>
      </c>
      <c r="R68" s="177">
        <f t="shared" si="22"/>
        <v>12.482804444444444</v>
      </c>
      <c r="S68" s="177">
        <f t="shared" si="22"/>
        <v>0</v>
      </c>
      <c r="T68" s="177">
        <f t="shared" si="22"/>
        <v>0</v>
      </c>
      <c r="U68" s="186">
        <f>SUM(N68:T68)</f>
        <v>12.482804444444444</v>
      </c>
      <c r="V68" s="81"/>
      <c r="W68" s="81"/>
      <c r="X68" s="4"/>
      <c r="Y68" s="4"/>
      <c r="Z68" s="4"/>
      <c r="AA68" s="29"/>
      <c r="AB68" s="35"/>
      <c r="AC68" s="100"/>
      <c r="AD68" s="57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</row>
    <row r="69" spans="1:128" s="13" customFormat="1" ht="13.15" customHeight="1">
      <c r="A69"/>
      <c r="B69"/>
      <c r="C69" s="106"/>
      <c r="D69" s="136" t="e">
        <f>SUM(#REF!,#REF!)</f>
        <v>#REF!</v>
      </c>
      <c r="E69" s="107"/>
      <c r="F69" s="107"/>
      <c r="G69" s="225"/>
      <c r="H69" s="221"/>
      <c r="I69" s="221"/>
      <c r="J69" s="221"/>
      <c r="K69" s="221"/>
      <c r="L69" s="221"/>
      <c r="M69" s="221"/>
      <c r="N69" s="177"/>
      <c r="O69" s="177"/>
      <c r="P69" s="177"/>
      <c r="Q69" s="177"/>
      <c r="R69" s="177"/>
      <c r="S69" s="177"/>
      <c r="T69" s="177"/>
      <c r="U69" s="186"/>
      <c r="V69" s="81"/>
      <c r="W69" s="81"/>
      <c r="X69" s="4"/>
      <c r="Y69" s="4"/>
      <c r="Z69" s="4"/>
      <c r="AA69" s="29"/>
      <c r="AB69" s="35"/>
      <c r="AC69" s="100"/>
      <c r="AD69" s="57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</row>
    <row r="70" spans="1:128" s="13" customFormat="1" ht="13.15" customHeight="1" thickBot="1">
      <c r="A70"/>
      <c r="B70" s="150" t="s">
        <v>5</v>
      </c>
      <c r="C70" s="87"/>
      <c r="D70" s="127"/>
      <c r="E70" s="74"/>
      <c r="F70" s="74"/>
      <c r="G70" s="226">
        <f>SUM(G65:G68)</f>
        <v>1424923.6956674999</v>
      </c>
      <c r="H70" s="227">
        <f t="shared" ref="H70:T70" si="23">SUM(H65:H68)</f>
        <v>111578.4973333333</v>
      </c>
      <c r="I70" s="227">
        <f t="shared" si="23"/>
        <v>0</v>
      </c>
      <c r="J70" s="227">
        <f t="shared" si="23"/>
        <v>2428.2320675948481</v>
      </c>
      <c r="K70" s="227">
        <f t="shared" si="23"/>
        <v>665.71002037037022</v>
      </c>
      <c r="L70" s="227">
        <f t="shared" si="23"/>
        <v>493.02311111111106</v>
      </c>
      <c r="M70" s="227">
        <f t="shared" si="23"/>
        <v>336.63760816891653</v>
      </c>
      <c r="N70" s="228">
        <f t="shared" si="23"/>
        <v>21943.824913279499</v>
      </c>
      <c r="O70" s="228">
        <f t="shared" si="23"/>
        <v>2053.0443509333327</v>
      </c>
      <c r="P70" s="228">
        <f t="shared" si="23"/>
        <v>0</v>
      </c>
      <c r="Q70" s="228">
        <f t="shared" si="23"/>
        <v>10562.809494037589</v>
      </c>
      <c r="R70" s="228">
        <f t="shared" si="23"/>
        <v>2889.181488407407</v>
      </c>
      <c r="S70" s="228">
        <f t="shared" si="23"/>
        <v>1740.3715822222223</v>
      </c>
      <c r="T70" s="228">
        <f t="shared" si="23"/>
        <v>982.98181585323618</v>
      </c>
      <c r="U70" s="188">
        <f>SUM(N70:T70)</f>
        <v>40172.213644733281</v>
      </c>
      <c r="V70" s="81"/>
      <c r="W70" s="81"/>
      <c r="X70" s="4"/>
      <c r="Y70" s="4"/>
      <c r="Z70" s="4"/>
      <c r="AA70" s="29"/>
      <c r="AB70" s="35"/>
      <c r="AC70" s="100"/>
      <c r="AD70" s="57"/>
      <c r="AE70" s="4"/>
      <c r="AF70" s="4"/>
      <c r="AG70" s="4"/>
      <c r="AH70" s="4"/>
      <c r="AI70" s="4"/>
      <c r="AJ70" s="4"/>
      <c r="AK70" s="4"/>
      <c r="AL70" s="4"/>
      <c r="AM70" s="4"/>
      <c r="AN70" s="76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</row>
    <row r="71" spans="1:128" s="13" customFormat="1" ht="13.15" customHeight="1" thickTop="1">
      <c r="A71"/>
      <c r="B71" s="159"/>
      <c r="C71" s="87"/>
      <c r="D71" s="127"/>
      <c r="E71" s="74"/>
      <c r="F71" s="74"/>
      <c r="G71" s="25"/>
      <c r="H71" s="19"/>
      <c r="I71" s="19"/>
      <c r="J71" s="97"/>
      <c r="K71" s="97"/>
      <c r="L71" s="97"/>
      <c r="M71" s="97"/>
      <c r="N71" s="81"/>
      <c r="O71" s="81"/>
      <c r="P71" s="81"/>
      <c r="Q71" s="4"/>
      <c r="R71" s="4"/>
      <c r="S71" s="4"/>
      <c r="T71" s="4"/>
      <c r="U71" s="82"/>
      <c r="V71" s="81"/>
      <c r="W71" s="81"/>
      <c r="X71" s="4"/>
      <c r="Y71" s="4"/>
      <c r="Z71" s="4"/>
      <c r="AA71" s="29"/>
      <c r="AB71" s="35"/>
      <c r="AC71" s="100"/>
      <c r="AD71" s="57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</row>
    <row r="72" spans="1:128" s="13" customFormat="1" ht="13.15" customHeight="1" thickBot="1">
      <c r="A72"/>
      <c r="B72" s="159"/>
      <c r="C72" s="87"/>
      <c r="D72" s="127"/>
      <c r="E72" s="74"/>
      <c r="F72" s="74"/>
      <c r="G72" s="25"/>
      <c r="H72" s="19"/>
      <c r="I72" s="19"/>
      <c r="J72" s="97"/>
      <c r="K72" s="97"/>
      <c r="L72" s="97"/>
      <c r="M72" s="97"/>
      <c r="N72" s="81"/>
      <c r="O72" s="81"/>
      <c r="P72" s="81"/>
      <c r="Q72" s="4"/>
      <c r="R72" s="4"/>
      <c r="S72" s="4"/>
      <c r="T72" s="4"/>
      <c r="U72" s="82"/>
      <c r="V72" s="81"/>
      <c r="W72" s="81"/>
      <c r="X72" s="4"/>
      <c r="Y72" s="4"/>
      <c r="Z72" s="4"/>
      <c r="AA72" s="29"/>
      <c r="AB72" s="35"/>
      <c r="AC72" s="100"/>
      <c r="AD72" s="57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</row>
    <row r="73" spans="1:128" s="13" customFormat="1" ht="13.15" customHeight="1">
      <c r="A73" s="161"/>
      <c r="B73" s="162"/>
      <c r="C73" s="156"/>
      <c r="D73" s="157"/>
      <c r="E73" s="158"/>
      <c r="F73" s="158"/>
      <c r="G73" s="42" t="s">
        <v>69</v>
      </c>
      <c r="H73" s="45"/>
      <c r="I73" s="44"/>
      <c r="J73" s="46" t="s">
        <v>19</v>
      </c>
      <c r="K73" s="43"/>
      <c r="L73" s="43"/>
      <c r="M73" s="43"/>
      <c r="N73" s="42" t="s">
        <v>48</v>
      </c>
      <c r="O73" s="45"/>
      <c r="P73" s="45"/>
      <c r="Q73" s="46"/>
      <c r="R73" s="43"/>
      <c r="S73" s="43"/>
      <c r="T73" s="43"/>
      <c r="U73" s="124"/>
      <c r="V73" s="81"/>
      <c r="W73" s="81"/>
      <c r="X73" s="4"/>
      <c r="Y73" s="4"/>
      <c r="Z73" s="4"/>
      <c r="AA73" s="29"/>
      <c r="AB73" s="35"/>
      <c r="AC73" s="100"/>
      <c r="AD73" s="57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</row>
    <row r="74" spans="1:128" s="13" customFormat="1" ht="49.15" customHeight="1" thickBot="1">
      <c r="A74" s="147" t="s">
        <v>52</v>
      </c>
      <c r="B74" s="147" t="s">
        <v>0</v>
      </c>
      <c r="C74" s="156"/>
      <c r="D74" s="157"/>
      <c r="E74" s="158"/>
      <c r="F74" s="158"/>
      <c r="G74" s="144" t="s">
        <v>16</v>
      </c>
      <c r="H74" s="143" t="s">
        <v>18</v>
      </c>
      <c r="I74" s="145" t="s">
        <v>51</v>
      </c>
      <c r="J74" s="143" t="s">
        <v>9</v>
      </c>
      <c r="K74" s="143" t="s">
        <v>10</v>
      </c>
      <c r="L74" s="143" t="s">
        <v>20</v>
      </c>
      <c r="M74" s="143" t="s">
        <v>12</v>
      </c>
      <c r="N74" s="144" t="s">
        <v>8</v>
      </c>
      <c r="O74" s="143" t="s">
        <v>18</v>
      </c>
      <c r="P74" s="143" t="s">
        <v>51</v>
      </c>
      <c r="Q74" s="143" t="s">
        <v>9</v>
      </c>
      <c r="R74" s="143" t="s">
        <v>10</v>
      </c>
      <c r="S74" s="143" t="s">
        <v>11</v>
      </c>
      <c r="T74" s="143" t="s">
        <v>12</v>
      </c>
      <c r="U74" s="175" t="s">
        <v>14</v>
      </c>
      <c r="V74" s="81"/>
      <c r="W74" s="81"/>
      <c r="X74" s="4"/>
      <c r="Y74" s="4"/>
      <c r="Z74" s="4"/>
      <c r="AA74" s="29"/>
      <c r="AB74" s="35"/>
      <c r="AC74" s="100"/>
      <c r="AD74" s="57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</row>
    <row r="75" spans="1:128" s="13" customFormat="1" ht="13.15" customHeight="1">
      <c r="A75" s="357" t="s">
        <v>56</v>
      </c>
      <c r="B75" s="148" t="s">
        <v>54</v>
      </c>
      <c r="C75" s="87"/>
      <c r="D75" s="127"/>
      <c r="E75" s="74"/>
      <c r="F75" s="74"/>
      <c r="G75" s="222">
        <f>'[1]LRAM summary calc'!O$148</f>
        <v>231512.82545454544</v>
      </c>
      <c r="H75" s="223">
        <f>'[1]LRAM summary calc'!P$148</f>
        <v>0</v>
      </c>
      <c r="I75" s="223">
        <f>'[1]LRAM summary calc'!Q$148</f>
        <v>0</v>
      </c>
      <c r="J75" s="223">
        <f>'[1]LRAM summary calc'!R$148</f>
        <v>0</v>
      </c>
      <c r="K75" s="223">
        <f>'[1]LRAM summary calc'!S$148</f>
        <v>0</v>
      </c>
      <c r="L75" s="223">
        <f>'[1]LRAM summary calc'!T$148</f>
        <v>0</v>
      </c>
      <c r="M75" s="223">
        <f>'[1]LRAM summary calc'!U$148</f>
        <v>0</v>
      </c>
      <c r="N75" s="183">
        <f t="shared" ref="N75:N82" si="24">G75*N$6</f>
        <v>3565.2975120000001</v>
      </c>
      <c r="O75" s="183">
        <f t="shared" ref="O75:O82" si="25">H75*O$6</f>
        <v>0</v>
      </c>
      <c r="P75" s="183">
        <f t="shared" ref="P75:P82" si="26">I75*P$6</f>
        <v>0</v>
      </c>
      <c r="Q75" s="183">
        <f t="shared" ref="Q75:Q82" si="27">J75*SUM(Q$6,Q$7)</f>
        <v>0</v>
      </c>
      <c r="R75" s="183">
        <f t="shared" ref="R75:R82" si="28">K75*SUM(R$6,R$7)</f>
        <v>0</v>
      </c>
      <c r="S75" s="183">
        <f t="shared" ref="S75:S82" si="29">L75*SUM(S$6,S$7)</f>
        <v>0</v>
      </c>
      <c r="T75" s="183">
        <f t="shared" ref="T75:T82" si="30">M75*SUM(T$6,T$7)</f>
        <v>0</v>
      </c>
      <c r="U75" s="184">
        <f t="shared" ref="U75:U82" si="31">SUM(N75:T75)</f>
        <v>3565.2975120000001</v>
      </c>
      <c r="V75" s="81"/>
      <c r="W75" s="81"/>
      <c r="X75" s="4"/>
      <c r="Y75" s="4"/>
      <c r="Z75" s="4"/>
      <c r="AA75" s="29"/>
      <c r="AB75" s="35"/>
      <c r="AC75" s="100"/>
      <c r="AD75" s="57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</row>
    <row r="76" spans="1:128" s="13" customFormat="1" ht="13.15" customHeight="1">
      <c r="A76" s="358"/>
      <c r="B76" s="148" t="s">
        <v>3</v>
      </c>
      <c r="C76" s="87"/>
      <c r="D76" s="127"/>
      <c r="E76" s="74"/>
      <c r="F76" s="74"/>
      <c r="G76" s="224">
        <f>'[1]LRAM summary calc'!O$149</f>
        <v>62825.01204657535</v>
      </c>
      <c r="H76" s="220">
        <f>'[1]LRAM summary calc'!P$149</f>
        <v>0</v>
      </c>
      <c r="I76" s="220">
        <f>'[1]LRAM summary calc'!Q$149</f>
        <v>0</v>
      </c>
      <c r="J76" s="220">
        <f>'[1]LRAM summary calc'!R$149</f>
        <v>0</v>
      </c>
      <c r="K76" s="220">
        <f>'[1]LRAM summary calc'!S$149</f>
        <v>0</v>
      </c>
      <c r="L76" s="220">
        <f>'[1]LRAM summary calc'!T$149</f>
        <v>0</v>
      </c>
      <c r="M76" s="220">
        <f>'[1]LRAM summary calc'!U$149</f>
        <v>0</v>
      </c>
      <c r="N76" s="177">
        <f t="shared" si="24"/>
        <v>967.50518551726043</v>
      </c>
      <c r="O76" s="177">
        <f t="shared" si="25"/>
        <v>0</v>
      </c>
      <c r="P76" s="177">
        <f t="shared" si="26"/>
        <v>0</v>
      </c>
      <c r="Q76" s="177">
        <f t="shared" si="27"/>
        <v>0</v>
      </c>
      <c r="R76" s="177">
        <f t="shared" si="28"/>
        <v>0</v>
      </c>
      <c r="S76" s="177">
        <f t="shared" si="29"/>
        <v>0</v>
      </c>
      <c r="T76" s="177">
        <f t="shared" si="30"/>
        <v>0</v>
      </c>
      <c r="U76" s="186">
        <f t="shared" si="31"/>
        <v>967.50518551726043</v>
      </c>
      <c r="V76" s="81"/>
      <c r="W76" s="81"/>
      <c r="X76" s="4"/>
      <c r="Y76" s="4"/>
      <c r="Z76" s="4"/>
      <c r="AA76" s="29"/>
      <c r="AB76" s="35"/>
      <c r="AC76" s="100"/>
      <c r="AD76" s="57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</row>
    <row r="77" spans="1:128" s="13" customFormat="1" ht="13.15" customHeight="1">
      <c r="A77" s="358"/>
      <c r="B77" s="148" t="s">
        <v>6</v>
      </c>
      <c r="C77" s="87"/>
      <c r="D77" s="127"/>
      <c r="E77" s="74"/>
      <c r="F77" s="74"/>
      <c r="G77" s="224">
        <f>'[1]LRAM summary calc'!O$150</f>
        <v>0</v>
      </c>
      <c r="H77" s="220">
        <f>'[1]LRAM summary calc'!P$150</f>
        <v>334877.66666666669</v>
      </c>
      <c r="I77" s="220">
        <f>'[1]LRAM summary calc'!Q$150</f>
        <v>0</v>
      </c>
      <c r="J77" s="220">
        <f>'[1]LRAM summary calc'!R$150</f>
        <v>162.34905555555554</v>
      </c>
      <c r="K77" s="349">
        <f>'[1]LRAM summary calc'!S$150</f>
        <v>517.45944444444467</v>
      </c>
      <c r="L77" s="220">
        <f>'[1]LRAM summary calc'!T$150</f>
        <v>645.75259259259269</v>
      </c>
      <c r="M77" s="220">
        <f>'[1]LRAM summary calc'!U$150</f>
        <v>1118.0616130148842</v>
      </c>
      <c r="N77" s="177">
        <f t="shared" si="24"/>
        <v>0</v>
      </c>
      <c r="O77" s="177">
        <f t="shared" si="25"/>
        <v>6161.7490666666672</v>
      </c>
      <c r="P77" s="177">
        <f t="shared" si="26"/>
        <v>0</v>
      </c>
      <c r="Q77" s="177">
        <f t="shared" si="27"/>
        <v>706.21839166666655</v>
      </c>
      <c r="R77" s="177">
        <f t="shared" si="28"/>
        <v>2245.77398888889</v>
      </c>
      <c r="S77" s="177">
        <f t="shared" si="29"/>
        <v>2279.5066518518524</v>
      </c>
      <c r="T77" s="177">
        <f t="shared" si="30"/>
        <v>3264.7399100034618</v>
      </c>
      <c r="U77" s="186">
        <f t="shared" si="31"/>
        <v>14657.988009077537</v>
      </c>
      <c r="V77" s="81"/>
      <c r="W77" s="81"/>
      <c r="X77" s="4"/>
      <c r="Y77" s="4"/>
      <c r="Z77" s="4"/>
      <c r="AA77" s="29"/>
      <c r="AB77" s="35"/>
      <c r="AC77" s="100"/>
      <c r="AD77" s="57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</row>
    <row r="78" spans="1:128" s="13" customFormat="1" ht="13.15" customHeight="1">
      <c r="A78" s="358"/>
      <c r="B78" s="148" t="s">
        <v>55</v>
      </c>
      <c r="C78" s="87"/>
      <c r="D78" s="127"/>
      <c r="E78" s="74"/>
      <c r="F78" s="74"/>
      <c r="G78" s="224">
        <f>'[1]LRAM summary calc'!O$162</f>
        <v>0</v>
      </c>
      <c r="H78" s="220">
        <f>'[1]LRAM summary calc'!P$162</f>
        <v>0</v>
      </c>
      <c r="I78" s="220">
        <f>'[1]LRAM summary calc'!Q$162</f>
        <v>0</v>
      </c>
      <c r="J78" s="220">
        <f>'[1]LRAM summary calc'!R$162</f>
        <v>0</v>
      </c>
      <c r="K78" s="220">
        <f>'[1]LRAM summary calc'!S$162</f>
        <v>0</v>
      </c>
      <c r="L78" s="220">
        <f>'[1]LRAM summary calc'!T$162</f>
        <v>0</v>
      </c>
      <c r="M78" s="220">
        <f>'[1]LRAM summary calc'!U$162</f>
        <v>0</v>
      </c>
      <c r="N78" s="177">
        <f t="shared" si="24"/>
        <v>0</v>
      </c>
      <c r="O78" s="177">
        <f t="shared" si="25"/>
        <v>0</v>
      </c>
      <c r="P78" s="177">
        <f t="shared" si="26"/>
        <v>0</v>
      </c>
      <c r="Q78" s="177">
        <f t="shared" si="27"/>
        <v>0</v>
      </c>
      <c r="R78" s="177">
        <f t="shared" si="28"/>
        <v>0</v>
      </c>
      <c r="S78" s="177">
        <f t="shared" si="29"/>
        <v>0</v>
      </c>
      <c r="T78" s="177">
        <f t="shared" si="30"/>
        <v>0</v>
      </c>
      <c r="U78" s="186">
        <f t="shared" si="31"/>
        <v>0</v>
      </c>
      <c r="V78" s="81"/>
      <c r="W78" s="81"/>
      <c r="X78" s="4"/>
      <c r="Y78" s="4"/>
      <c r="Z78" s="4"/>
      <c r="AA78" s="29"/>
      <c r="AB78" s="35"/>
      <c r="AC78" s="100"/>
      <c r="AD78" s="57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</row>
    <row r="79" spans="1:128" s="13" customFormat="1" ht="13.15" customHeight="1">
      <c r="A79" s="358"/>
      <c r="B79" s="149" t="s">
        <v>57</v>
      </c>
      <c r="C79" s="87"/>
      <c r="D79" s="127"/>
      <c r="E79" s="74"/>
      <c r="F79" s="74"/>
      <c r="G79" s="224">
        <f>'[1]LRAM summary calc'!O$170</f>
        <v>0</v>
      </c>
      <c r="H79" s="220">
        <f>'[1]LRAM summary calc'!P$170</f>
        <v>0</v>
      </c>
      <c r="I79" s="220">
        <f>'[1]LRAM summary calc'!Q$170</f>
        <v>0</v>
      </c>
      <c r="J79" s="220">
        <f>'[1]LRAM summary calc'!R$170</f>
        <v>241.04370370370367</v>
      </c>
      <c r="K79" s="220">
        <f>'[1]LRAM summary calc'!S$170</f>
        <v>0</v>
      </c>
      <c r="L79" s="220">
        <f>'[1]LRAM summary calc'!T$170</f>
        <v>0</v>
      </c>
      <c r="M79" s="220">
        <f>'[1]LRAM summary calc'!U$170</f>
        <v>0</v>
      </c>
      <c r="N79" s="177">
        <f t="shared" si="24"/>
        <v>0</v>
      </c>
      <c r="O79" s="177">
        <f t="shared" si="25"/>
        <v>0</v>
      </c>
      <c r="P79" s="177">
        <f t="shared" si="26"/>
        <v>0</v>
      </c>
      <c r="Q79" s="177">
        <f t="shared" si="27"/>
        <v>1048.5401111111109</v>
      </c>
      <c r="R79" s="177">
        <f t="shared" si="28"/>
        <v>0</v>
      </c>
      <c r="S79" s="177">
        <f t="shared" si="29"/>
        <v>0</v>
      </c>
      <c r="T79" s="177">
        <f t="shared" si="30"/>
        <v>0</v>
      </c>
      <c r="U79" s="186">
        <f t="shared" si="31"/>
        <v>1048.5401111111109</v>
      </c>
      <c r="V79" s="81"/>
      <c r="W79" s="81"/>
      <c r="X79" s="4"/>
      <c r="Y79" s="4"/>
      <c r="Z79" s="4"/>
      <c r="AA79" s="29"/>
      <c r="AB79" s="35"/>
      <c r="AC79" s="100"/>
      <c r="AD79" s="57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</row>
    <row r="80" spans="1:128" s="13" customFormat="1" ht="13.15" customHeight="1">
      <c r="A80" s="358"/>
      <c r="B80" s="149" t="s">
        <v>58</v>
      </c>
      <c r="C80" s="87"/>
      <c r="D80" s="127"/>
      <c r="E80" s="74"/>
      <c r="F80" s="74"/>
      <c r="G80" s="224">
        <f>'[1]LRAM summary calc'!O$171</f>
        <v>0</v>
      </c>
      <c r="H80" s="220">
        <f>'[1]LRAM summary calc'!P$171</f>
        <v>1520199.1112000002</v>
      </c>
      <c r="I80" s="220">
        <f>'[1]LRAM summary calc'!Q$171</f>
        <v>0</v>
      </c>
      <c r="J80" s="220">
        <f>'[1]LRAM summary calc'!R$171</f>
        <v>0</v>
      </c>
      <c r="K80" s="220">
        <f>'[1]LRAM summary calc'!S$171</f>
        <v>0</v>
      </c>
      <c r="L80" s="220">
        <f>'[1]LRAM summary calc'!T$171</f>
        <v>0</v>
      </c>
      <c r="M80" s="220">
        <f>'[1]LRAM summary calc'!U$171</f>
        <v>0</v>
      </c>
      <c r="N80" s="177">
        <f t="shared" si="24"/>
        <v>0</v>
      </c>
      <c r="O80" s="177">
        <f t="shared" si="25"/>
        <v>27971.663646080004</v>
      </c>
      <c r="P80" s="177">
        <f t="shared" si="26"/>
        <v>0</v>
      </c>
      <c r="Q80" s="177">
        <f t="shared" si="27"/>
        <v>0</v>
      </c>
      <c r="R80" s="177">
        <f t="shared" si="28"/>
        <v>0</v>
      </c>
      <c r="S80" s="177">
        <f t="shared" si="29"/>
        <v>0</v>
      </c>
      <c r="T80" s="177">
        <f t="shared" si="30"/>
        <v>0</v>
      </c>
      <c r="U80" s="186">
        <f t="shared" si="31"/>
        <v>27971.663646080004</v>
      </c>
      <c r="V80" s="81"/>
      <c r="W80" s="81"/>
      <c r="X80" s="4"/>
      <c r="Y80" s="4"/>
      <c r="Z80" s="4"/>
      <c r="AA80" s="29"/>
      <c r="AB80" s="35"/>
      <c r="AC80" s="100"/>
      <c r="AD80" s="57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</row>
    <row r="81" spans="1:128" s="13" customFormat="1" ht="13.15" customHeight="1">
      <c r="A81" s="358"/>
      <c r="B81" s="149" t="s">
        <v>44</v>
      </c>
      <c r="C81" s="87"/>
      <c r="D81" s="127"/>
      <c r="E81" s="74"/>
      <c r="F81" s="74"/>
      <c r="G81" s="224">
        <f>'[1]LRAM summary calc'!O$174</f>
        <v>0</v>
      </c>
      <c r="H81" s="220">
        <f>'[1]LRAM summary calc'!P$174</f>
        <v>0</v>
      </c>
      <c r="I81" s="220">
        <f>'[1]LRAM summary calc'!Q$174</f>
        <v>283502.8</v>
      </c>
      <c r="J81" s="220">
        <f>'[1]LRAM summary calc'!R$174</f>
        <v>0</v>
      </c>
      <c r="K81" s="220">
        <f>'[1]LRAM summary calc'!S$174</f>
        <v>0</v>
      </c>
      <c r="L81" s="220">
        <f>'[1]LRAM summary calc'!T$174</f>
        <v>0</v>
      </c>
      <c r="M81" s="220">
        <f>'[1]LRAM summary calc'!U$174</f>
        <v>0</v>
      </c>
      <c r="N81" s="177">
        <f t="shared" si="24"/>
        <v>0</v>
      </c>
      <c r="O81" s="177">
        <f t="shared" si="25"/>
        <v>0</v>
      </c>
      <c r="P81" s="177">
        <f t="shared" si="26"/>
        <v>5074.7001199999995</v>
      </c>
      <c r="Q81" s="177">
        <f t="shared" si="27"/>
        <v>0</v>
      </c>
      <c r="R81" s="177">
        <f t="shared" si="28"/>
        <v>0</v>
      </c>
      <c r="S81" s="177">
        <f t="shared" si="29"/>
        <v>0</v>
      </c>
      <c r="T81" s="177">
        <f t="shared" si="30"/>
        <v>0</v>
      </c>
      <c r="U81" s="186">
        <f t="shared" si="31"/>
        <v>5074.7001199999995</v>
      </c>
      <c r="V81" s="81"/>
      <c r="W81" s="81"/>
      <c r="X81" s="4"/>
      <c r="Y81" s="4"/>
      <c r="Z81" s="4"/>
      <c r="AA81" s="29"/>
      <c r="AB81" s="35"/>
      <c r="AC81" s="100"/>
      <c r="AD81" s="57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</row>
    <row r="82" spans="1:128" s="13" customFormat="1" ht="13.15" customHeight="1">
      <c r="A82" s="358"/>
      <c r="B82" s="149" t="s">
        <v>1</v>
      </c>
      <c r="C82" s="87"/>
      <c r="D82" s="127"/>
      <c r="E82" s="74"/>
      <c r="F82" s="74"/>
      <c r="G82" s="224">
        <f>'[1]LRAM summary calc'!O$175</f>
        <v>0</v>
      </c>
      <c r="H82" s="220">
        <f>'[1]LRAM summary calc'!P$175</f>
        <v>0</v>
      </c>
      <c r="I82" s="220">
        <f>'[1]LRAM summary calc'!Q$175</f>
        <v>0</v>
      </c>
      <c r="J82" s="220">
        <f>'[1]LRAM summary calc'!R$175</f>
        <v>0</v>
      </c>
      <c r="K82" s="220">
        <f>'[1]LRAM summary calc'!S$175</f>
        <v>0</v>
      </c>
      <c r="L82" s="220">
        <f>'[1]LRAM summary calc'!T$175</f>
        <v>0</v>
      </c>
      <c r="M82" s="220">
        <f>'[1]LRAM summary calc'!U$175</f>
        <v>0</v>
      </c>
      <c r="N82" s="177">
        <f t="shared" si="24"/>
        <v>0</v>
      </c>
      <c r="O82" s="177">
        <f t="shared" si="25"/>
        <v>0</v>
      </c>
      <c r="P82" s="177">
        <f t="shared" si="26"/>
        <v>0</v>
      </c>
      <c r="Q82" s="177">
        <f t="shared" si="27"/>
        <v>0</v>
      </c>
      <c r="R82" s="177">
        <f t="shared" si="28"/>
        <v>0</v>
      </c>
      <c r="S82" s="177">
        <f t="shared" si="29"/>
        <v>0</v>
      </c>
      <c r="T82" s="177">
        <f t="shared" si="30"/>
        <v>0</v>
      </c>
      <c r="U82" s="186">
        <f t="shared" si="31"/>
        <v>0</v>
      </c>
      <c r="V82" s="81"/>
      <c r="W82" s="81"/>
      <c r="X82" s="4"/>
      <c r="Y82" s="4"/>
      <c r="Z82" s="4"/>
      <c r="AA82" s="29"/>
      <c r="AB82" s="35"/>
      <c r="AC82" s="100"/>
      <c r="AD82" s="57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</row>
    <row r="83" spans="1:128" s="13" customFormat="1" ht="13.15" customHeight="1">
      <c r="A83" s="151"/>
      <c r="B83"/>
      <c r="C83" s="87"/>
      <c r="D83" s="127"/>
      <c r="E83" s="74"/>
      <c r="F83" s="74"/>
      <c r="G83" s="224"/>
      <c r="H83" s="220"/>
      <c r="I83" s="220"/>
      <c r="J83" s="220"/>
      <c r="K83" s="220"/>
      <c r="L83" s="220"/>
      <c r="M83" s="220"/>
      <c r="N83" s="177"/>
      <c r="O83" s="177"/>
      <c r="P83" s="177"/>
      <c r="Q83" s="177"/>
      <c r="R83" s="177"/>
      <c r="S83" s="177"/>
      <c r="T83" s="177"/>
      <c r="U83" s="186"/>
      <c r="V83" s="81"/>
      <c r="W83" s="81"/>
      <c r="X83" s="4"/>
      <c r="Y83" s="4"/>
      <c r="Z83" s="4"/>
      <c r="AA83" s="29"/>
      <c r="AB83" s="35"/>
      <c r="AC83" s="100"/>
      <c r="AD83" s="57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</row>
    <row r="84" spans="1:128" s="13" customFormat="1" ht="13.15" customHeight="1" thickBot="1">
      <c r="A84"/>
      <c r="B84" s="150" t="s">
        <v>5</v>
      </c>
      <c r="C84" s="87"/>
      <c r="D84" s="127"/>
      <c r="E84" s="74"/>
      <c r="F84" s="74"/>
      <c r="G84" s="229">
        <f>SUM(G75:G82)</f>
        <v>294337.83750112081</v>
      </c>
      <c r="H84" s="230">
        <f t="shared" ref="H84:M84" si="32">SUM(H75:H82)</f>
        <v>1855076.7778666669</v>
      </c>
      <c r="I84" s="230">
        <f t="shared" si="32"/>
        <v>283502.8</v>
      </c>
      <c r="J84" s="230">
        <f t="shared" si="32"/>
        <v>403.39275925925921</v>
      </c>
      <c r="K84" s="230">
        <f t="shared" si="32"/>
        <v>517.45944444444467</v>
      </c>
      <c r="L84" s="230">
        <f t="shared" si="32"/>
        <v>645.75259259259269</v>
      </c>
      <c r="M84" s="230">
        <f t="shared" si="32"/>
        <v>1118.0616130148842</v>
      </c>
      <c r="N84" s="207">
        <f>SUM(N75:N82)</f>
        <v>4532.8026975172606</v>
      </c>
      <c r="O84" s="207">
        <f t="shared" ref="O84:U84" si="33">SUM(O75:O82)</f>
        <v>34133.412712746671</v>
      </c>
      <c r="P84" s="207">
        <f t="shared" si="33"/>
        <v>5074.7001199999995</v>
      </c>
      <c r="Q84" s="207">
        <f t="shared" si="33"/>
        <v>1754.7585027777775</v>
      </c>
      <c r="R84" s="207">
        <f t="shared" si="33"/>
        <v>2245.77398888889</v>
      </c>
      <c r="S84" s="207">
        <f t="shared" si="33"/>
        <v>2279.5066518518524</v>
      </c>
      <c r="T84" s="207">
        <f t="shared" si="33"/>
        <v>3264.7399100034618</v>
      </c>
      <c r="U84" s="208">
        <f t="shared" si="33"/>
        <v>53285.694583785917</v>
      </c>
      <c r="V84" s="81"/>
      <c r="W84" s="81"/>
      <c r="X84" s="4"/>
      <c r="Y84" s="4"/>
      <c r="Z84" s="4"/>
      <c r="AA84" s="29"/>
      <c r="AB84" s="35"/>
      <c r="AC84" s="100"/>
      <c r="AD84" s="57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</row>
    <row r="85" spans="1:128" s="13" customFormat="1" ht="13.15" customHeight="1" thickTop="1">
      <c r="A85"/>
      <c r="B85" s="159"/>
      <c r="C85" s="87"/>
      <c r="D85" s="127"/>
      <c r="E85" s="74"/>
      <c r="F85" s="74"/>
      <c r="G85" s="25"/>
      <c r="H85" s="19"/>
      <c r="I85" s="19"/>
      <c r="J85" s="97"/>
      <c r="K85" s="97"/>
      <c r="L85" s="97"/>
      <c r="M85" s="97"/>
      <c r="N85" s="81"/>
      <c r="O85" s="81"/>
      <c r="P85" s="81"/>
      <c r="Q85" s="4"/>
      <c r="R85" s="4"/>
      <c r="S85" s="4"/>
      <c r="T85" s="4"/>
      <c r="U85" s="82"/>
      <c r="V85" s="81"/>
      <c r="W85" s="81"/>
      <c r="X85" s="4"/>
      <c r="Y85" s="4"/>
      <c r="Z85" s="4"/>
      <c r="AA85" s="29"/>
      <c r="AB85" s="35"/>
      <c r="AC85" s="100"/>
      <c r="AD85" s="57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</row>
    <row r="86" spans="1:128" s="13" customFormat="1" ht="13.15" customHeight="1" thickBot="1">
      <c r="A86"/>
      <c r="B86" s="159"/>
      <c r="C86" s="87"/>
      <c r="D86" s="127"/>
      <c r="E86" s="74"/>
      <c r="F86" s="74"/>
      <c r="G86" s="25"/>
      <c r="H86" s="19"/>
      <c r="I86" s="19"/>
      <c r="J86" s="97"/>
      <c r="K86" s="97"/>
      <c r="L86" s="97"/>
      <c r="M86" s="97"/>
      <c r="N86" s="81"/>
      <c r="O86" s="81"/>
      <c r="P86" s="81"/>
      <c r="Q86" s="4"/>
      <c r="R86" s="4"/>
      <c r="S86" s="4"/>
      <c r="T86" s="4"/>
      <c r="U86" s="82"/>
      <c r="V86" s="81"/>
      <c r="W86" s="81"/>
      <c r="X86" s="4"/>
      <c r="Y86" s="4"/>
      <c r="Z86" s="4"/>
      <c r="AA86" s="29"/>
      <c r="AB86" s="35"/>
      <c r="AC86" s="100"/>
      <c r="AD86" s="57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</row>
    <row r="87" spans="1:128" s="13" customFormat="1" ht="13.15" customHeight="1">
      <c r="A87" s="161"/>
      <c r="B87" s="162"/>
      <c r="C87" s="156"/>
      <c r="D87" s="157"/>
      <c r="E87" s="158"/>
      <c r="F87" s="158"/>
      <c r="G87" s="42" t="s">
        <v>69</v>
      </c>
      <c r="H87" s="45"/>
      <c r="I87" s="44"/>
      <c r="J87" s="46" t="s">
        <v>19</v>
      </c>
      <c r="K87" s="43"/>
      <c r="L87" s="43"/>
      <c r="M87" s="43"/>
      <c r="N87" s="42" t="s">
        <v>48</v>
      </c>
      <c r="O87" s="45"/>
      <c r="P87" s="45"/>
      <c r="Q87" s="46"/>
      <c r="R87" s="43"/>
      <c r="S87" s="43"/>
      <c r="T87" s="43"/>
      <c r="U87" s="124"/>
      <c r="V87" s="81"/>
      <c r="W87" s="81"/>
      <c r="X87" s="4"/>
      <c r="Y87" s="4"/>
      <c r="Z87" s="4"/>
      <c r="AA87" s="29"/>
      <c r="AB87" s="35"/>
      <c r="AC87" s="100"/>
      <c r="AD87" s="57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</row>
    <row r="88" spans="1:128" s="13" customFormat="1" ht="51.6" customHeight="1" thickBot="1">
      <c r="A88" s="147" t="s">
        <v>52</v>
      </c>
      <c r="B88" s="147" t="s">
        <v>0</v>
      </c>
      <c r="C88" s="156"/>
      <c r="D88" s="157"/>
      <c r="E88" s="158"/>
      <c r="F88" s="158"/>
      <c r="G88" s="144" t="s">
        <v>16</v>
      </c>
      <c r="H88" s="143" t="s">
        <v>18</v>
      </c>
      <c r="I88" s="145" t="s">
        <v>51</v>
      </c>
      <c r="J88" s="143" t="s">
        <v>9</v>
      </c>
      <c r="K88" s="143" t="s">
        <v>10</v>
      </c>
      <c r="L88" s="143" t="s">
        <v>20</v>
      </c>
      <c r="M88" s="143" t="s">
        <v>12</v>
      </c>
      <c r="N88" s="144" t="s">
        <v>8</v>
      </c>
      <c r="O88" s="143" t="s">
        <v>18</v>
      </c>
      <c r="P88" s="143" t="s">
        <v>51</v>
      </c>
      <c r="Q88" s="143" t="s">
        <v>9</v>
      </c>
      <c r="R88" s="143" t="s">
        <v>10</v>
      </c>
      <c r="S88" s="143" t="s">
        <v>11</v>
      </c>
      <c r="T88" s="143" t="s">
        <v>12</v>
      </c>
      <c r="U88" s="175" t="s">
        <v>14</v>
      </c>
      <c r="V88" s="81"/>
      <c r="W88" s="81"/>
      <c r="X88" s="4"/>
      <c r="Y88" s="4"/>
      <c r="Z88" s="4"/>
      <c r="AA88" s="29"/>
      <c r="AB88" s="35"/>
      <c r="AC88" s="100"/>
      <c r="AD88" s="57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</row>
    <row r="89" spans="1:128" s="13" customFormat="1" ht="13.15" customHeight="1">
      <c r="A89" s="359" t="s">
        <v>59</v>
      </c>
      <c r="B89" s="148" t="s">
        <v>60</v>
      </c>
      <c r="C89" s="87"/>
      <c r="D89" s="127"/>
      <c r="E89" s="74"/>
      <c r="F89" s="74"/>
      <c r="G89" s="222"/>
      <c r="H89" s="232"/>
      <c r="I89" s="232"/>
      <c r="J89" s="233"/>
      <c r="K89" s="233"/>
      <c r="L89" s="233"/>
      <c r="M89" s="233"/>
      <c r="N89" s="234"/>
      <c r="O89" s="234"/>
      <c r="P89" s="234"/>
      <c r="Q89" s="182"/>
      <c r="R89" s="182"/>
      <c r="S89" s="182"/>
      <c r="T89" s="182"/>
      <c r="U89" s="184"/>
      <c r="V89" s="81"/>
      <c r="W89" s="81"/>
      <c r="X89" s="4"/>
      <c r="Y89" s="4"/>
      <c r="Z89" s="4"/>
      <c r="AA89" s="29"/>
      <c r="AB89" s="35"/>
      <c r="AC89" s="100"/>
      <c r="AD89" s="57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</row>
    <row r="90" spans="1:128" s="13" customFormat="1" ht="13.15" customHeight="1">
      <c r="A90" s="363"/>
      <c r="B90" s="148" t="s">
        <v>61</v>
      </c>
      <c r="C90" s="87"/>
      <c r="D90" s="127"/>
      <c r="E90" s="74"/>
      <c r="F90" s="74"/>
      <c r="G90" s="224">
        <v>0</v>
      </c>
      <c r="H90" s="220">
        <v>0</v>
      </c>
      <c r="I90" s="220">
        <v>0</v>
      </c>
      <c r="J90" s="220">
        <v>0</v>
      </c>
      <c r="K90" s="220">
        <v>0</v>
      </c>
      <c r="L90" s="220">
        <v>0</v>
      </c>
      <c r="M90" s="220">
        <v>0</v>
      </c>
      <c r="N90" s="177">
        <f t="shared" ref="N90:P92" si="34">G90*N$6</f>
        <v>0</v>
      </c>
      <c r="O90" s="177">
        <f t="shared" si="34"/>
        <v>0</v>
      </c>
      <c r="P90" s="177">
        <f t="shared" si="34"/>
        <v>0</v>
      </c>
      <c r="Q90" s="177">
        <f t="shared" ref="Q90:T92" si="35">J90*SUM(Q$6,Q$7)</f>
        <v>0</v>
      </c>
      <c r="R90" s="177">
        <f t="shared" si="35"/>
        <v>0</v>
      </c>
      <c r="S90" s="177">
        <f t="shared" si="35"/>
        <v>0</v>
      </c>
      <c r="T90" s="177">
        <f t="shared" si="35"/>
        <v>0</v>
      </c>
      <c r="U90" s="186">
        <f>SUM(N90:T90)</f>
        <v>0</v>
      </c>
      <c r="V90" s="81"/>
      <c r="W90" s="81"/>
      <c r="X90" s="4"/>
      <c r="Y90" s="4"/>
      <c r="Z90" s="4"/>
      <c r="AA90" s="29"/>
      <c r="AB90" s="35"/>
      <c r="AC90" s="100"/>
      <c r="AD90" s="57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</row>
    <row r="91" spans="1:128" s="13" customFormat="1" ht="13.15" customHeight="1">
      <c r="A91" s="363"/>
      <c r="B91" s="148" t="s">
        <v>4</v>
      </c>
      <c r="C91" s="87"/>
      <c r="D91" s="127"/>
      <c r="E91" s="74"/>
      <c r="F91" s="74"/>
      <c r="G91" s="224">
        <v>0</v>
      </c>
      <c r="H91" s="220">
        <v>0</v>
      </c>
      <c r="I91" s="220">
        <v>0</v>
      </c>
      <c r="J91" s="220">
        <v>0</v>
      </c>
      <c r="K91" s="220">
        <v>0</v>
      </c>
      <c r="L91" s="220">
        <v>0</v>
      </c>
      <c r="M91" s="220">
        <v>0</v>
      </c>
      <c r="N91" s="177">
        <f t="shared" si="34"/>
        <v>0</v>
      </c>
      <c r="O91" s="177">
        <f t="shared" si="34"/>
        <v>0</v>
      </c>
      <c r="P91" s="177">
        <f t="shared" si="34"/>
        <v>0</v>
      </c>
      <c r="Q91" s="177">
        <f t="shared" si="35"/>
        <v>0</v>
      </c>
      <c r="R91" s="177">
        <f t="shared" si="35"/>
        <v>0</v>
      </c>
      <c r="S91" s="177">
        <f t="shared" si="35"/>
        <v>0</v>
      </c>
      <c r="T91" s="177">
        <f t="shared" si="35"/>
        <v>0</v>
      </c>
      <c r="U91" s="186">
        <f>SUM(N91:T91)</f>
        <v>0</v>
      </c>
      <c r="V91" s="81"/>
      <c r="W91" s="81"/>
      <c r="X91" s="4"/>
      <c r="Y91" s="4"/>
      <c r="Z91" s="4"/>
      <c r="AA91" s="29"/>
      <c r="AB91" s="35"/>
      <c r="AC91" s="100"/>
      <c r="AD91" s="57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</row>
    <row r="92" spans="1:128" s="13" customFormat="1" ht="13.15" customHeight="1">
      <c r="A92" s="363"/>
      <c r="B92" s="148" t="s">
        <v>62</v>
      </c>
      <c r="C92" s="87"/>
      <c r="D92" s="127"/>
      <c r="E92" s="74"/>
      <c r="F92" s="74"/>
      <c r="G92" s="224">
        <v>0</v>
      </c>
      <c r="H92" s="220">
        <v>0</v>
      </c>
      <c r="I92" s="220">
        <v>0</v>
      </c>
      <c r="J92" s="220">
        <v>0</v>
      </c>
      <c r="K92" s="220">
        <v>0</v>
      </c>
      <c r="L92" s="220">
        <v>0</v>
      </c>
      <c r="M92" s="220">
        <v>0</v>
      </c>
      <c r="N92" s="177">
        <f t="shared" si="34"/>
        <v>0</v>
      </c>
      <c r="O92" s="177">
        <f t="shared" si="34"/>
        <v>0</v>
      </c>
      <c r="P92" s="177">
        <f t="shared" si="34"/>
        <v>0</v>
      </c>
      <c r="Q92" s="177">
        <f t="shared" si="35"/>
        <v>0</v>
      </c>
      <c r="R92" s="177">
        <f t="shared" si="35"/>
        <v>0</v>
      </c>
      <c r="S92" s="177">
        <f t="shared" si="35"/>
        <v>0</v>
      </c>
      <c r="T92" s="177">
        <f t="shared" si="35"/>
        <v>0</v>
      </c>
      <c r="U92" s="186">
        <f>SUM(N92:T92)</f>
        <v>0</v>
      </c>
      <c r="V92" s="81"/>
      <c r="W92" s="81"/>
      <c r="X92" s="4"/>
      <c r="Y92" s="4"/>
      <c r="Z92" s="4"/>
      <c r="AA92" s="29"/>
      <c r="AB92" s="35"/>
      <c r="AC92" s="100"/>
      <c r="AD92" s="57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</row>
    <row r="93" spans="1:128" s="13" customFormat="1" ht="13.15" customHeight="1">
      <c r="A93" s="363"/>
      <c r="B93" s="148"/>
      <c r="C93" s="87"/>
      <c r="D93" s="127"/>
      <c r="E93" s="74"/>
      <c r="F93" s="74"/>
      <c r="G93" s="224"/>
      <c r="H93" s="231"/>
      <c r="I93" s="231"/>
      <c r="J93" s="221"/>
      <c r="K93" s="221"/>
      <c r="L93" s="221"/>
      <c r="M93" s="221"/>
      <c r="N93" s="197"/>
      <c r="O93" s="197"/>
      <c r="P93" s="197"/>
      <c r="Q93" s="104"/>
      <c r="R93" s="104"/>
      <c r="S93" s="104"/>
      <c r="T93" s="104"/>
      <c r="U93" s="186"/>
      <c r="V93" s="81"/>
      <c r="W93" s="81"/>
      <c r="X93" s="4"/>
      <c r="Y93" s="4"/>
      <c r="Z93" s="4"/>
      <c r="AA93" s="29"/>
      <c r="AB93" s="35"/>
      <c r="AC93" s="100"/>
      <c r="AD93" s="57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</row>
    <row r="94" spans="1:128" s="13" customFormat="1" ht="13.15" customHeight="1">
      <c r="A94" s="363"/>
      <c r="B94" s="148"/>
      <c r="C94" s="87"/>
      <c r="D94" s="127"/>
      <c r="E94" s="74"/>
      <c r="F94" s="74"/>
      <c r="G94" s="224"/>
      <c r="H94" s="231"/>
      <c r="I94" s="231"/>
      <c r="J94" s="221"/>
      <c r="K94" s="221"/>
      <c r="L94" s="221"/>
      <c r="M94" s="221"/>
      <c r="N94" s="197"/>
      <c r="O94" s="197"/>
      <c r="P94" s="197"/>
      <c r="Q94" s="104"/>
      <c r="R94" s="104"/>
      <c r="S94" s="104"/>
      <c r="T94" s="104"/>
      <c r="U94" s="186"/>
      <c r="V94" s="81"/>
      <c r="W94" s="81"/>
      <c r="X94" s="4"/>
      <c r="Y94" s="4"/>
      <c r="Z94" s="4"/>
      <c r="AA94" s="29"/>
      <c r="AB94" s="35"/>
      <c r="AC94" s="100"/>
      <c r="AD94" s="57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</row>
    <row r="95" spans="1:128" s="13" customFormat="1" ht="13.15" customHeight="1">
      <c r="A95" s="363"/>
      <c r="B95" s="148"/>
      <c r="C95" s="87"/>
      <c r="D95" s="127"/>
      <c r="E95" s="74"/>
      <c r="F95" s="74"/>
      <c r="G95" s="224"/>
      <c r="H95" s="231"/>
      <c r="I95" s="231"/>
      <c r="J95" s="221"/>
      <c r="K95" s="221"/>
      <c r="L95" s="221"/>
      <c r="M95" s="221"/>
      <c r="N95" s="197"/>
      <c r="O95" s="197"/>
      <c r="P95" s="197"/>
      <c r="Q95" s="104"/>
      <c r="R95" s="104"/>
      <c r="S95" s="104"/>
      <c r="T95" s="104"/>
      <c r="U95" s="186"/>
      <c r="V95" s="81"/>
      <c r="W95" s="81"/>
      <c r="X95" s="4"/>
      <c r="Y95" s="4"/>
      <c r="Z95" s="4"/>
      <c r="AA95" s="29"/>
      <c r="AB95" s="35"/>
      <c r="AC95" s="100"/>
      <c r="AD95" s="57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</row>
    <row r="96" spans="1:128" s="13" customFormat="1" ht="13.15" customHeight="1">
      <c r="A96" s="363"/>
      <c r="B96" s="148"/>
      <c r="C96" s="87"/>
      <c r="D96" s="127"/>
      <c r="E96" s="74"/>
      <c r="F96" s="74"/>
      <c r="G96" s="224"/>
      <c r="H96" s="231"/>
      <c r="I96" s="231"/>
      <c r="J96" s="221"/>
      <c r="K96" s="221"/>
      <c r="L96" s="221"/>
      <c r="M96" s="221"/>
      <c r="N96" s="197"/>
      <c r="O96" s="197"/>
      <c r="P96" s="197"/>
      <c r="Q96" s="104"/>
      <c r="R96" s="104"/>
      <c r="S96" s="104"/>
      <c r="T96" s="104"/>
      <c r="U96" s="186"/>
      <c r="V96" s="81"/>
      <c r="W96" s="81"/>
      <c r="X96" s="4"/>
      <c r="Y96" s="4"/>
      <c r="Z96" s="4"/>
      <c r="AA96" s="29"/>
      <c r="AB96" s="35"/>
      <c r="AC96" s="100"/>
      <c r="AD96" s="57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</row>
    <row r="97" spans="1:128" s="13" customFormat="1" ht="13.15" customHeight="1">
      <c r="A97"/>
      <c r="B97"/>
      <c r="C97" s="87"/>
      <c r="D97" s="127"/>
      <c r="E97" s="74"/>
      <c r="F97" s="74"/>
      <c r="G97" s="224"/>
      <c r="H97" s="231"/>
      <c r="I97" s="231"/>
      <c r="J97" s="221"/>
      <c r="K97" s="221"/>
      <c r="L97" s="221"/>
      <c r="M97" s="221"/>
      <c r="N97" s="197"/>
      <c r="O97" s="197"/>
      <c r="P97" s="197"/>
      <c r="Q97" s="104"/>
      <c r="R97" s="104"/>
      <c r="S97" s="104"/>
      <c r="T97" s="104"/>
      <c r="U97" s="186"/>
      <c r="V97" s="81"/>
      <c r="W97" s="81"/>
      <c r="X97" s="4"/>
      <c r="Y97" s="4"/>
      <c r="Z97" s="4"/>
      <c r="AA97" s="29"/>
      <c r="AB97" s="35"/>
      <c r="AC97" s="100"/>
      <c r="AD97" s="57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</row>
    <row r="98" spans="1:128" s="13" customFormat="1" ht="13.15" customHeight="1" thickBot="1">
      <c r="A98"/>
      <c r="B98" s="152" t="s">
        <v>5</v>
      </c>
      <c r="C98" s="87"/>
      <c r="D98" s="127"/>
      <c r="E98" s="74"/>
      <c r="F98" s="74"/>
      <c r="G98" s="226">
        <f>SUM(G90:G92)</f>
        <v>0</v>
      </c>
      <c r="H98" s="227">
        <f t="shared" ref="H98:U98" si="36">SUM(H90:H92)</f>
        <v>0</v>
      </c>
      <c r="I98" s="227">
        <f t="shared" si="36"/>
        <v>0</v>
      </c>
      <c r="J98" s="227">
        <f t="shared" si="36"/>
        <v>0</v>
      </c>
      <c r="K98" s="227">
        <f t="shared" si="36"/>
        <v>0</v>
      </c>
      <c r="L98" s="227">
        <f t="shared" si="36"/>
        <v>0</v>
      </c>
      <c r="M98" s="227">
        <f t="shared" si="36"/>
        <v>0</v>
      </c>
      <c r="N98" s="227">
        <f t="shared" si="36"/>
        <v>0</v>
      </c>
      <c r="O98" s="227">
        <f t="shared" si="36"/>
        <v>0</v>
      </c>
      <c r="P98" s="227">
        <f t="shared" si="36"/>
        <v>0</v>
      </c>
      <c r="Q98" s="227">
        <f t="shared" si="36"/>
        <v>0</v>
      </c>
      <c r="R98" s="227">
        <f t="shared" si="36"/>
        <v>0</v>
      </c>
      <c r="S98" s="227">
        <f t="shared" si="36"/>
        <v>0</v>
      </c>
      <c r="T98" s="227">
        <f t="shared" si="36"/>
        <v>0</v>
      </c>
      <c r="U98" s="235">
        <f t="shared" si="36"/>
        <v>0</v>
      </c>
      <c r="V98" s="81"/>
      <c r="W98" s="81"/>
      <c r="X98" s="4"/>
      <c r="Y98" s="4"/>
      <c r="Z98" s="4"/>
      <c r="AA98" s="29"/>
      <c r="AB98" s="35"/>
      <c r="AC98" s="100"/>
      <c r="AD98" s="57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</row>
    <row r="99" spans="1:128" s="13" customFormat="1" ht="13.15" customHeight="1" thickTop="1">
      <c r="A99"/>
      <c r="B99" s="160"/>
      <c r="C99" s="87"/>
      <c r="D99" s="127"/>
      <c r="E99" s="74"/>
      <c r="F99" s="74"/>
      <c r="G99" s="25"/>
      <c r="H99" s="19"/>
      <c r="I99" s="19"/>
      <c r="J99" s="97"/>
      <c r="K99" s="97"/>
      <c r="L99" s="97"/>
      <c r="M99" s="97"/>
      <c r="N99" s="81"/>
      <c r="O99" s="81"/>
      <c r="P99" s="81"/>
      <c r="Q99" s="4"/>
      <c r="R99" s="4"/>
      <c r="S99" s="4"/>
      <c r="T99" s="4"/>
      <c r="U99" s="82"/>
      <c r="V99" s="81"/>
      <c r="W99" s="81"/>
      <c r="X99" s="4"/>
      <c r="Y99" s="4"/>
      <c r="Z99" s="4"/>
      <c r="AA99" s="29"/>
      <c r="AB99" s="35"/>
      <c r="AC99" s="100"/>
      <c r="AD99" s="57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</row>
    <row r="100" spans="1:128" s="13" customFormat="1" ht="13.15" customHeight="1" thickBot="1">
      <c r="A100"/>
      <c r="B100" s="160"/>
      <c r="C100" s="87"/>
      <c r="D100" s="127"/>
      <c r="E100" s="74"/>
      <c r="F100" s="74"/>
      <c r="G100" s="25"/>
      <c r="H100" s="19"/>
      <c r="I100" s="19"/>
      <c r="J100" s="97"/>
      <c r="K100" s="97"/>
      <c r="L100" s="97"/>
      <c r="M100" s="97"/>
      <c r="N100" s="81"/>
      <c r="O100" s="81"/>
      <c r="P100" s="81"/>
      <c r="Q100" s="4"/>
      <c r="R100" s="4"/>
      <c r="S100" s="4"/>
      <c r="T100" s="4"/>
      <c r="U100" s="82"/>
      <c r="V100" s="81"/>
      <c r="W100" s="81"/>
      <c r="X100" s="4"/>
      <c r="Y100" s="4"/>
      <c r="Z100" s="4"/>
      <c r="AA100" s="29"/>
      <c r="AB100" s="35"/>
      <c r="AC100" s="100"/>
      <c r="AD100" s="57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</row>
    <row r="101" spans="1:128" s="13" customFormat="1" ht="13.15" customHeight="1">
      <c r="A101" s="161"/>
      <c r="B101" s="162"/>
      <c r="C101" s="156"/>
      <c r="D101" s="157"/>
      <c r="E101" s="158"/>
      <c r="F101" s="158"/>
      <c r="G101" s="42" t="s">
        <v>69</v>
      </c>
      <c r="H101" s="45"/>
      <c r="I101" s="44"/>
      <c r="J101" s="46" t="s">
        <v>19</v>
      </c>
      <c r="K101" s="43"/>
      <c r="L101" s="43"/>
      <c r="M101" s="43"/>
      <c r="N101" s="42" t="s">
        <v>48</v>
      </c>
      <c r="O101" s="45"/>
      <c r="P101" s="45"/>
      <c r="Q101" s="46"/>
      <c r="R101" s="43"/>
      <c r="S101" s="43"/>
      <c r="T101" s="43"/>
      <c r="U101" s="124"/>
      <c r="V101" s="81"/>
      <c r="W101" s="81"/>
      <c r="X101" s="4"/>
      <c r="Y101" s="4"/>
      <c r="Z101" s="4"/>
      <c r="AA101" s="29"/>
      <c r="AB101" s="35"/>
      <c r="AC101" s="100"/>
      <c r="AD101" s="57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</row>
    <row r="102" spans="1:128" s="13" customFormat="1" ht="58.9" customHeight="1" thickBot="1">
      <c r="A102" s="147" t="s">
        <v>52</v>
      </c>
      <c r="B102" s="147" t="s">
        <v>0</v>
      </c>
      <c r="C102" s="156"/>
      <c r="D102" s="157"/>
      <c r="E102" s="158"/>
      <c r="F102" s="158"/>
      <c r="G102" s="144" t="s">
        <v>16</v>
      </c>
      <c r="H102" s="143" t="s">
        <v>18</v>
      </c>
      <c r="I102" s="145" t="s">
        <v>51</v>
      </c>
      <c r="J102" s="143" t="s">
        <v>9</v>
      </c>
      <c r="K102" s="143" t="s">
        <v>10</v>
      </c>
      <c r="L102" s="143" t="s">
        <v>20</v>
      </c>
      <c r="M102" s="143" t="s">
        <v>12</v>
      </c>
      <c r="N102" s="144" t="s">
        <v>8</v>
      </c>
      <c r="O102" s="143" t="s">
        <v>18</v>
      </c>
      <c r="P102" s="143" t="s">
        <v>51</v>
      </c>
      <c r="Q102" s="143" t="s">
        <v>9</v>
      </c>
      <c r="R102" s="143" t="s">
        <v>10</v>
      </c>
      <c r="S102" s="143" t="s">
        <v>11</v>
      </c>
      <c r="T102" s="143" t="s">
        <v>12</v>
      </c>
      <c r="U102" s="175" t="s">
        <v>14</v>
      </c>
      <c r="V102" s="81"/>
      <c r="W102" s="81"/>
      <c r="X102" s="4"/>
      <c r="Y102" s="4"/>
      <c r="Z102" s="4"/>
      <c r="AA102" s="29"/>
      <c r="AB102" s="35"/>
      <c r="AC102" s="100"/>
      <c r="AD102" s="57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</row>
    <row r="103" spans="1:128" s="13" customFormat="1" ht="13.15" customHeight="1">
      <c r="A103" s="361" t="s">
        <v>63</v>
      </c>
      <c r="B103" s="153" t="s">
        <v>64</v>
      </c>
      <c r="C103" s="87"/>
      <c r="D103" s="127"/>
      <c r="E103" s="74"/>
      <c r="F103" s="74"/>
      <c r="G103" s="222">
        <v>0</v>
      </c>
      <c r="H103" s="223">
        <v>0</v>
      </c>
      <c r="I103" s="223">
        <v>0</v>
      </c>
      <c r="J103" s="223">
        <v>0</v>
      </c>
      <c r="K103" s="223">
        <v>0</v>
      </c>
      <c r="L103" s="223">
        <v>0</v>
      </c>
      <c r="M103" s="223">
        <v>0</v>
      </c>
      <c r="N103" s="183">
        <f t="shared" ref="N103:P105" si="37">G103*N$6</f>
        <v>0</v>
      </c>
      <c r="O103" s="183">
        <f t="shared" si="37"/>
        <v>0</v>
      </c>
      <c r="P103" s="183">
        <f t="shared" si="37"/>
        <v>0</v>
      </c>
      <c r="Q103" s="183">
        <f t="shared" ref="Q103:T105" si="38">J103*SUM(Q$6,Q$7)</f>
        <v>0</v>
      </c>
      <c r="R103" s="183">
        <f t="shared" si="38"/>
        <v>0</v>
      </c>
      <c r="S103" s="183">
        <f t="shared" si="38"/>
        <v>0</v>
      </c>
      <c r="T103" s="183">
        <f t="shared" si="38"/>
        <v>0</v>
      </c>
      <c r="U103" s="184">
        <f>SUM(N103:T103)</f>
        <v>0</v>
      </c>
      <c r="V103" s="81"/>
      <c r="W103" s="81"/>
      <c r="X103" s="4"/>
      <c r="Y103" s="4"/>
      <c r="Z103" s="4"/>
      <c r="AA103" s="29"/>
      <c r="AB103" s="35"/>
      <c r="AC103" s="100"/>
      <c r="AD103" s="57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</row>
    <row r="104" spans="1:128" s="13" customFormat="1" ht="13.15" customHeight="1">
      <c r="A104" s="362"/>
      <c r="B104" s="153" t="s">
        <v>65</v>
      </c>
      <c r="C104" s="87"/>
      <c r="D104" s="127"/>
      <c r="E104" s="74"/>
      <c r="F104" s="74"/>
      <c r="G104" s="224">
        <v>0</v>
      </c>
      <c r="H104" s="220">
        <v>0</v>
      </c>
      <c r="I104" s="220">
        <v>0</v>
      </c>
      <c r="J104" s="220">
        <v>0</v>
      </c>
      <c r="K104" s="220">
        <v>0</v>
      </c>
      <c r="L104" s="220">
        <v>0</v>
      </c>
      <c r="M104" s="220">
        <v>0</v>
      </c>
      <c r="N104" s="177">
        <f t="shared" si="37"/>
        <v>0</v>
      </c>
      <c r="O104" s="177">
        <f t="shared" si="37"/>
        <v>0</v>
      </c>
      <c r="P104" s="177">
        <f t="shared" si="37"/>
        <v>0</v>
      </c>
      <c r="Q104" s="177">
        <f t="shared" si="38"/>
        <v>0</v>
      </c>
      <c r="R104" s="177">
        <f t="shared" si="38"/>
        <v>0</v>
      </c>
      <c r="S104" s="177">
        <f t="shared" si="38"/>
        <v>0</v>
      </c>
      <c r="T104" s="177">
        <f t="shared" si="38"/>
        <v>0</v>
      </c>
      <c r="U104" s="186">
        <f>SUM(N104:T104)</f>
        <v>0</v>
      </c>
      <c r="V104" s="81"/>
      <c r="W104" s="81"/>
      <c r="X104" s="4"/>
      <c r="Y104" s="4"/>
      <c r="Z104" s="4"/>
      <c r="AA104" s="29"/>
      <c r="AB104" s="35"/>
      <c r="AC104" s="100"/>
      <c r="AD104" s="57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</row>
    <row r="105" spans="1:128" s="13" customFormat="1" ht="13.15" customHeight="1">
      <c r="A105" s="362"/>
      <c r="B105" s="153" t="s">
        <v>66</v>
      </c>
      <c r="C105" s="87"/>
      <c r="D105" s="127"/>
      <c r="E105" s="74"/>
      <c r="F105" s="74"/>
      <c r="G105" s="224">
        <v>0</v>
      </c>
      <c r="H105" s="220">
        <v>0</v>
      </c>
      <c r="I105" s="220">
        <v>0</v>
      </c>
      <c r="J105" s="220">
        <v>0</v>
      </c>
      <c r="K105" s="220">
        <v>0</v>
      </c>
      <c r="L105" s="220">
        <v>0</v>
      </c>
      <c r="M105" s="220">
        <v>0</v>
      </c>
      <c r="N105" s="177">
        <f t="shared" si="37"/>
        <v>0</v>
      </c>
      <c r="O105" s="177">
        <f t="shared" si="37"/>
        <v>0</v>
      </c>
      <c r="P105" s="177">
        <f t="shared" si="37"/>
        <v>0</v>
      </c>
      <c r="Q105" s="177">
        <f t="shared" si="38"/>
        <v>0</v>
      </c>
      <c r="R105" s="177">
        <f t="shared" si="38"/>
        <v>0</v>
      </c>
      <c r="S105" s="177">
        <f t="shared" si="38"/>
        <v>0</v>
      </c>
      <c r="T105" s="177">
        <f t="shared" si="38"/>
        <v>0</v>
      </c>
      <c r="U105" s="186">
        <f>SUM(N105:T105)</f>
        <v>0</v>
      </c>
      <c r="V105" s="81"/>
      <c r="W105" s="81"/>
      <c r="X105" s="4"/>
      <c r="Y105" s="4"/>
      <c r="Z105" s="4"/>
      <c r="AA105" s="29"/>
      <c r="AB105" s="35"/>
      <c r="AC105" s="100"/>
      <c r="AD105" s="57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</row>
    <row r="106" spans="1:128" s="13" customFormat="1" ht="13.15" customHeight="1">
      <c r="A106"/>
      <c r="B106"/>
      <c r="C106" s="87"/>
      <c r="D106" s="127"/>
      <c r="E106" s="74"/>
      <c r="F106" s="74"/>
      <c r="G106" s="224"/>
      <c r="H106" s="231"/>
      <c r="I106" s="231"/>
      <c r="J106" s="221"/>
      <c r="K106" s="221"/>
      <c r="L106" s="221"/>
      <c r="M106" s="221"/>
      <c r="N106" s="197"/>
      <c r="O106" s="197"/>
      <c r="P106" s="197"/>
      <c r="Q106" s="104"/>
      <c r="R106" s="104"/>
      <c r="S106" s="104"/>
      <c r="T106" s="104"/>
      <c r="U106" s="186"/>
      <c r="V106" s="81"/>
      <c r="W106" s="81"/>
      <c r="X106" s="4"/>
      <c r="Y106" s="4"/>
      <c r="Z106" s="4"/>
      <c r="AA106" s="29"/>
      <c r="AB106" s="35"/>
      <c r="AC106" s="100"/>
      <c r="AD106" s="57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</row>
    <row r="107" spans="1:128" s="13" customFormat="1" ht="13.15" customHeight="1" thickBot="1">
      <c r="A107"/>
      <c r="B107" s="154" t="s">
        <v>5</v>
      </c>
      <c r="C107" s="87"/>
      <c r="D107" s="127"/>
      <c r="E107" s="74"/>
      <c r="F107" s="74"/>
      <c r="G107" s="226">
        <f>SUM(G103:G105)</f>
        <v>0</v>
      </c>
      <c r="H107" s="227">
        <f t="shared" ref="H107:U107" si="39">SUM(H103:H105)</f>
        <v>0</v>
      </c>
      <c r="I107" s="227">
        <f t="shared" si="39"/>
        <v>0</v>
      </c>
      <c r="J107" s="227">
        <f t="shared" si="39"/>
        <v>0</v>
      </c>
      <c r="K107" s="227">
        <f t="shared" si="39"/>
        <v>0</v>
      </c>
      <c r="L107" s="227">
        <f t="shared" si="39"/>
        <v>0</v>
      </c>
      <c r="M107" s="227">
        <f t="shared" si="39"/>
        <v>0</v>
      </c>
      <c r="N107" s="227">
        <f t="shared" si="39"/>
        <v>0</v>
      </c>
      <c r="O107" s="227">
        <f t="shared" si="39"/>
        <v>0</v>
      </c>
      <c r="P107" s="227">
        <f t="shared" si="39"/>
        <v>0</v>
      </c>
      <c r="Q107" s="227">
        <f t="shared" si="39"/>
        <v>0</v>
      </c>
      <c r="R107" s="227">
        <f t="shared" si="39"/>
        <v>0</v>
      </c>
      <c r="S107" s="227">
        <f t="shared" si="39"/>
        <v>0</v>
      </c>
      <c r="T107" s="227">
        <f t="shared" si="39"/>
        <v>0</v>
      </c>
      <c r="U107" s="235">
        <f t="shared" si="39"/>
        <v>0</v>
      </c>
      <c r="V107" s="81"/>
      <c r="W107" s="81"/>
      <c r="X107" s="4"/>
      <c r="Y107" s="4"/>
      <c r="Z107" s="4"/>
      <c r="AA107" s="29"/>
      <c r="AB107" s="35"/>
      <c r="AC107" s="100"/>
      <c r="AD107" s="57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</row>
    <row r="108" spans="1:128" s="13" customFormat="1" ht="13.15" customHeight="1" thickTop="1">
      <c r="A108"/>
      <c r="B108"/>
      <c r="C108" s="87"/>
      <c r="D108" s="127"/>
      <c r="E108" s="74"/>
      <c r="F108" s="74"/>
      <c r="G108" s="25"/>
      <c r="H108" s="19"/>
      <c r="I108" s="19"/>
      <c r="J108" s="97"/>
      <c r="K108" s="97"/>
      <c r="L108" s="97"/>
      <c r="M108" s="97"/>
      <c r="N108" s="81"/>
      <c r="O108" s="81"/>
      <c r="P108" s="81"/>
      <c r="Q108" s="4"/>
      <c r="R108" s="4"/>
      <c r="S108" s="4"/>
      <c r="T108" s="4"/>
      <c r="U108" s="82"/>
      <c r="V108" s="81"/>
      <c r="W108" s="81"/>
      <c r="X108" s="4"/>
      <c r="Y108" s="4"/>
      <c r="Z108" s="4"/>
      <c r="AA108" s="29"/>
      <c r="AB108" s="35"/>
      <c r="AC108" s="100"/>
      <c r="AD108" s="57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</row>
    <row r="109" spans="1:128" s="13" customFormat="1" ht="13.15" customHeight="1" thickBot="1">
      <c r="A109"/>
      <c r="B109"/>
      <c r="C109" s="87"/>
      <c r="D109" s="127"/>
      <c r="E109" s="74"/>
      <c r="F109" s="74"/>
      <c r="G109" s="25"/>
      <c r="H109" s="19"/>
      <c r="I109" s="19"/>
      <c r="J109" s="97"/>
      <c r="K109" s="97"/>
      <c r="L109" s="97"/>
      <c r="M109" s="97"/>
      <c r="N109" s="81"/>
      <c r="O109" s="81"/>
      <c r="P109" s="81"/>
      <c r="Q109" s="4"/>
      <c r="R109" s="4"/>
      <c r="S109" s="4"/>
      <c r="T109" s="4"/>
      <c r="U109" s="82"/>
      <c r="V109" s="81"/>
      <c r="W109" s="81"/>
      <c r="X109" s="4"/>
      <c r="Y109" s="4"/>
      <c r="Z109" s="4"/>
      <c r="AA109" s="29"/>
      <c r="AB109" s="35"/>
      <c r="AC109" s="100"/>
      <c r="AD109" s="57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</row>
    <row r="110" spans="1:128" s="13" customFormat="1" ht="22.9" customHeight="1" thickBot="1">
      <c r="A110"/>
      <c r="B110" s="155" t="s">
        <v>71</v>
      </c>
      <c r="C110" s="87"/>
      <c r="D110" s="127"/>
      <c r="E110" s="74"/>
      <c r="F110" s="74"/>
      <c r="G110" s="216">
        <f>SUM(G107,G98,G84,G70)</f>
        <v>1719261.5331686207</v>
      </c>
      <c r="H110" s="217">
        <f t="shared" ref="H110:T110" si="40">SUM(H107,H98,H84,H70)</f>
        <v>1966655.2752000003</v>
      </c>
      <c r="I110" s="217">
        <f t="shared" si="40"/>
        <v>283502.8</v>
      </c>
      <c r="J110" s="217">
        <f t="shared" si="40"/>
        <v>2831.6248268541071</v>
      </c>
      <c r="K110" s="217">
        <f t="shared" si="40"/>
        <v>1183.169464814815</v>
      </c>
      <c r="L110" s="217">
        <f t="shared" si="40"/>
        <v>1138.7757037037038</v>
      </c>
      <c r="M110" s="217">
        <f t="shared" si="40"/>
        <v>1454.6992211838008</v>
      </c>
      <c r="N110" s="218">
        <f t="shared" si="40"/>
        <v>26476.627610796761</v>
      </c>
      <c r="O110" s="218">
        <f t="shared" si="40"/>
        <v>36186.457063680005</v>
      </c>
      <c r="P110" s="218">
        <f t="shared" si="40"/>
        <v>5074.7001199999995</v>
      </c>
      <c r="Q110" s="218">
        <f t="shared" si="40"/>
        <v>12317.567996815365</v>
      </c>
      <c r="R110" s="218">
        <f t="shared" si="40"/>
        <v>5134.9554772962965</v>
      </c>
      <c r="S110" s="218">
        <f t="shared" si="40"/>
        <v>4019.8782340740745</v>
      </c>
      <c r="T110" s="218">
        <f t="shared" si="40"/>
        <v>4247.721725856698</v>
      </c>
      <c r="U110" s="219">
        <f>SUM(N110:T110)</f>
        <v>93457.908228519198</v>
      </c>
      <c r="V110" s="81"/>
      <c r="W110" s="81"/>
      <c r="X110" s="4"/>
      <c r="Y110" s="4"/>
      <c r="Z110" s="4"/>
      <c r="AA110" s="29"/>
      <c r="AB110" s="35"/>
      <c r="AC110" s="100"/>
      <c r="AD110" s="57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</row>
    <row r="111" spans="1:128" s="13" customFormat="1" ht="13.15" customHeight="1" thickTop="1">
      <c r="A111" s="33"/>
      <c r="B111" s="37"/>
      <c r="C111" s="87"/>
      <c r="D111" s="127"/>
      <c r="E111" s="74"/>
      <c r="F111" s="74"/>
      <c r="G111" s="25"/>
      <c r="H111" s="19"/>
      <c r="I111" s="19"/>
      <c r="J111" s="97"/>
      <c r="K111" s="97"/>
      <c r="L111" s="97"/>
      <c r="M111" s="97"/>
      <c r="N111" s="81"/>
      <c r="O111" s="81"/>
      <c r="P111" s="81"/>
      <c r="Q111" s="4"/>
      <c r="R111" s="4"/>
      <c r="S111" s="4"/>
      <c r="T111" s="4"/>
      <c r="U111" s="82"/>
      <c r="V111" s="81"/>
      <c r="W111" s="81"/>
      <c r="X111" s="4"/>
      <c r="Y111" s="4"/>
      <c r="Z111" s="4"/>
      <c r="AA111" s="29"/>
      <c r="AB111" s="35"/>
      <c r="AC111" s="100"/>
      <c r="AD111" s="57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</row>
    <row r="112" spans="1:128" s="13" customFormat="1" ht="13.15" customHeight="1" thickBot="1">
      <c r="A112" s="33"/>
      <c r="B112" s="37"/>
      <c r="C112" s="87"/>
      <c r="D112" s="127"/>
      <c r="E112" s="74"/>
      <c r="F112" s="74"/>
      <c r="G112" s="25"/>
      <c r="H112" s="19"/>
      <c r="I112" s="19"/>
      <c r="J112" s="97"/>
      <c r="K112" s="97"/>
      <c r="L112" s="97"/>
      <c r="M112" s="97"/>
      <c r="N112" s="81"/>
      <c r="O112" s="81"/>
      <c r="P112" s="81"/>
      <c r="Q112" s="4"/>
      <c r="R112" s="4"/>
      <c r="S112" s="4"/>
      <c r="T112" s="4"/>
      <c r="U112" s="82"/>
      <c r="V112" s="81"/>
      <c r="W112" s="81"/>
      <c r="X112" s="4"/>
      <c r="Y112" s="4"/>
      <c r="Z112" s="4"/>
      <c r="AA112" s="29"/>
      <c r="AB112" s="35"/>
      <c r="AC112" s="100"/>
      <c r="AD112" s="57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</row>
    <row r="113" spans="1:128" s="3" customFormat="1" ht="21" thickBot="1">
      <c r="A113" s="215" t="s">
        <v>79</v>
      </c>
      <c r="B113" s="66"/>
      <c r="C113" s="67"/>
      <c r="D113" s="137" t="e">
        <f>#REF!+D69</f>
        <v>#REF!</v>
      </c>
      <c r="E113" s="69"/>
      <c r="F113" s="69"/>
      <c r="G113" s="236">
        <f>SUM(G57,G110)</f>
        <v>33118580.481533583</v>
      </c>
      <c r="H113" s="237">
        <f t="shared" ref="H113:U113" si="41">SUM(H57,H110)</f>
        <v>9358158.825600002</v>
      </c>
      <c r="I113" s="237">
        <f t="shared" si="41"/>
        <v>850508.39999999991</v>
      </c>
      <c r="J113" s="237">
        <f t="shared" si="41"/>
        <v>29313.254206960431</v>
      </c>
      <c r="K113" s="237">
        <f t="shared" si="41"/>
        <v>17813.814206062598</v>
      </c>
      <c r="L113" s="237">
        <f t="shared" si="41"/>
        <v>24965.86453703704</v>
      </c>
      <c r="M113" s="237">
        <f t="shared" si="41"/>
        <v>24292.747957770855</v>
      </c>
      <c r="N113" s="237">
        <f t="shared" si="41"/>
        <v>513166.07131045376</v>
      </c>
      <c r="O113" s="237">
        <f t="shared" si="41"/>
        <v>172929.27274608001</v>
      </c>
      <c r="P113" s="237">
        <f t="shared" si="41"/>
        <v>15280.800919999998</v>
      </c>
      <c r="Q113" s="237">
        <f t="shared" si="41"/>
        <v>127777.47209407896</v>
      </c>
      <c r="R113" s="237">
        <f t="shared" si="41"/>
        <v>77644.566549136638</v>
      </c>
      <c r="S113" s="237">
        <f t="shared" si="41"/>
        <v>88367.772704074087</v>
      </c>
      <c r="T113" s="237">
        <f t="shared" si="41"/>
        <v>71163.204524056753</v>
      </c>
      <c r="U113" s="238">
        <f t="shared" si="41"/>
        <v>1066329.1608478804</v>
      </c>
      <c r="V113" s="70" t="e">
        <f>#REF!+V63</f>
        <v>#REF!</v>
      </c>
      <c r="W113" s="70" t="e">
        <f>#REF!+W63</f>
        <v>#REF!</v>
      </c>
      <c r="X113" s="70" t="e">
        <f>#REF!+X63</f>
        <v>#REF!</v>
      </c>
      <c r="Y113" s="70" t="e">
        <f>#REF!+Y63</f>
        <v>#REF!</v>
      </c>
      <c r="Z113" s="70" t="e">
        <f>#REF!+Z63</f>
        <v>#REF!</v>
      </c>
      <c r="AA113" s="71" t="e">
        <f>#REF!+AA63</f>
        <v>#REF!</v>
      </c>
      <c r="AB113" s="68" t="e">
        <f>SUM(V113:AA113)</f>
        <v>#REF!</v>
      </c>
      <c r="AC113" s="61"/>
      <c r="AD113" s="62" t="e">
        <f>#REF!+AD63</f>
        <v>#REF!</v>
      </c>
      <c r="AE113" s="9"/>
      <c r="AF113" s="9"/>
      <c r="AG113" s="9"/>
      <c r="AH113" s="9"/>
      <c r="AI113" s="9"/>
      <c r="AJ113" s="9"/>
      <c r="AK113" s="9"/>
      <c r="AL113" s="9"/>
      <c r="AM113" s="9"/>
      <c r="AN113" s="4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  <c r="BX113" s="9"/>
      <c r="BY113" s="9"/>
      <c r="BZ113" s="9"/>
      <c r="CA113" s="9"/>
      <c r="CB113" s="9"/>
      <c r="CC113" s="9"/>
      <c r="CD113" s="9"/>
      <c r="CE113" s="9"/>
      <c r="CF113" s="9"/>
    </row>
    <row r="114" spans="1:128" s="9" customFormat="1" ht="13.15" customHeight="1">
      <c r="C114" s="17"/>
      <c r="D114" s="17"/>
      <c r="E114" s="16"/>
      <c r="F114" s="16"/>
      <c r="G114" s="98"/>
      <c r="U114" s="142"/>
      <c r="AN114" s="82"/>
    </row>
    <row r="115" spans="1:128" s="9" customFormat="1">
      <c r="C115" s="17"/>
      <c r="D115" s="17"/>
      <c r="E115" s="16"/>
      <c r="F115" s="16"/>
      <c r="G115" s="97"/>
      <c r="AN115" s="82"/>
    </row>
    <row r="116" spans="1:128" ht="20.25">
      <c r="A116" s="342" t="s">
        <v>102</v>
      </c>
      <c r="B116" s="343"/>
      <c r="C116" s="344"/>
      <c r="D116" s="344"/>
      <c r="E116" s="344"/>
      <c r="F116" s="345"/>
      <c r="G116" s="346"/>
      <c r="H116" s="347"/>
      <c r="I116" s="347"/>
      <c r="J116" s="347"/>
      <c r="K116" s="347"/>
      <c r="L116" s="348"/>
      <c r="M116" s="347"/>
      <c r="N116" s="347"/>
      <c r="O116" s="347"/>
      <c r="P116" s="347"/>
      <c r="Q116" s="347"/>
      <c r="R116" s="347"/>
      <c r="S116" s="347"/>
      <c r="T116" s="347"/>
      <c r="U116" s="347"/>
      <c r="AN116" s="9"/>
    </row>
    <row r="117" spans="1:128" ht="28.5" customHeight="1" thickBot="1">
      <c r="A117" s="281" t="s">
        <v>67</v>
      </c>
      <c r="B117" s="282"/>
      <c r="D117" s="13"/>
      <c r="H117" s="7"/>
      <c r="I117" s="7"/>
      <c r="J117" s="7"/>
      <c r="K117" s="7"/>
      <c r="AF117" s="77"/>
      <c r="AG117" s="77">
        <f>1.031*1.0045</f>
        <v>1.0356394999999998</v>
      </c>
      <c r="AH117" s="77"/>
      <c r="AI117" s="77"/>
      <c r="AJ117" s="77"/>
      <c r="AK117" s="77"/>
    </row>
    <row r="118" spans="1:128" ht="15">
      <c r="A118" s="161"/>
      <c r="B118" s="162"/>
      <c r="C118" s="123"/>
      <c r="D118" s="126"/>
      <c r="E118" s="122" t="s">
        <v>15</v>
      </c>
      <c r="F118" s="45"/>
      <c r="G118" s="42" t="s">
        <v>69</v>
      </c>
      <c r="H118" s="45"/>
      <c r="I118" s="44"/>
      <c r="J118" s="46" t="s">
        <v>80</v>
      </c>
      <c r="K118" s="43"/>
      <c r="L118" s="43"/>
      <c r="M118" s="43"/>
      <c r="N118" s="42" t="s">
        <v>48</v>
      </c>
      <c r="O118" s="45"/>
      <c r="P118" s="45"/>
      <c r="Q118" s="46"/>
      <c r="R118" s="43"/>
      <c r="S118" s="43"/>
      <c r="T118" s="43"/>
      <c r="U118" s="124"/>
      <c r="V118" s="122" t="s">
        <v>32</v>
      </c>
      <c r="W118" s="45"/>
      <c r="X118" s="46"/>
      <c r="Y118" s="43"/>
      <c r="Z118" s="43"/>
      <c r="AA118" s="47"/>
      <c r="AB118" s="50"/>
      <c r="AC118" s="54"/>
      <c r="AD118" s="55"/>
      <c r="AF118" s="78">
        <v>0.82</v>
      </c>
      <c r="AG118" s="78">
        <v>1.5</v>
      </c>
      <c r="AH118" s="78">
        <v>2.83</v>
      </c>
      <c r="AI118" s="79">
        <v>6.1999999999999998E-3</v>
      </c>
      <c r="AJ118" s="79">
        <v>5.1400000000000001E-2</v>
      </c>
    </row>
    <row r="119" spans="1:128" s="2" customFormat="1" ht="78.599999999999994" customHeight="1" thickBot="1">
      <c r="A119" s="147" t="s">
        <v>52</v>
      </c>
      <c r="B119" s="147" t="s">
        <v>0</v>
      </c>
      <c r="C119" s="138" t="s">
        <v>13</v>
      </c>
      <c r="D119" s="139" t="s">
        <v>47</v>
      </c>
      <c r="E119" s="140" t="s">
        <v>16</v>
      </c>
      <c r="F119" s="140" t="s">
        <v>17</v>
      </c>
      <c r="G119" s="144" t="s">
        <v>16</v>
      </c>
      <c r="H119" s="143" t="s">
        <v>18</v>
      </c>
      <c r="I119" s="145" t="s">
        <v>51</v>
      </c>
      <c r="J119" s="143" t="s">
        <v>9</v>
      </c>
      <c r="K119" s="143" t="s">
        <v>10</v>
      </c>
      <c r="L119" s="143" t="s">
        <v>81</v>
      </c>
      <c r="M119" s="143" t="s">
        <v>12</v>
      </c>
      <c r="N119" s="144" t="s">
        <v>8</v>
      </c>
      <c r="O119" s="143" t="s">
        <v>18</v>
      </c>
      <c r="P119" s="143" t="s">
        <v>51</v>
      </c>
      <c r="Q119" s="143" t="s">
        <v>9</v>
      </c>
      <c r="R119" s="143" t="s">
        <v>10</v>
      </c>
      <c r="S119" s="143" t="s">
        <v>82</v>
      </c>
      <c r="T119" s="143" t="s">
        <v>12</v>
      </c>
      <c r="U119" s="175" t="s">
        <v>14</v>
      </c>
      <c r="V119" s="49" t="s">
        <v>8</v>
      </c>
      <c r="W119" s="49" t="s">
        <v>18</v>
      </c>
      <c r="X119" s="49" t="s">
        <v>9</v>
      </c>
      <c r="Y119" s="49" t="s">
        <v>10</v>
      </c>
      <c r="Z119" s="49" t="s">
        <v>11</v>
      </c>
      <c r="AA119" s="48" t="s">
        <v>12</v>
      </c>
      <c r="AB119" s="51" t="s">
        <v>24</v>
      </c>
      <c r="AC119" s="52" t="s">
        <v>21</v>
      </c>
      <c r="AD119" s="53" t="s">
        <v>22</v>
      </c>
      <c r="AE119" s="5"/>
      <c r="AF119" s="83" t="s">
        <v>25</v>
      </c>
      <c r="AG119" s="83" t="s">
        <v>26</v>
      </c>
      <c r="AH119" s="83" t="s">
        <v>27</v>
      </c>
      <c r="AI119" s="83" t="s">
        <v>28</v>
      </c>
      <c r="AJ119" s="83" t="s">
        <v>29</v>
      </c>
      <c r="AK119" s="84" t="s">
        <v>31</v>
      </c>
      <c r="AL119" s="5"/>
      <c r="AM119" s="5" t="s">
        <v>30</v>
      </c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5"/>
      <c r="DH119" s="5"/>
      <c r="DI119" s="5"/>
      <c r="DJ119" s="5"/>
      <c r="DK119" s="5"/>
      <c r="DL119" s="5"/>
      <c r="DM119" s="5"/>
      <c r="DN119" s="5"/>
      <c r="DO119" s="5"/>
      <c r="DP119" s="5"/>
      <c r="DQ119" s="5"/>
      <c r="DR119" s="5"/>
      <c r="DS119" s="5"/>
      <c r="DT119" s="5"/>
      <c r="DU119" s="5"/>
      <c r="DV119" s="5"/>
      <c r="DW119" s="5"/>
      <c r="DX119" s="5"/>
    </row>
    <row r="120" spans="1:128" ht="13.9" customHeight="1">
      <c r="A120" s="355" t="s">
        <v>53</v>
      </c>
      <c r="B120" s="149" t="s">
        <v>88</v>
      </c>
      <c r="C120" s="73"/>
      <c r="D120" s="127"/>
      <c r="E120" s="74"/>
      <c r="F120" s="74"/>
      <c r="G120" s="317">
        <f>'[1]LRAM summary calc'!O220</f>
        <v>57534119.199969374</v>
      </c>
      <c r="H120" s="286">
        <f>'[1]LRAM summary calc'!P220</f>
        <v>158456.75675999999</v>
      </c>
      <c r="I120" s="286">
        <f>'[1]LRAM summary calc'!Q220</f>
        <v>0</v>
      </c>
      <c r="J120" s="286">
        <f>'[1]LRAM summary calc'!R220</f>
        <v>0</v>
      </c>
      <c r="K120" s="286">
        <f>'[1]LRAM summary calc'!S220</f>
        <v>0</v>
      </c>
      <c r="L120" s="286">
        <f>'[1]LRAM summary calc'!T220</f>
        <v>0</v>
      </c>
      <c r="M120" s="286">
        <f>'[1]LRAM summary calc'!U220</f>
        <v>0</v>
      </c>
      <c r="N120" s="183">
        <f t="shared" ref="N120:P126" si="42">G120*N$5</f>
        <v>891778.84759952524</v>
      </c>
      <c r="O120" s="183">
        <f t="shared" si="42"/>
        <v>2931.4500000599996</v>
      </c>
      <c r="P120" s="183">
        <f t="shared" si="42"/>
        <v>0</v>
      </c>
      <c r="Q120" s="183">
        <f t="shared" ref="Q120:T126" si="43">J120*SUM(Q$5,Q$7)</f>
        <v>0</v>
      </c>
      <c r="R120" s="183">
        <f t="shared" si="43"/>
        <v>0</v>
      </c>
      <c r="S120" s="183">
        <f t="shared" si="43"/>
        <v>0</v>
      </c>
      <c r="T120" s="183">
        <f t="shared" si="43"/>
        <v>0</v>
      </c>
      <c r="U120" s="184">
        <f t="shared" ref="U120:U126" si="44">SUM(N120:T120)</f>
        <v>894710.29759958526</v>
      </c>
      <c r="V120" s="75">
        <f>'[2]Residential(WAP)'!$D$20</f>
        <v>2596402.12</v>
      </c>
      <c r="W120" s="75">
        <f>'[2]GS&lt;50(WAP)'!$D$20</f>
        <v>0</v>
      </c>
      <c r="AA120" s="29"/>
      <c r="AB120" s="35">
        <f>SUM(V120:W120)</f>
        <v>2596402.12</v>
      </c>
      <c r="AC120" s="64">
        <v>0.5</v>
      </c>
      <c r="AD120" s="56">
        <f>AC120*U120</f>
        <v>447355.14879979263</v>
      </c>
      <c r="AF120" s="75">
        <f t="shared" ref="AF120:AH122" si="45">AF$10*$C120*$AG$9</f>
        <v>0</v>
      </c>
      <c r="AG120" s="75">
        <f t="shared" si="45"/>
        <v>0</v>
      </c>
      <c r="AH120" s="75">
        <f t="shared" si="45"/>
        <v>0</v>
      </c>
      <c r="AI120" s="75">
        <f>AI$10*D120*$AG$9</f>
        <v>0</v>
      </c>
      <c r="AJ120" s="75">
        <f>AJ$10*D120*$AG$9</f>
        <v>0</v>
      </c>
      <c r="AK120" s="76">
        <f>SUM(AF120:AJ120)</f>
        <v>0</v>
      </c>
      <c r="AM120" s="73" t="e">
        <f>D120/C120</f>
        <v>#DIV/0!</v>
      </c>
      <c r="AN120" s="19"/>
    </row>
    <row r="121" spans="1:128" ht="13.9" customHeight="1">
      <c r="A121" s="356"/>
      <c r="B121" s="149" t="s">
        <v>89</v>
      </c>
      <c r="C121" s="72"/>
      <c r="D121" s="128"/>
      <c r="E121" s="121"/>
      <c r="F121" s="121"/>
      <c r="G121" s="286">
        <f>'[1]LRAM summary calc'!O221</f>
        <v>6003440.553054546</v>
      </c>
      <c r="H121" s="286">
        <f>'[1]LRAM summary calc'!P221</f>
        <v>0</v>
      </c>
      <c r="I121" s="286">
        <f>'[1]LRAM summary calc'!Q221</f>
        <v>0</v>
      </c>
      <c r="J121" s="286">
        <f>'[1]LRAM summary calc'!R221</f>
        <v>0</v>
      </c>
      <c r="K121" s="286">
        <f>'[1]LRAM summary calc'!S221</f>
        <v>0</v>
      </c>
      <c r="L121" s="286">
        <f>'[1]LRAM summary calc'!T221</f>
        <v>0</v>
      </c>
      <c r="M121" s="286">
        <f>'[1]LRAM summary calc'!U221</f>
        <v>0</v>
      </c>
      <c r="N121" s="177">
        <f t="shared" si="42"/>
        <v>93053.328572345461</v>
      </c>
      <c r="O121" s="177">
        <f t="shared" si="42"/>
        <v>0</v>
      </c>
      <c r="P121" s="177">
        <f t="shared" si="42"/>
        <v>0</v>
      </c>
      <c r="Q121" s="177">
        <f t="shared" si="43"/>
        <v>0</v>
      </c>
      <c r="R121" s="177">
        <f t="shared" si="43"/>
        <v>0</v>
      </c>
      <c r="S121" s="177">
        <f t="shared" si="43"/>
        <v>0</v>
      </c>
      <c r="T121" s="177">
        <f t="shared" si="43"/>
        <v>0</v>
      </c>
      <c r="U121" s="186">
        <f t="shared" si="44"/>
        <v>93053.328572345461</v>
      </c>
      <c r="V121" s="75">
        <f>'[2]Residential(WAP)'!$D$37</f>
        <v>3856930.6100000003</v>
      </c>
      <c r="W121" s="75">
        <f>'[2]GS&lt;50(WAP)'!$D$38</f>
        <v>1172328.6199999999</v>
      </c>
      <c r="AA121" s="29"/>
      <c r="AB121" s="35">
        <f>SUM(V121:W121)</f>
        <v>5029259.2300000004</v>
      </c>
      <c r="AC121" s="65">
        <v>0.5</v>
      </c>
      <c r="AD121" s="60">
        <f>AC121*U121</f>
        <v>46526.66428617273</v>
      </c>
      <c r="AE121" s="59" t="s">
        <v>23</v>
      </c>
      <c r="AF121" s="75">
        <f t="shared" si="45"/>
        <v>0</v>
      </c>
      <c r="AG121" s="75">
        <f t="shared" si="45"/>
        <v>0</v>
      </c>
      <c r="AH121" s="75">
        <f t="shared" si="45"/>
        <v>0</v>
      </c>
      <c r="AI121" s="75">
        <f>AI$10*D121*$AG$9</f>
        <v>0</v>
      </c>
      <c r="AJ121" s="75">
        <f>AJ$10*D121*$AG$9</f>
        <v>0</v>
      </c>
      <c r="AK121" s="76">
        <f>SUM(AF121:AJ121)</f>
        <v>0</v>
      </c>
      <c r="AM121" s="73" t="e">
        <f>D121/C121</f>
        <v>#DIV/0!</v>
      </c>
      <c r="AN121" s="105"/>
    </row>
    <row r="122" spans="1:128" ht="13.15" customHeight="1">
      <c r="A122" s="356"/>
      <c r="B122" s="149" t="s">
        <v>90</v>
      </c>
      <c r="C122" s="73"/>
      <c r="D122" s="127"/>
      <c r="E122" s="74"/>
      <c r="F122" s="74"/>
      <c r="G122" s="286">
        <f>'[1]LRAM summary calc'!O222</f>
        <v>1805605.5613731353</v>
      </c>
      <c r="H122" s="286">
        <f>'[1]LRAM summary calc'!P222</f>
        <v>0</v>
      </c>
      <c r="I122" s="286">
        <f>'[1]LRAM summary calc'!Q222</f>
        <v>0</v>
      </c>
      <c r="J122" s="286">
        <f>'[1]LRAM summary calc'!R222</f>
        <v>0</v>
      </c>
      <c r="K122" s="286">
        <f>'[1]LRAM summary calc'!S222</f>
        <v>0</v>
      </c>
      <c r="L122" s="286">
        <f>'[1]LRAM summary calc'!T222</f>
        <v>0</v>
      </c>
      <c r="M122" s="286">
        <f>'[1]LRAM summary calc'!U222</f>
        <v>0</v>
      </c>
      <c r="N122" s="177">
        <f t="shared" si="42"/>
        <v>27986.886201283596</v>
      </c>
      <c r="O122" s="177">
        <f t="shared" si="42"/>
        <v>0</v>
      </c>
      <c r="P122" s="177">
        <f t="shared" si="42"/>
        <v>0</v>
      </c>
      <c r="Q122" s="177">
        <f t="shared" si="43"/>
        <v>0</v>
      </c>
      <c r="R122" s="177">
        <f t="shared" si="43"/>
        <v>0</v>
      </c>
      <c r="S122" s="177">
        <f t="shared" si="43"/>
        <v>0</v>
      </c>
      <c r="T122" s="177">
        <f t="shared" si="43"/>
        <v>0</v>
      </c>
      <c r="U122" s="186">
        <f t="shared" si="44"/>
        <v>27986.886201283596</v>
      </c>
      <c r="V122" s="75">
        <f>'[2]Residential(WAP)'!$D$54</f>
        <v>386966.58999999997</v>
      </c>
      <c r="W122" s="75">
        <f>'[2]GS&lt;50(WAP)'!$D$55</f>
        <v>0</v>
      </c>
      <c r="AA122" s="29"/>
      <c r="AB122" s="35">
        <f>SUM(V122:W122)</f>
        <v>386966.58999999997</v>
      </c>
      <c r="AC122" s="65">
        <v>0.5</v>
      </c>
      <c r="AD122" s="57">
        <f>AC122*U122</f>
        <v>13993.443100641798</v>
      </c>
      <c r="AF122" s="75">
        <f t="shared" si="45"/>
        <v>0</v>
      </c>
      <c r="AG122" s="75">
        <f t="shared" si="45"/>
        <v>0</v>
      </c>
      <c r="AH122" s="75">
        <f t="shared" si="45"/>
        <v>0</v>
      </c>
      <c r="AI122" s="75">
        <f>AI$10*D122*$AG$9</f>
        <v>0</v>
      </c>
      <c r="AJ122" s="75">
        <f>AJ$10*D122*$AG$9</f>
        <v>0</v>
      </c>
      <c r="AK122" s="76">
        <f>SUM(AF122:AJ122)</f>
        <v>0</v>
      </c>
      <c r="AM122" s="73" t="e">
        <f>D122/C122</f>
        <v>#DIV/0!</v>
      </c>
      <c r="AN122" s="19"/>
    </row>
    <row r="123" spans="1:128" ht="13.15" customHeight="1">
      <c r="A123" s="356"/>
      <c r="B123" s="149" t="s">
        <v>3</v>
      </c>
      <c r="C123" s="72"/>
      <c r="D123" s="130"/>
      <c r="E123" s="74"/>
      <c r="F123" s="74"/>
      <c r="G123" s="286">
        <f>'[1]LRAM summary calc'!O223</f>
        <v>2074966.7399999998</v>
      </c>
      <c r="H123" s="286">
        <f>'[1]LRAM summary calc'!P223</f>
        <v>0</v>
      </c>
      <c r="I123" s="286">
        <f>'[1]LRAM summary calc'!Q223</f>
        <v>0</v>
      </c>
      <c r="J123" s="286">
        <f>'[1]LRAM summary calc'!R223</f>
        <v>0</v>
      </c>
      <c r="K123" s="286">
        <f>'[1]LRAM summary calc'!S223</f>
        <v>0</v>
      </c>
      <c r="L123" s="286">
        <f>'[1]LRAM summary calc'!T223</f>
        <v>0</v>
      </c>
      <c r="M123" s="286">
        <f>'[1]LRAM summary calc'!U223</f>
        <v>0</v>
      </c>
      <c r="N123" s="177">
        <f t="shared" si="42"/>
        <v>32161.984469999996</v>
      </c>
      <c r="O123" s="177">
        <f t="shared" si="42"/>
        <v>0</v>
      </c>
      <c r="P123" s="177">
        <f t="shared" si="42"/>
        <v>0</v>
      </c>
      <c r="Q123" s="177">
        <f t="shared" si="43"/>
        <v>0</v>
      </c>
      <c r="R123" s="177">
        <f t="shared" si="43"/>
        <v>0</v>
      </c>
      <c r="S123" s="177">
        <f t="shared" si="43"/>
        <v>0</v>
      </c>
      <c r="T123" s="177">
        <f t="shared" si="43"/>
        <v>0</v>
      </c>
      <c r="U123" s="186">
        <f t="shared" si="44"/>
        <v>32161.984469999996</v>
      </c>
      <c r="AA123" s="29"/>
      <c r="AB123" s="37"/>
      <c r="AC123" s="33"/>
      <c r="AD123" s="32"/>
      <c r="AF123" s="81"/>
      <c r="AG123" s="81"/>
      <c r="AH123" s="81"/>
      <c r="AI123" s="9"/>
      <c r="AJ123" s="9"/>
      <c r="AK123" s="82"/>
      <c r="AM123" s="73"/>
      <c r="AN123" s="19"/>
    </row>
    <row r="124" spans="1:128" ht="13.15" customHeight="1">
      <c r="A124" s="165"/>
      <c r="B124" s="149" t="s">
        <v>91</v>
      </c>
      <c r="C124" s="72"/>
      <c r="D124" s="130"/>
      <c r="E124" s="74"/>
      <c r="F124" s="74"/>
      <c r="G124" s="286">
        <f>'[1]LRAM summary calc'!O224</f>
        <v>0</v>
      </c>
      <c r="H124" s="286">
        <f>'[1]LRAM summary calc'!P224</f>
        <v>0</v>
      </c>
      <c r="I124" s="286">
        <f>'[1]LRAM summary calc'!Q224</f>
        <v>1104342.3999999999</v>
      </c>
      <c r="J124" s="286">
        <f>'[1]LRAM summary calc'!R224</f>
        <v>0</v>
      </c>
      <c r="K124" s="286">
        <f>'[1]LRAM summary calc'!S224</f>
        <v>0</v>
      </c>
      <c r="L124" s="286">
        <f>'[1]LRAM summary calc'!T224</f>
        <v>0</v>
      </c>
      <c r="M124" s="286">
        <f>'[1]LRAM summary calc'!U224</f>
        <v>0</v>
      </c>
      <c r="N124" s="177">
        <f t="shared" si="42"/>
        <v>0</v>
      </c>
      <c r="O124" s="177">
        <f t="shared" si="42"/>
        <v>0</v>
      </c>
      <c r="P124" s="177">
        <f t="shared" si="42"/>
        <v>19878.163199999995</v>
      </c>
      <c r="Q124" s="177">
        <f t="shared" si="43"/>
        <v>0</v>
      </c>
      <c r="R124" s="177">
        <f t="shared" si="43"/>
        <v>0</v>
      </c>
      <c r="S124" s="177">
        <f t="shared" si="43"/>
        <v>0</v>
      </c>
      <c r="T124" s="177">
        <f t="shared" si="43"/>
        <v>0</v>
      </c>
      <c r="U124" s="186">
        <f t="shared" si="44"/>
        <v>19878.163199999995</v>
      </c>
      <c r="AA124" s="29"/>
      <c r="AB124" s="37"/>
      <c r="AC124" s="33"/>
      <c r="AD124" s="32"/>
      <c r="AF124" s="81"/>
      <c r="AG124" s="81"/>
      <c r="AH124" s="81"/>
      <c r="AI124" s="9"/>
      <c r="AJ124" s="9"/>
      <c r="AK124" s="82"/>
      <c r="AM124" s="73"/>
      <c r="AN124" s="19"/>
    </row>
    <row r="125" spans="1:128" ht="13.15" customHeight="1">
      <c r="A125" s="165"/>
      <c r="B125" s="149" t="s">
        <v>6</v>
      </c>
      <c r="C125" s="72"/>
      <c r="D125" s="130"/>
      <c r="E125" s="74"/>
      <c r="F125" s="74"/>
      <c r="G125" s="286">
        <f>'[1]LRAM summary calc'!O225</f>
        <v>0</v>
      </c>
      <c r="H125" s="286">
        <f>'[1]LRAM summary calc'!P225</f>
        <v>0</v>
      </c>
      <c r="I125" s="286">
        <f>'[1]LRAM summary calc'!Q225</f>
        <v>0</v>
      </c>
      <c r="J125" s="286">
        <f>'[1]LRAM summary calc'!R225</f>
        <v>0</v>
      </c>
      <c r="K125" s="286">
        <f>'[1]LRAM summary calc'!S225</f>
        <v>9582.8757113516349</v>
      </c>
      <c r="L125" s="286">
        <f>'[1]LRAM summary calc'!T225</f>
        <v>2910.923668148148</v>
      </c>
      <c r="M125" s="286">
        <f>'[1]LRAM summary calc'!U225</f>
        <v>0</v>
      </c>
      <c r="N125" s="177">
        <f t="shared" si="42"/>
        <v>0</v>
      </c>
      <c r="O125" s="177">
        <f t="shared" si="42"/>
        <v>0</v>
      </c>
      <c r="P125" s="177">
        <f t="shared" si="42"/>
        <v>0</v>
      </c>
      <c r="Q125" s="177">
        <f t="shared" si="43"/>
        <v>0</v>
      </c>
      <c r="R125" s="177">
        <f t="shared" si="43"/>
        <v>41781.338101493129</v>
      </c>
      <c r="S125" s="177">
        <f t="shared" si="43"/>
        <v>10304.669785244443</v>
      </c>
      <c r="T125" s="177">
        <f t="shared" si="43"/>
        <v>0</v>
      </c>
      <c r="U125" s="186">
        <f t="shared" si="44"/>
        <v>52086.007886737571</v>
      </c>
      <c r="AA125" s="29"/>
      <c r="AB125" s="37"/>
      <c r="AC125" s="33"/>
      <c r="AD125" s="32"/>
      <c r="AF125" s="81"/>
      <c r="AG125" s="81"/>
      <c r="AH125" s="81"/>
      <c r="AI125" s="9"/>
      <c r="AJ125" s="9"/>
      <c r="AK125" s="82"/>
      <c r="AM125" s="73"/>
      <c r="AN125" s="19"/>
    </row>
    <row r="126" spans="1:128" ht="13.15" customHeight="1">
      <c r="A126" s="165"/>
      <c r="B126" s="149" t="s">
        <v>55</v>
      </c>
      <c r="C126" s="72"/>
      <c r="D126" s="130"/>
      <c r="E126" s="74"/>
      <c r="F126" s="74"/>
      <c r="G126" s="286">
        <f>'[1]LRAM summary calc'!O226</f>
        <v>0</v>
      </c>
      <c r="H126" s="286">
        <f>'[1]LRAM summary calc'!P226</f>
        <v>0</v>
      </c>
      <c r="I126" s="286">
        <f>'[1]LRAM summary calc'!Q226</f>
        <v>0</v>
      </c>
      <c r="J126" s="286">
        <f>'[1]LRAM summary calc'!R226</f>
        <v>0</v>
      </c>
      <c r="K126" s="286">
        <f>'[1]LRAM summary calc'!S226</f>
        <v>0</v>
      </c>
      <c r="L126" s="286">
        <f>'[1]LRAM summary calc'!T226</f>
        <v>17331.367511111108</v>
      </c>
      <c r="M126" s="286">
        <f>'[1]LRAM summary calc'!U226</f>
        <v>8071.0235514018686</v>
      </c>
      <c r="N126" s="177">
        <f t="shared" si="42"/>
        <v>0</v>
      </c>
      <c r="O126" s="177">
        <f t="shared" si="42"/>
        <v>0</v>
      </c>
      <c r="P126" s="177">
        <f t="shared" si="42"/>
        <v>0</v>
      </c>
      <c r="Q126" s="177">
        <f t="shared" si="43"/>
        <v>0</v>
      </c>
      <c r="R126" s="177">
        <f t="shared" si="43"/>
        <v>0</v>
      </c>
      <c r="S126" s="177">
        <f t="shared" si="43"/>
        <v>61353.04098933332</v>
      </c>
      <c r="T126" s="177">
        <f t="shared" si="43"/>
        <v>23648.099005607473</v>
      </c>
      <c r="U126" s="186">
        <f t="shared" si="44"/>
        <v>85001.139994940793</v>
      </c>
      <c r="AA126" s="29"/>
      <c r="AB126" s="37"/>
      <c r="AC126" s="33"/>
      <c r="AD126" s="32"/>
      <c r="AF126" s="81"/>
      <c r="AG126" s="81"/>
      <c r="AH126" s="81"/>
      <c r="AI126" s="9"/>
      <c r="AJ126" s="9"/>
      <c r="AK126" s="82"/>
      <c r="AM126" s="73"/>
      <c r="AN126" s="19"/>
    </row>
    <row r="127" spans="1:128" ht="13.15" customHeight="1">
      <c r="A127" s="165"/>
      <c r="B127" s="164"/>
      <c r="C127" s="72"/>
      <c r="D127" s="130"/>
      <c r="E127" s="74"/>
      <c r="F127" s="74"/>
      <c r="G127" s="287"/>
      <c r="H127" s="287"/>
      <c r="I127" s="287"/>
      <c r="J127" s="287"/>
      <c r="K127" s="287"/>
      <c r="L127" s="287"/>
      <c r="M127" s="287"/>
      <c r="N127" s="104"/>
      <c r="O127" s="104"/>
      <c r="P127" s="104"/>
      <c r="Q127" s="104"/>
      <c r="R127" s="177"/>
      <c r="S127" s="104"/>
      <c r="T127" s="104"/>
      <c r="U127" s="86"/>
      <c r="AA127" s="29"/>
      <c r="AB127" s="37"/>
      <c r="AC127" s="33"/>
      <c r="AD127" s="32"/>
      <c r="AF127" s="81"/>
      <c r="AG127" s="81"/>
      <c r="AH127" s="81"/>
      <c r="AI127" s="9"/>
      <c r="AJ127" s="9"/>
      <c r="AK127" s="82"/>
      <c r="AM127" s="73"/>
      <c r="AN127" s="19"/>
    </row>
    <row r="128" spans="1:128" ht="13.15" customHeight="1" thickBot="1">
      <c r="B128" s="150" t="s">
        <v>5</v>
      </c>
      <c r="C128" s="72"/>
      <c r="D128" s="130"/>
      <c r="E128" s="74"/>
      <c r="F128" s="74"/>
      <c r="G128" s="294">
        <f>SUM(G120:G126)</f>
        <v>67418132.054397061</v>
      </c>
      <c r="H128" s="294">
        <f t="shared" ref="H128:U128" si="46">SUM(H120:H126)</f>
        <v>158456.75675999999</v>
      </c>
      <c r="I128" s="294">
        <f t="shared" si="46"/>
        <v>1104342.3999999999</v>
      </c>
      <c r="J128" s="294">
        <f t="shared" si="46"/>
        <v>0</v>
      </c>
      <c r="K128" s="294">
        <f t="shared" si="46"/>
        <v>9582.8757113516349</v>
      </c>
      <c r="L128" s="294">
        <f t="shared" si="46"/>
        <v>20242.291179259257</v>
      </c>
      <c r="M128" s="294">
        <f t="shared" si="46"/>
        <v>8071.0235514018686</v>
      </c>
      <c r="N128" s="295">
        <f t="shared" si="46"/>
        <v>1044981.0468431542</v>
      </c>
      <c r="O128" s="295">
        <f t="shared" si="46"/>
        <v>2931.4500000599996</v>
      </c>
      <c r="P128" s="295">
        <f t="shared" si="46"/>
        <v>19878.163199999995</v>
      </c>
      <c r="Q128" s="295">
        <f t="shared" si="46"/>
        <v>0</v>
      </c>
      <c r="R128" s="295">
        <f t="shared" si="46"/>
        <v>41781.338101493129</v>
      </c>
      <c r="S128" s="295">
        <f t="shared" si="46"/>
        <v>71657.710774577761</v>
      </c>
      <c r="T128" s="295">
        <f t="shared" si="46"/>
        <v>23648.099005607473</v>
      </c>
      <c r="U128" s="295">
        <f t="shared" si="46"/>
        <v>1204877.8079248925</v>
      </c>
      <c r="AA128" s="29"/>
      <c r="AB128" s="37"/>
      <c r="AC128" s="33"/>
      <c r="AD128" s="32"/>
      <c r="AF128" s="81"/>
      <c r="AG128" s="81"/>
      <c r="AH128" s="81"/>
      <c r="AI128" s="9"/>
      <c r="AJ128" s="9"/>
      <c r="AK128" s="82"/>
      <c r="AM128" s="73"/>
      <c r="AN128" s="19"/>
    </row>
    <row r="129" spans="1:21" ht="16.5" thickTop="1" thickBot="1">
      <c r="B129" s="18"/>
    </row>
    <row r="130" spans="1:21" ht="15">
      <c r="A130" s="161"/>
      <c r="B130" s="162"/>
      <c r="C130" s="123"/>
      <c r="D130" s="126"/>
      <c r="E130" s="122" t="s">
        <v>15</v>
      </c>
      <c r="F130" s="45"/>
      <c r="G130" s="42" t="s">
        <v>69</v>
      </c>
      <c r="H130" s="45"/>
      <c r="I130" s="44"/>
      <c r="J130" s="46" t="s">
        <v>80</v>
      </c>
      <c r="K130" s="43"/>
      <c r="L130" s="43"/>
      <c r="M130" s="43"/>
      <c r="N130" s="42" t="s">
        <v>48</v>
      </c>
      <c r="O130" s="45"/>
      <c r="P130" s="45"/>
      <c r="Q130" s="46"/>
      <c r="R130" s="43"/>
      <c r="S130" s="43"/>
      <c r="T130" s="43"/>
      <c r="U130" s="124"/>
    </row>
    <row r="131" spans="1:21" ht="45.75" thickBot="1">
      <c r="A131" s="147" t="s">
        <v>52</v>
      </c>
      <c r="B131" s="288" t="s">
        <v>0</v>
      </c>
      <c r="C131" s="144" t="s">
        <v>13</v>
      </c>
      <c r="D131" s="289" t="s">
        <v>47</v>
      </c>
      <c r="E131" s="143" t="s">
        <v>16</v>
      </c>
      <c r="F131" s="143" t="s">
        <v>17</v>
      </c>
      <c r="G131" s="144" t="s">
        <v>16</v>
      </c>
      <c r="H131" s="143" t="s">
        <v>18</v>
      </c>
      <c r="I131" s="145" t="s">
        <v>51</v>
      </c>
      <c r="J131" s="143" t="s">
        <v>9</v>
      </c>
      <c r="K131" s="143" t="s">
        <v>10</v>
      </c>
      <c r="L131" s="143" t="s">
        <v>81</v>
      </c>
      <c r="M131" s="143" t="s">
        <v>12</v>
      </c>
      <c r="N131" s="144" t="s">
        <v>8</v>
      </c>
      <c r="O131" s="143" t="s">
        <v>18</v>
      </c>
      <c r="P131" s="143" t="s">
        <v>51</v>
      </c>
      <c r="Q131" s="143" t="s">
        <v>9</v>
      </c>
      <c r="R131" s="143" t="s">
        <v>10</v>
      </c>
      <c r="S131" s="143" t="s">
        <v>82</v>
      </c>
      <c r="T131" s="143" t="s">
        <v>12</v>
      </c>
      <c r="U131" s="175" t="s">
        <v>14</v>
      </c>
    </row>
    <row r="132" spans="1:21" ht="15">
      <c r="A132" s="364" t="s">
        <v>85</v>
      </c>
      <c r="B132" s="149" t="s">
        <v>88</v>
      </c>
      <c r="C132" s="176"/>
      <c r="D132" s="176"/>
      <c r="E132" s="291"/>
      <c r="F132" s="291"/>
      <c r="G132" s="286">
        <f>'[1]LRAM summary calc'!O229</f>
        <v>0</v>
      </c>
      <c r="H132" s="286">
        <f>'[1]LRAM summary calc'!P229</f>
        <v>0</v>
      </c>
      <c r="I132" s="286">
        <f>'[1]LRAM summary calc'!Q229</f>
        <v>0</v>
      </c>
      <c r="J132" s="286">
        <f>'[1]LRAM summary calc'!R229</f>
        <v>0</v>
      </c>
      <c r="K132" s="286">
        <f>'[1]LRAM summary calc'!S229</f>
        <v>0</v>
      </c>
      <c r="L132" s="286">
        <f>'[1]LRAM summary calc'!T229</f>
        <v>0</v>
      </c>
      <c r="M132" s="286">
        <f>'[1]LRAM summary calc'!U229</f>
        <v>0</v>
      </c>
      <c r="N132" s="183">
        <f t="shared" ref="N132:P138" si="47">G132*N$5</f>
        <v>0</v>
      </c>
      <c r="O132" s="183">
        <f t="shared" si="47"/>
        <v>0</v>
      </c>
      <c r="P132" s="183">
        <f t="shared" si="47"/>
        <v>0</v>
      </c>
      <c r="Q132" s="183">
        <f t="shared" ref="Q132:T138" si="48">J132*SUM(Q$5,Q$7)</f>
        <v>0</v>
      </c>
      <c r="R132" s="183">
        <f t="shared" si="48"/>
        <v>0</v>
      </c>
      <c r="S132" s="183">
        <f t="shared" si="48"/>
        <v>0</v>
      </c>
      <c r="T132" s="183">
        <f t="shared" si="48"/>
        <v>0</v>
      </c>
      <c r="U132" s="184">
        <f t="shared" ref="U132:U138" si="49">SUM(N132:T132)</f>
        <v>0</v>
      </c>
    </row>
    <row r="133" spans="1:21" ht="15">
      <c r="A133" s="365"/>
      <c r="B133" s="149" t="s">
        <v>89</v>
      </c>
      <c r="C133" s="179"/>
      <c r="D133" s="178"/>
      <c r="E133" s="292"/>
      <c r="F133" s="292"/>
      <c r="G133" s="286">
        <f>'[1]LRAM summary calc'!O230</f>
        <v>0</v>
      </c>
      <c r="H133" s="286">
        <f>'[1]LRAM summary calc'!P230</f>
        <v>0</v>
      </c>
      <c r="I133" s="286">
        <f>'[1]LRAM summary calc'!Q230</f>
        <v>0</v>
      </c>
      <c r="J133" s="286">
        <f>'[1]LRAM summary calc'!R230</f>
        <v>0</v>
      </c>
      <c r="K133" s="286">
        <f>'[1]LRAM summary calc'!S230</f>
        <v>0</v>
      </c>
      <c r="L133" s="286">
        <f>'[1]LRAM summary calc'!T230</f>
        <v>0</v>
      </c>
      <c r="M133" s="286">
        <f>'[1]LRAM summary calc'!U230</f>
        <v>0</v>
      </c>
      <c r="N133" s="177">
        <f t="shared" si="47"/>
        <v>0</v>
      </c>
      <c r="O133" s="177">
        <f t="shared" si="47"/>
        <v>0</v>
      </c>
      <c r="P133" s="177">
        <f t="shared" si="47"/>
        <v>0</v>
      </c>
      <c r="Q133" s="177">
        <f t="shared" si="48"/>
        <v>0</v>
      </c>
      <c r="R133" s="177">
        <f t="shared" si="48"/>
        <v>0</v>
      </c>
      <c r="S133" s="177">
        <f t="shared" si="48"/>
        <v>0</v>
      </c>
      <c r="T133" s="177">
        <f t="shared" si="48"/>
        <v>0</v>
      </c>
      <c r="U133" s="186">
        <f t="shared" si="49"/>
        <v>0</v>
      </c>
    </row>
    <row r="134" spans="1:21" ht="15">
      <c r="A134" s="365"/>
      <c r="B134" s="149" t="s">
        <v>90</v>
      </c>
      <c r="C134" s="176"/>
      <c r="D134" s="176"/>
      <c r="E134" s="291"/>
      <c r="F134" s="291"/>
      <c r="G134" s="286">
        <f>'[1]LRAM summary calc'!O231</f>
        <v>0</v>
      </c>
      <c r="H134" s="286">
        <f>'[1]LRAM summary calc'!P231</f>
        <v>0</v>
      </c>
      <c r="I134" s="286">
        <f>'[1]LRAM summary calc'!Q231</f>
        <v>0</v>
      </c>
      <c r="J134" s="286">
        <f>'[1]LRAM summary calc'!R231</f>
        <v>0</v>
      </c>
      <c r="K134" s="286">
        <f>'[1]LRAM summary calc'!S231</f>
        <v>0</v>
      </c>
      <c r="L134" s="286">
        <f>'[1]LRAM summary calc'!T231</f>
        <v>0</v>
      </c>
      <c r="M134" s="286">
        <f>'[1]LRAM summary calc'!U231</f>
        <v>0</v>
      </c>
      <c r="N134" s="177">
        <f t="shared" si="47"/>
        <v>0</v>
      </c>
      <c r="O134" s="177">
        <f t="shared" si="47"/>
        <v>0</v>
      </c>
      <c r="P134" s="177">
        <f t="shared" si="47"/>
        <v>0</v>
      </c>
      <c r="Q134" s="177">
        <f t="shared" si="48"/>
        <v>0</v>
      </c>
      <c r="R134" s="177">
        <f t="shared" si="48"/>
        <v>0</v>
      </c>
      <c r="S134" s="177">
        <f t="shared" si="48"/>
        <v>0</v>
      </c>
      <c r="T134" s="177">
        <f t="shared" si="48"/>
        <v>0</v>
      </c>
      <c r="U134" s="186">
        <f t="shared" si="49"/>
        <v>0</v>
      </c>
    </row>
    <row r="135" spans="1:21" ht="15">
      <c r="A135" s="365"/>
      <c r="B135" s="149" t="s">
        <v>3</v>
      </c>
      <c r="C135" s="179"/>
      <c r="D135" s="293"/>
      <c r="E135" s="291"/>
      <c r="F135" s="291"/>
      <c r="G135" s="286">
        <f>'[1]LRAM summary calc'!O232</f>
        <v>0</v>
      </c>
      <c r="H135" s="286">
        <f>'[1]LRAM summary calc'!P232</f>
        <v>0</v>
      </c>
      <c r="I135" s="286">
        <f>'[1]LRAM summary calc'!Q232</f>
        <v>0</v>
      </c>
      <c r="J135" s="286">
        <f>'[1]LRAM summary calc'!R232</f>
        <v>0</v>
      </c>
      <c r="K135" s="286">
        <f>'[1]LRAM summary calc'!S232</f>
        <v>0</v>
      </c>
      <c r="L135" s="286">
        <f>'[1]LRAM summary calc'!T232</f>
        <v>0</v>
      </c>
      <c r="M135" s="286">
        <f>'[1]LRAM summary calc'!U232</f>
        <v>0</v>
      </c>
      <c r="N135" s="177">
        <f t="shared" si="47"/>
        <v>0</v>
      </c>
      <c r="O135" s="177">
        <f t="shared" si="47"/>
        <v>0</v>
      </c>
      <c r="P135" s="177">
        <f t="shared" si="47"/>
        <v>0</v>
      </c>
      <c r="Q135" s="177">
        <f t="shared" si="48"/>
        <v>0</v>
      </c>
      <c r="R135" s="177">
        <f t="shared" si="48"/>
        <v>0</v>
      </c>
      <c r="S135" s="177">
        <f t="shared" si="48"/>
        <v>0</v>
      </c>
      <c r="T135" s="177">
        <f t="shared" si="48"/>
        <v>0</v>
      </c>
      <c r="U135" s="186">
        <f t="shared" si="49"/>
        <v>0</v>
      </c>
    </row>
    <row r="136" spans="1:21" ht="15">
      <c r="A136" s="165"/>
      <c r="B136" s="149" t="s">
        <v>91</v>
      </c>
      <c r="C136" s="179"/>
      <c r="D136" s="293"/>
      <c r="E136" s="291"/>
      <c r="F136" s="291"/>
      <c r="G136" s="286">
        <f>'[1]LRAM summary calc'!O233</f>
        <v>0</v>
      </c>
      <c r="H136" s="286">
        <f>'[1]LRAM summary calc'!P233</f>
        <v>0</v>
      </c>
      <c r="I136" s="286">
        <f>'[1]LRAM summary calc'!Q233</f>
        <v>0</v>
      </c>
      <c r="J136" s="286">
        <f>'[1]LRAM summary calc'!R233</f>
        <v>0</v>
      </c>
      <c r="K136" s="286">
        <f>'[1]LRAM summary calc'!S233</f>
        <v>0</v>
      </c>
      <c r="L136" s="286">
        <f>'[1]LRAM summary calc'!T233</f>
        <v>0</v>
      </c>
      <c r="M136" s="286">
        <f>'[1]LRAM summary calc'!U233</f>
        <v>0</v>
      </c>
      <c r="N136" s="177">
        <f t="shared" si="47"/>
        <v>0</v>
      </c>
      <c r="O136" s="177">
        <f t="shared" si="47"/>
        <v>0</v>
      </c>
      <c r="P136" s="177">
        <f t="shared" si="47"/>
        <v>0</v>
      </c>
      <c r="Q136" s="177">
        <f t="shared" si="48"/>
        <v>0</v>
      </c>
      <c r="R136" s="177">
        <f t="shared" si="48"/>
        <v>0</v>
      </c>
      <c r="S136" s="177">
        <f t="shared" si="48"/>
        <v>0</v>
      </c>
      <c r="T136" s="177">
        <f t="shared" si="48"/>
        <v>0</v>
      </c>
      <c r="U136" s="186">
        <f t="shared" si="49"/>
        <v>0</v>
      </c>
    </row>
    <row r="137" spans="1:21" ht="15">
      <c r="A137" s="165"/>
      <c r="B137" s="149" t="s">
        <v>6</v>
      </c>
      <c r="C137" s="179"/>
      <c r="D137" s="293"/>
      <c r="E137" s="291"/>
      <c r="F137" s="291"/>
      <c r="G137" s="286">
        <f>'[1]LRAM summary calc'!O234</f>
        <v>0</v>
      </c>
      <c r="H137" s="286">
        <f>'[1]LRAM summary calc'!P234</f>
        <v>0</v>
      </c>
      <c r="I137" s="286">
        <f>'[1]LRAM summary calc'!Q234</f>
        <v>0</v>
      </c>
      <c r="J137" s="286">
        <f>'[1]LRAM summary calc'!R234</f>
        <v>0</v>
      </c>
      <c r="K137" s="286">
        <f>'[1]LRAM summary calc'!S234</f>
        <v>0</v>
      </c>
      <c r="L137" s="286">
        <f>'[1]LRAM summary calc'!T234</f>
        <v>0</v>
      </c>
      <c r="M137" s="286">
        <f>'[1]LRAM summary calc'!U234</f>
        <v>0</v>
      </c>
      <c r="N137" s="177">
        <f t="shared" si="47"/>
        <v>0</v>
      </c>
      <c r="O137" s="177">
        <f t="shared" si="47"/>
        <v>0</v>
      </c>
      <c r="P137" s="177">
        <f t="shared" si="47"/>
        <v>0</v>
      </c>
      <c r="Q137" s="177">
        <f t="shared" si="48"/>
        <v>0</v>
      </c>
      <c r="R137" s="177">
        <f t="shared" si="48"/>
        <v>0</v>
      </c>
      <c r="S137" s="177">
        <f t="shared" si="48"/>
        <v>0</v>
      </c>
      <c r="T137" s="177">
        <f t="shared" si="48"/>
        <v>0</v>
      </c>
      <c r="U137" s="186">
        <f t="shared" si="49"/>
        <v>0</v>
      </c>
    </row>
    <row r="138" spans="1:21" ht="15">
      <c r="A138" s="165"/>
      <c r="B138" s="149" t="s">
        <v>55</v>
      </c>
      <c r="C138" s="179"/>
      <c r="D138" s="293"/>
      <c r="E138" s="291"/>
      <c r="F138" s="291"/>
      <c r="G138" s="286">
        <f>'[1]LRAM summary calc'!O235</f>
        <v>0</v>
      </c>
      <c r="H138" s="286">
        <f>'[1]LRAM summary calc'!P235</f>
        <v>0</v>
      </c>
      <c r="I138" s="286">
        <f>'[1]LRAM summary calc'!Q235</f>
        <v>0</v>
      </c>
      <c r="J138" s="286">
        <f>'[1]LRAM summary calc'!R235</f>
        <v>0</v>
      </c>
      <c r="K138" s="286">
        <f>'[1]LRAM summary calc'!S235</f>
        <v>0</v>
      </c>
      <c r="L138" s="286">
        <f>'[1]LRAM summary calc'!T235</f>
        <v>0</v>
      </c>
      <c r="M138" s="286">
        <f>'[1]LRAM summary calc'!U235</f>
        <v>0</v>
      </c>
      <c r="N138" s="177">
        <f t="shared" si="47"/>
        <v>0</v>
      </c>
      <c r="O138" s="177">
        <f t="shared" si="47"/>
        <v>0</v>
      </c>
      <c r="P138" s="177">
        <f t="shared" si="47"/>
        <v>0</v>
      </c>
      <c r="Q138" s="177">
        <f t="shared" si="48"/>
        <v>0</v>
      </c>
      <c r="R138" s="177">
        <f t="shared" si="48"/>
        <v>0</v>
      </c>
      <c r="S138" s="177">
        <f t="shared" si="48"/>
        <v>0</v>
      </c>
      <c r="T138" s="177">
        <f t="shared" si="48"/>
        <v>0</v>
      </c>
      <c r="U138" s="186">
        <f t="shared" si="49"/>
        <v>0</v>
      </c>
    </row>
    <row r="139" spans="1:21" ht="15">
      <c r="A139" s="165"/>
      <c r="B139" s="149"/>
      <c r="C139" s="179"/>
      <c r="D139" s="293"/>
      <c r="E139" s="291"/>
      <c r="F139" s="291"/>
      <c r="G139" s="287"/>
      <c r="H139" s="287"/>
      <c r="I139" s="287"/>
      <c r="J139" s="287"/>
      <c r="K139" s="287"/>
      <c r="L139" s="287"/>
      <c r="M139" s="287"/>
      <c r="N139" s="104"/>
      <c r="O139" s="104"/>
      <c r="P139" s="104"/>
      <c r="Q139" s="104"/>
      <c r="R139" s="177"/>
      <c r="S139" s="104"/>
      <c r="T139" s="104"/>
      <c r="U139" s="86"/>
    </row>
    <row r="140" spans="1:21" ht="16.5" thickBot="1">
      <c r="A140" s="165"/>
      <c r="B140" s="290" t="s">
        <v>5</v>
      </c>
      <c r="C140" s="72"/>
      <c r="D140" s="130"/>
      <c r="E140" s="74"/>
      <c r="F140" s="74"/>
      <c r="G140" s="294">
        <f>SUM(G132:G138)</f>
        <v>0</v>
      </c>
      <c r="H140" s="294">
        <f t="shared" ref="H140:M140" si="50">SUM(H132:H138)</f>
        <v>0</v>
      </c>
      <c r="I140" s="294">
        <f t="shared" si="50"/>
        <v>0</v>
      </c>
      <c r="J140" s="294">
        <f t="shared" si="50"/>
        <v>0</v>
      </c>
      <c r="K140" s="294">
        <f t="shared" si="50"/>
        <v>0</v>
      </c>
      <c r="L140" s="294">
        <f t="shared" si="50"/>
        <v>0</v>
      </c>
      <c r="M140" s="294">
        <f t="shared" si="50"/>
        <v>0</v>
      </c>
      <c r="N140" s="296">
        <f>SUM(N132:N138)</f>
        <v>0</v>
      </c>
      <c r="O140" s="296">
        <f t="shared" ref="O140:U140" si="51">SUM(O132:O138)</f>
        <v>0</v>
      </c>
      <c r="P140" s="296">
        <f t="shared" si="51"/>
        <v>0</v>
      </c>
      <c r="Q140" s="296">
        <f t="shared" si="51"/>
        <v>0</v>
      </c>
      <c r="R140" s="296">
        <f t="shared" si="51"/>
        <v>0</v>
      </c>
      <c r="S140" s="296">
        <f t="shared" si="51"/>
        <v>0</v>
      </c>
      <c r="T140" s="296">
        <f t="shared" si="51"/>
        <v>0</v>
      </c>
      <c r="U140" s="296">
        <f t="shared" si="51"/>
        <v>0</v>
      </c>
    </row>
    <row r="141" spans="1:21" ht="13.5" thickTop="1"/>
    <row r="142" spans="1:21" ht="20.25">
      <c r="A142" s="312" t="s">
        <v>86</v>
      </c>
      <c r="B142" s="313"/>
      <c r="C142" s="309"/>
      <c r="D142" s="309"/>
      <c r="E142" s="309"/>
      <c r="F142" s="309"/>
      <c r="G142" s="314">
        <f>G140+G128</f>
        <v>67418132.054397061</v>
      </c>
      <c r="H142" s="314">
        <f t="shared" ref="H142:U142" si="52">H140+H128</f>
        <v>158456.75675999999</v>
      </c>
      <c r="I142" s="314">
        <f t="shared" si="52"/>
        <v>1104342.3999999999</v>
      </c>
      <c r="J142" s="314">
        <f t="shared" si="52"/>
        <v>0</v>
      </c>
      <c r="K142" s="314">
        <f t="shared" si="52"/>
        <v>9582.8757113516349</v>
      </c>
      <c r="L142" s="314">
        <f t="shared" si="52"/>
        <v>20242.291179259257</v>
      </c>
      <c r="M142" s="314">
        <f t="shared" si="52"/>
        <v>8071.0235514018686</v>
      </c>
      <c r="N142" s="314">
        <f t="shared" si="52"/>
        <v>1044981.0468431542</v>
      </c>
      <c r="O142" s="314">
        <f t="shared" si="52"/>
        <v>2931.4500000599996</v>
      </c>
      <c r="P142" s="315">
        <f t="shared" si="52"/>
        <v>19878.163199999995</v>
      </c>
      <c r="Q142" s="315">
        <f t="shared" si="52"/>
        <v>0</v>
      </c>
      <c r="R142" s="315">
        <f t="shared" si="52"/>
        <v>41781.338101493129</v>
      </c>
      <c r="S142" s="315">
        <f t="shared" si="52"/>
        <v>71657.710774577761</v>
      </c>
      <c r="T142" s="315">
        <f t="shared" si="52"/>
        <v>23648.099005607473</v>
      </c>
      <c r="U142" s="315">
        <f t="shared" si="52"/>
        <v>1204877.8079248925</v>
      </c>
    </row>
    <row r="144" spans="1:21" ht="21" thickBot="1">
      <c r="A144" s="283" t="s">
        <v>68</v>
      </c>
      <c r="B144" s="284"/>
      <c r="D144" s="13"/>
      <c r="H144" s="7"/>
      <c r="I144" s="7"/>
      <c r="J144" s="7"/>
      <c r="K144" s="7"/>
    </row>
    <row r="145" spans="1:21" ht="15">
      <c r="A145" s="161"/>
      <c r="B145" s="162"/>
      <c r="C145" s="123"/>
      <c r="D145" s="126"/>
      <c r="E145" s="122" t="s">
        <v>15</v>
      </c>
      <c r="F145" s="45"/>
      <c r="G145" s="42" t="s">
        <v>69</v>
      </c>
      <c r="H145" s="45"/>
      <c r="I145" s="44"/>
      <c r="J145" s="46" t="s">
        <v>80</v>
      </c>
      <c r="K145" s="43"/>
      <c r="L145" s="43"/>
      <c r="M145" s="43"/>
      <c r="N145" s="42" t="s">
        <v>48</v>
      </c>
      <c r="O145" s="45"/>
      <c r="P145" s="45"/>
      <c r="Q145" s="46"/>
      <c r="R145" s="43"/>
      <c r="S145" s="43"/>
      <c r="T145" s="43"/>
      <c r="U145" s="124"/>
    </row>
    <row r="146" spans="1:21" ht="45.75" thickBot="1">
      <c r="A146" s="147" t="s">
        <v>52</v>
      </c>
      <c r="B146" s="147" t="s">
        <v>0</v>
      </c>
      <c r="C146" s="138" t="s">
        <v>13</v>
      </c>
      <c r="D146" s="139" t="s">
        <v>47</v>
      </c>
      <c r="E146" s="140" t="s">
        <v>16</v>
      </c>
      <c r="F146" s="140" t="s">
        <v>17</v>
      </c>
      <c r="G146" s="144" t="s">
        <v>16</v>
      </c>
      <c r="H146" s="143" t="s">
        <v>18</v>
      </c>
      <c r="I146" s="145" t="s">
        <v>51</v>
      </c>
      <c r="J146" s="143" t="s">
        <v>9</v>
      </c>
      <c r="K146" s="143" t="s">
        <v>10</v>
      </c>
      <c r="L146" s="143" t="s">
        <v>81</v>
      </c>
      <c r="M146" s="143" t="s">
        <v>12</v>
      </c>
      <c r="N146" s="144" t="s">
        <v>8</v>
      </c>
      <c r="O146" s="143" t="s">
        <v>18</v>
      </c>
      <c r="P146" s="143" t="s">
        <v>51</v>
      </c>
      <c r="Q146" s="143" t="s">
        <v>9</v>
      </c>
      <c r="R146" s="143" t="s">
        <v>10</v>
      </c>
      <c r="S146" s="143" t="s">
        <v>82</v>
      </c>
      <c r="T146" s="143" t="s">
        <v>12</v>
      </c>
      <c r="U146" s="175" t="s">
        <v>14</v>
      </c>
    </row>
    <row r="147" spans="1:21" ht="15">
      <c r="A147" s="364" t="s">
        <v>53</v>
      </c>
      <c r="B147" s="149" t="s">
        <v>88</v>
      </c>
      <c r="C147" s="73"/>
      <c r="D147" s="127"/>
      <c r="E147" s="74"/>
      <c r="F147" s="74"/>
      <c r="G147" s="286">
        <f>'[1]LRAM summary calc'!O242</f>
        <v>28767059.599984687</v>
      </c>
      <c r="H147" s="286">
        <f>'[1]LRAM summary calc'!P242</f>
        <v>79228.378379999995</v>
      </c>
      <c r="I147" s="286">
        <f>'[1]LRAM summary calc'!Q242</f>
        <v>0</v>
      </c>
      <c r="J147" s="286">
        <f>'[1]LRAM summary calc'!R242</f>
        <v>0</v>
      </c>
      <c r="K147" s="286">
        <f>'[1]LRAM summary calc'!S242</f>
        <v>0</v>
      </c>
      <c r="L147" s="286">
        <f>'[1]LRAM summary calc'!T242</f>
        <v>0</v>
      </c>
      <c r="M147" s="286">
        <f>'[1]LRAM summary calc'!U242</f>
        <v>0</v>
      </c>
      <c r="N147" s="183">
        <f t="shared" ref="N147:P153" si="53">G147*N$6</f>
        <v>443012.7178397642</v>
      </c>
      <c r="O147" s="183">
        <f t="shared" si="53"/>
        <v>1457.802162192</v>
      </c>
      <c r="P147" s="183">
        <f t="shared" si="53"/>
        <v>0</v>
      </c>
      <c r="Q147" s="183">
        <f t="shared" ref="Q147:T153" si="54">J147*SUM(Q$6,Q$7)</f>
        <v>0</v>
      </c>
      <c r="R147" s="183">
        <f t="shared" si="54"/>
        <v>0</v>
      </c>
      <c r="S147" s="183">
        <f t="shared" si="54"/>
        <v>0</v>
      </c>
      <c r="T147" s="183">
        <f t="shared" si="54"/>
        <v>0</v>
      </c>
      <c r="U147" s="184">
        <f t="shared" ref="U147:U153" si="55">SUM(N147:T147)</f>
        <v>444470.5200019562</v>
      </c>
    </row>
    <row r="148" spans="1:21" ht="15">
      <c r="A148" s="365"/>
      <c r="B148" s="149" t="s">
        <v>89</v>
      </c>
      <c r="C148" s="72"/>
      <c r="D148" s="128"/>
      <c r="E148" s="121"/>
      <c r="F148" s="121"/>
      <c r="G148" s="286">
        <f>'[1]LRAM summary calc'!O243</f>
        <v>3102709.9110000003</v>
      </c>
      <c r="H148" s="286">
        <f>'[1]LRAM summary calc'!P243</f>
        <v>0</v>
      </c>
      <c r="I148" s="286">
        <f>'[1]LRAM summary calc'!Q243</f>
        <v>0</v>
      </c>
      <c r="J148" s="286">
        <f>'[1]LRAM summary calc'!R243</f>
        <v>0</v>
      </c>
      <c r="K148" s="286">
        <f>'[1]LRAM summary calc'!S243</f>
        <v>0</v>
      </c>
      <c r="L148" s="286">
        <f>'[1]LRAM summary calc'!T243</f>
        <v>0</v>
      </c>
      <c r="M148" s="286">
        <f>'[1]LRAM summary calc'!U243</f>
        <v>0</v>
      </c>
      <c r="N148" s="177">
        <f t="shared" si="53"/>
        <v>47781.732629400009</v>
      </c>
      <c r="O148" s="177">
        <f t="shared" si="53"/>
        <v>0</v>
      </c>
      <c r="P148" s="177">
        <f t="shared" si="53"/>
        <v>0</v>
      </c>
      <c r="Q148" s="177">
        <f t="shared" si="54"/>
        <v>0</v>
      </c>
      <c r="R148" s="177">
        <f t="shared" si="54"/>
        <v>0</v>
      </c>
      <c r="S148" s="177">
        <f t="shared" si="54"/>
        <v>0</v>
      </c>
      <c r="T148" s="177">
        <f t="shared" si="54"/>
        <v>0</v>
      </c>
      <c r="U148" s="186">
        <f t="shared" si="55"/>
        <v>47781.732629400009</v>
      </c>
    </row>
    <row r="149" spans="1:21" ht="15">
      <c r="A149" s="365"/>
      <c r="B149" s="149" t="s">
        <v>90</v>
      </c>
      <c r="C149" s="73"/>
      <c r="D149" s="127"/>
      <c r="E149" s="74"/>
      <c r="F149" s="74"/>
      <c r="G149" s="286">
        <f>'[1]LRAM summary calc'!O244</f>
        <v>902802.78068656765</v>
      </c>
      <c r="H149" s="286">
        <f>'[1]LRAM summary calc'!P244</f>
        <v>0</v>
      </c>
      <c r="I149" s="286">
        <f>'[1]LRAM summary calc'!Q244</f>
        <v>0</v>
      </c>
      <c r="J149" s="286">
        <f>'[1]LRAM summary calc'!R244</f>
        <v>0</v>
      </c>
      <c r="K149" s="286">
        <f>'[1]LRAM summary calc'!S244</f>
        <v>0</v>
      </c>
      <c r="L149" s="286">
        <f>'[1]LRAM summary calc'!T244</f>
        <v>0</v>
      </c>
      <c r="M149" s="286">
        <f>'[1]LRAM summary calc'!U244</f>
        <v>0</v>
      </c>
      <c r="N149" s="177">
        <f t="shared" si="53"/>
        <v>13903.162822573142</v>
      </c>
      <c r="O149" s="177">
        <f t="shared" si="53"/>
        <v>0</v>
      </c>
      <c r="P149" s="177">
        <f t="shared" si="53"/>
        <v>0</v>
      </c>
      <c r="Q149" s="177">
        <f t="shared" si="54"/>
        <v>0</v>
      </c>
      <c r="R149" s="177">
        <f t="shared" si="54"/>
        <v>0</v>
      </c>
      <c r="S149" s="177">
        <f t="shared" si="54"/>
        <v>0</v>
      </c>
      <c r="T149" s="177">
        <f t="shared" si="54"/>
        <v>0</v>
      </c>
      <c r="U149" s="186">
        <f t="shared" si="55"/>
        <v>13903.162822573142</v>
      </c>
    </row>
    <row r="150" spans="1:21" ht="15">
      <c r="A150" s="365"/>
      <c r="B150" s="149" t="s">
        <v>3</v>
      </c>
      <c r="C150" s="72"/>
      <c r="D150" s="130"/>
      <c r="E150" s="74"/>
      <c r="F150" s="74"/>
      <c r="G150" s="286">
        <f>'[1]LRAM summary calc'!O245</f>
        <v>1056377.19</v>
      </c>
      <c r="H150" s="286">
        <f>'[1]LRAM summary calc'!P245</f>
        <v>0</v>
      </c>
      <c r="I150" s="286">
        <f>'[1]LRAM summary calc'!Q245</f>
        <v>0</v>
      </c>
      <c r="J150" s="286">
        <f>'[1]LRAM summary calc'!R245</f>
        <v>0</v>
      </c>
      <c r="K150" s="286">
        <f>'[1]LRAM summary calc'!S245</f>
        <v>0</v>
      </c>
      <c r="L150" s="286">
        <f>'[1]LRAM summary calc'!T245</f>
        <v>0</v>
      </c>
      <c r="M150" s="286">
        <f>'[1]LRAM summary calc'!U245</f>
        <v>0</v>
      </c>
      <c r="N150" s="177">
        <f t="shared" si="53"/>
        <v>16268.208725999999</v>
      </c>
      <c r="O150" s="177">
        <f t="shared" si="53"/>
        <v>0</v>
      </c>
      <c r="P150" s="177">
        <f t="shared" si="53"/>
        <v>0</v>
      </c>
      <c r="Q150" s="177">
        <f t="shared" si="54"/>
        <v>0</v>
      </c>
      <c r="R150" s="177">
        <f t="shared" si="54"/>
        <v>0</v>
      </c>
      <c r="S150" s="177">
        <f t="shared" si="54"/>
        <v>0</v>
      </c>
      <c r="T150" s="177">
        <f t="shared" si="54"/>
        <v>0</v>
      </c>
      <c r="U150" s="186">
        <f t="shared" si="55"/>
        <v>16268.208725999999</v>
      </c>
    </row>
    <row r="151" spans="1:21" ht="15">
      <c r="A151" s="165"/>
      <c r="B151" s="149" t="s">
        <v>91</v>
      </c>
      <c r="C151" s="72"/>
      <c r="D151" s="130"/>
      <c r="E151" s="74"/>
      <c r="F151" s="74"/>
      <c r="G151" s="286">
        <f>'[1]LRAM summary calc'!O246</f>
        <v>0</v>
      </c>
      <c r="H151" s="286">
        <f>'[1]LRAM summary calc'!P246</f>
        <v>0</v>
      </c>
      <c r="I151" s="286">
        <f>'[1]LRAM summary calc'!Q246</f>
        <v>552171.19999999995</v>
      </c>
      <c r="J151" s="286">
        <f>'[1]LRAM summary calc'!R246</f>
        <v>0</v>
      </c>
      <c r="K151" s="286">
        <f>'[1]LRAM summary calc'!S246</f>
        <v>0</v>
      </c>
      <c r="L151" s="286">
        <f>'[1]LRAM summary calc'!T246</f>
        <v>0</v>
      </c>
      <c r="M151" s="286">
        <f>'[1]LRAM summary calc'!U246</f>
        <v>0</v>
      </c>
      <c r="N151" s="177">
        <f t="shared" si="53"/>
        <v>0</v>
      </c>
      <c r="O151" s="177">
        <f t="shared" si="53"/>
        <v>0</v>
      </c>
      <c r="P151" s="177">
        <f t="shared" si="53"/>
        <v>9883.8644799999984</v>
      </c>
      <c r="Q151" s="177">
        <f t="shared" si="54"/>
        <v>0</v>
      </c>
      <c r="R151" s="177">
        <f t="shared" si="54"/>
        <v>0</v>
      </c>
      <c r="S151" s="177">
        <f t="shared" si="54"/>
        <v>0</v>
      </c>
      <c r="T151" s="177">
        <f t="shared" si="54"/>
        <v>0</v>
      </c>
      <c r="U151" s="186">
        <f t="shared" si="55"/>
        <v>9883.8644799999984</v>
      </c>
    </row>
    <row r="152" spans="1:21" ht="15">
      <c r="A152" s="165"/>
      <c r="B152" s="149" t="s">
        <v>6</v>
      </c>
      <c r="C152" s="72"/>
      <c r="D152" s="130"/>
      <c r="E152" s="74"/>
      <c r="F152" s="74"/>
      <c r="G152" s="286">
        <f>'[1]LRAM summary calc'!O247</f>
        <v>0</v>
      </c>
      <c r="H152" s="286">
        <f>'[1]LRAM summary calc'!P247</f>
        <v>0</v>
      </c>
      <c r="I152" s="286">
        <f>'[1]LRAM summary calc'!Q247</f>
        <v>0</v>
      </c>
      <c r="J152" s="286">
        <f>'[1]LRAM summary calc'!R247</f>
        <v>3153.8237307915488</v>
      </c>
      <c r="K152" s="286">
        <f>'[1]LRAM summary calc'!S247</f>
        <v>4791.4378556758174</v>
      </c>
      <c r="L152" s="286">
        <f>'[1]LRAM summary calc'!T247</f>
        <v>1552.6840562962964</v>
      </c>
      <c r="M152" s="286">
        <f>'[1]LRAM summary calc'!U247</f>
        <v>0</v>
      </c>
      <c r="N152" s="177">
        <f t="shared" si="53"/>
        <v>0</v>
      </c>
      <c r="O152" s="177">
        <f t="shared" si="53"/>
        <v>0</v>
      </c>
      <c r="P152" s="177">
        <f t="shared" si="53"/>
        <v>0</v>
      </c>
      <c r="Q152" s="177">
        <f t="shared" si="54"/>
        <v>13719.133228943236</v>
      </c>
      <c r="R152" s="177">
        <f t="shared" si="54"/>
        <v>20794.840293633046</v>
      </c>
      <c r="S152" s="177">
        <f t="shared" si="54"/>
        <v>5480.9747187259263</v>
      </c>
      <c r="T152" s="177">
        <f t="shared" si="54"/>
        <v>0</v>
      </c>
      <c r="U152" s="186">
        <f t="shared" si="55"/>
        <v>39994.948241302212</v>
      </c>
    </row>
    <row r="153" spans="1:21" ht="15">
      <c r="A153" s="165"/>
      <c r="B153" s="149" t="s">
        <v>55</v>
      </c>
      <c r="C153" s="72"/>
      <c r="D153" s="130"/>
      <c r="E153" s="74"/>
      <c r="F153" s="74"/>
      <c r="G153" s="286">
        <f>'[1]LRAM summary calc'!O248</f>
        <v>0</v>
      </c>
      <c r="H153" s="286">
        <f>'[1]LRAM summary calc'!P248</f>
        <v>0</v>
      </c>
      <c r="I153" s="286">
        <f>'[1]LRAM summary calc'!Q248</f>
        <v>0</v>
      </c>
      <c r="J153" s="286">
        <f>'[1]LRAM summary calc'!R248</f>
        <v>0</v>
      </c>
      <c r="K153" s="286">
        <f>'[1]LRAM summary calc'!S248</f>
        <v>0.71905555555555545</v>
      </c>
      <c r="L153" s="286">
        <f>'[1]LRAM summary calc'!T248</f>
        <v>8665.6837555555539</v>
      </c>
      <c r="M153" s="286">
        <f>'[1]LRAM summary calc'!U248</f>
        <v>4035.5117757009343</v>
      </c>
      <c r="N153" s="177">
        <f t="shared" si="53"/>
        <v>0</v>
      </c>
      <c r="O153" s="177">
        <f t="shared" si="53"/>
        <v>0</v>
      </c>
      <c r="P153" s="177">
        <f t="shared" si="53"/>
        <v>0</v>
      </c>
      <c r="Q153" s="177">
        <f t="shared" si="54"/>
        <v>0</v>
      </c>
      <c r="R153" s="177">
        <f t="shared" si="54"/>
        <v>3.1207011111111105</v>
      </c>
      <c r="S153" s="177">
        <f t="shared" si="54"/>
        <v>30589.863657111109</v>
      </c>
      <c r="T153" s="177">
        <f t="shared" si="54"/>
        <v>11783.694385046729</v>
      </c>
      <c r="U153" s="186">
        <f t="shared" si="55"/>
        <v>42376.678743268945</v>
      </c>
    </row>
    <row r="154" spans="1:21" ht="15">
      <c r="A154" s="165"/>
      <c r="B154" s="149"/>
      <c r="C154" s="72"/>
      <c r="D154" s="130"/>
      <c r="E154" s="74"/>
      <c r="F154" s="74"/>
      <c r="G154" s="287"/>
      <c r="H154" s="287"/>
      <c r="I154" s="287"/>
      <c r="J154" s="287"/>
      <c r="K154" s="287"/>
      <c r="L154" s="287"/>
      <c r="M154" s="287"/>
      <c r="N154" s="177"/>
      <c r="O154" s="177"/>
      <c r="P154" s="177"/>
      <c r="Q154" s="177"/>
      <c r="R154" s="177"/>
      <c r="S154" s="177"/>
      <c r="T154" s="177"/>
      <c r="U154" s="186"/>
    </row>
    <row r="155" spans="1:21" ht="16.5" thickBot="1">
      <c r="B155" s="150" t="s">
        <v>5</v>
      </c>
      <c r="C155" s="33"/>
      <c r="D155" s="129"/>
      <c r="E155" s="4"/>
      <c r="F155" s="4"/>
      <c r="G155" s="190">
        <f>SUM(G147:G153)</f>
        <v>33828949.481671259</v>
      </c>
      <c r="H155" s="190">
        <f t="shared" ref="H155:M155" si="56">SUM(H147:H153)</f>
        <v>79228.378379999995</v>
      </c>
      <c r="I155" s="190">
        <f t="shared" si="56"/>
        <v>552171.19999999995</v>
      </c>
      <c r="J155" s="190">
        <f t="shared" si="56"/>
        <v>3153.8237307915488</v>
      </c>
      <c r="K155" s="190">
        <f t="shared" si="56"/>
        <v>4792.1569112313728</v>
      </c>
      <c r="L155" s="297">
        <f t="shared" si="56"/>
        <v>10218.367811851851</v>
      </c>
      <c r="M155" s="179">
        <f t="shared" si="56"/>
        <v>4035.5117757009343</v>
      </c>
      <c r="N155" s="299">
        <f>SUM(N147:N153)</f>
        <v>520965.82201773732</v>
      </c>
      <c r="O155" s="299">
        <f t="shared" ref="O155:T155" si="57">SUM(O147:O153)</f>
        <v>1457.802162192</v>
      </c>
      <c r="P155" s="299">
        <f t="shared" si="57"/>
        <v>9883.8644799999984</v>
      </c>
      <c r="Q155" s="299">
        <f t="shared" si="57"/>
        <v>13719.133228943236</v>
      </c>
      <c r="R155" s="299">
        <f t="shared" si="57"/>
        <v>20797.960994744157</v>
      </c>
      <c r="S155" s="299">
        <f t="shared" si="57"/>
        <v>36070.838375837033</v>
      </c>
      <c r="T155" s="299">
        <f t="shared" si="57"/>
        <v>11783.694385046729</v>
      </c>
      <c r="U155" s="192">
        <f>SUM(N155:T155)</f>
        <v>614679.11564450059</v>
      </c>
    </row>
    <row r="156" spans="1:21" ht="16.5" thickTop="1" thickBot="1">
      <c r="B156" s="18"/>
    </row>
    <row r="157" spans="1:21" ht="15">
      <c r="A157" s="161"/>
      <c r="B157" s="162"/>
      <c r="C157" s="123"/>
      <c r="D157" s="126"/>
      <c r="E157" s="122" t="s">
        <v>15</v>
      </c>
      <c r="F157" s="45"/>
      <c r="G157" s="42" t="s">
        <v>69</v>
      </c>
      <c r="H157" s="45"/>
      <c r="I157" s="44"/>
      <c r="J157" s="46" t="s">
        <v>80</v>
      </c>
      <c r="K157" s="43"/>
      <c r="L157" s="43"/>
      <c r="M157" s="43"/>
      <c r="N157" s="42" t="s">
        <v>48</v>
      </c>
      <c r="O157" s="45"/>
      <c r="P157" s="45"/>
      <c r="Q157" s="46"/>
      <c r="R157" s="43"/>
      <c r="S157" s="43"/>
      <c r="T157" s="43"/>
      <c r="U157" s="124"/>
    </row>
    <row r="158" spans="1:21" ht="45.75" thickBot="1">
      <c r="A158" s="147" t="s">
        <v>52</v>
      </c>
      <c r="B158" s="288" t="s">
        <v>0</v>
      </c>
      <c r="C158" s="144" t="s">
        <v>13</v>
      </c>
      <c r="D158" s="289" t="s">
        <v>47</v>
      </c>
      <c r="E158" s="143" t="s">
        <v>16</v>
      </c>
      <c r="F158" s="143" t="s">
        <v>17</v>
      </c>
      <c r="G158" s="144" t="s">
        <v>16</v>
      </c>
      <c r="H158" s="143" t="s">
        <v>18</v>
      </c>
      <c r="I158" s="145" t="s">
        <v>51</v>
      </c>
      <c r="J158" s="143" t="s">
        <v>9</v>
      </c>
      <c r="K158" s="143" t="s">
        <v>10</v>
      </c>
      <c r="L158" s="143" t="s">
        <v>81</v>
      </c>
      <c r="M158" s="143" t="s">
        <v>12</v>
      </c>
      <c r="N158" s="144" t="s">
        <v>8</v>
      </c>
      <c r="O158" s="143" t="s">
        <v>18</v>
      </c>
      <c r="P158" s="143" t="s">
        <v>51</v>
      </c>
      <c r="Q158" s="143" t="s">
        <v>9</v>
      </c>
      <c r="R158" s="143" t="s">
        <v>10</v>
      </c>
      <c r="S158" s="143" t="s">
        <v>82</v>
      </c>
      <c r="T158" s="143" t="s">
        <v>12</v>
      </c>
      <c r="U158" s="175" t="s">
        <v>14</v>
      </c>
    </row>
    <row r="159" spans="1:21" ht="15">
      <c r="A159" s="355" t="s">
        <v>85</v>
      </c>
      <c r="B159" s="149" t="s">
        <v>88</v>
      </c>
      <c r="C159" s="176"/>
      <c r="D159" s="176"/>
      <c r="E159" s="291"/>
      <c r="F159" s="301"/>
      <c r="G159" s="286">
        <f>'[1]LRAM summary calc'!O251</f>
        <v>0</v>
      </c>
      <c r="H159" s="286">
        <f>'[1]LRAM summary calc'!P251</f>
        <v>0</v>
      </c>
      <c r="I159" s="286">
        <f>'[1]LRAM summary calc'!Q251</f>
        <v>0</v>
      </c>
      <c r="J159" s="286">
        <f>'[1]LRAM summary calc'!R251</f>
        <v>0</v>
      </c>
      <c r="K159" s="286">
        <f>'[1]LRAM summary calc'!S251</f>
        <v>0</v>
      </c>
      <c r="L159" s="286">
        <f>'[1]LRAM summary calc'!T251</f>
        <v>0</v>
      </c>
      <c r="M159" s="286">
        <f>'[1]LRAM summary calc'!U251</f>
        <v>0</v>
      </c>
      <c r="N159" s="183">
        <f t="shared" ref="N159:P165" si="58">G159*N$6</f>
        <v>0</v>
      </c>
      <c r="O159" s="183">
        <f t="shared" si="58"/>
        <v>0</v>
      </c>
      <c r="P159" s="183">
        <f t="shared" si="58"/>
        <v>0</v>
      </c>
      <c r="Q159" s="183">
        <f t="shared" ref="Q159:T165" si="59">J159*SUM(Q$6,Q$7)</f>
        <v>0</v>
      </c>
      <c r="R159" s="183">
        <f t="shared" si="59"/>
        <v>0</v>
      </c>
      <c r="S159" s="183">
        <f t="shared" si="59"/>
        <v>0</v>
      </c>
      <c r="T159" s="183">
        <f t="shared" si="59"/>
        <v>0</v>
      </c>
      <c r="U159" s="184">
        <f t="shared" ref="U159:U165" si="60">SUM(N159:T159)</f>
        <v>0</v>
      </c>
    </row>
    <row r="160" spans="1:21" ht="15">
      <c r="A160" s="356"/>
      <c r="B160" s="149" t="s">
        <v>89</v>
      </c>
      <c r="C160" s="179"/>
      <c r="D160" s="178"/>
      <c r="E160" s="292"/>
      <c r="F160" s="302"/>
      <c r="G160" s="286">
        <f>'[1]LRAM summary calc'!O252</f>
        <v>0</v>
      </c>
      <c r="H160" s="286">
        <f>'[1]LRAM summary calc'!P252</f>
        <v>0</v>
      </c>
      <c r="I160" s="286">
        <f>'[1]LRAM summary calc'!Q252</f>
        <v>0</v>
      </c>
      <c r="J160" s="286">
        <f>'[1]LRAM summary calc'!R252</f>
        <v>0</v>
      </c>
      <c r="K160" s="286">
        <f>'[1]LRAM summary calc'!S252</f>
        <v>0</v>
      </c>
      <c r="L160" s="286">
        <f>'[1]LRAM summary calc'!T252</f>
        <v>0</v>
      </c>
      <c r="M160" s="286">
        <f>'[1]LRAM summary calc'!U252</f>
        <v>0</v>
      </c>
      <c r="N160" s="177">
        <f t="shared" si="58"/>
        <v>0</v>
      </c>
      <c r="O160" s="177">
        <f t="shared" si="58"/>
        <v>0</v>
      </c>
      <c r="P160" s="177">
        <f t="shared" si="58"/>
        <v>0</v>
      </c>
      <c r="Q160" s="177">
        <f t="shared" si="59"/>
        <v>0</v>
      </c>
      <c r="R160" s="177">
        <f t="shared" si="59"/>
        <v>0</v>
      </c>
      <c r="S160" s="177">
        <f t="shared" si="59"/>
        <v>0</v>
      </c>
      <c r="T160" s="177">
        <f t="shared" si="59"/>
        <v>0</v>
      </c>
      <c r="U160" s="186">
        <f t="shared" si="60"/>
        <v>0</v>
      </c>
    </row>
    <row r="161" spans="1:39" ht="15">
      <c r="A161" s="356"/>
      <c r="B161" s="149" t="s">
        <v>90</v>
      </c>
      <c r="C161" s="176"/>
      <c r="D161" s="176"/>
      <c r="E161" s="291"/>
      <c r="F161" s="301"/>
      <c r="G161" s="286">
        <f>'[1]LRAM summary calc'!O253</f>
        <v>0</v>
      </c>
      <c r="H161" s="286">
        <f>'[1]LRAM summary calc'!P253</f>
        <v>0</v>
      </c>
      <c r="I161" s="286">
        <f>'[1]LRAM summary calc'!Q253</f>
        <v>0</v>
      </c>
      <c r="J161" s="286">
        <f>'[1]LRAM summary calc'!R253</f>
        <v>0</v>
      </c>
      <c r="K161" s="286">
        <f>'[1]LRAM summary calc'!S253</f>
        <v>0</v>
      </c>
      <c r="L161" s="286">
        <f>'[1]LRAM summary calc'!T253</f>
        <v>0</v>
      </c>
      <c r="M161" s="286">
        <f>'[1]LRAM summary calc'!U253</f>
        <v>0</v>
      </c>
      <c r="N161" s="177">
        <f t="shared" si="58"/>
        <v>0</v>
      </c>
      <c r="O161" s="177">
        <f t="shared" si="58"/>
        <v>0</v>
      </c>
      <c r="P161" s="177">
        <f t="shared" si="58"/>
        <v>0</v>
      </c>
      <c r="Q161" s="177">
        <f t="shared" si="59"/>
        <v>0</v>
      </c>
      <c r="R161" s="177">
        <f t="shared" si="59"/>
        <v>0</v>
      </c>
      <c r="S161" s="177">
        <f t="shared" si="59"/>
        <v>0</v>
      </c>
      <c r="T161" s="177">
        <f t="shared" si="59"/>
        <v>0</v>
      </c>
      <c r="U161" s="186">
        <f t="shared" si="60"/>
        <v>0</v>
      </c>
    </row>
    <row r="162" spans="1:39" ht="15">
      <c r="A162" s="356"/>
      <c r="B162" s="149" t="s">
        <v>3</v>
      </c>
      <c r="C162" s="179"/>
      <c r="D162" s="293"/>
      <c r="E162" s="291"/>
      <c r="F162" s="301"/>
      <c r="G162" s="286">
        <f>'[1]LRAM summary calc'!O254</f>
        <v>0</v>
      </c>
      <c r="H162" s="286">
        <f>'[1]LRAM summary calc'!P254</f>
        <v>0</v>
      </c>
      <c r="I162" s="286">
        <f>'[1]LRAM summary calc'!Q254</f>
        <v>0</v>
      </c>
      <c r="J162" s="286">
        <f>'[1]LRAM summary calc'!R254</f>
        <v>0</v>
      </c>
      <c r="K162" s="286">
        <f>'[1]LRAM summary calc'!S254</f>
        <v>0</v>
      </c>
      <c r="L162" s="286">
        <f>'[1]LRAM summary calc'!T254</f>
        <v>0</v>
      </c>
      <c r="M162" s="286">
        <f>'[1]LRAM summary calc'!U254</f>
        <v>0</v>
      </c>
      <c r="N162" s="177">
        <f t="shared" si="58"/>
        <v>0</v>
      </c>
      <c r="O162" s="177">
        <f t="shared" si="58"/>
        <v>0</v>
      </c>
      <c r="P162" s="177">
        <f t="shared" si="58"/>
        <v>0</v>
      </c>
      <c r="Q162" s="177">
        <f t="shared" si="59"/>
        <v>0</v>
      </c>
      <c r="R162" s="177">
        <f t="shared" si="59"/>
        <v>0</v>
      </c>
      <c r="S162" s="177">
        <f t="shared" si="59"/>
        <v>0</v>
      </c>
      <c r="T162" s="177">
        <f t="shared" si="59"/>
        <v>0</v>
      </c>
      <c r="U162" s="186">
        <f t="shared" si="60"/>
        <v>0</v>
      </c>
    </row>
    <row r="163" spans="1:39" ht="15">
      <c r="A163" s="165"/>
      <c r="B163" s="149" t="s">
        <v>91</v>
      </c>
      <c r="C163" s="179"/>
      <c r="D163" s="293"/>
      <c r="E163" s="291"/>
      <c r="F163" s="301"/>
      <c r="G163" s="286">
        <f>'[1]LRAM summary calc'!O255</f>
        <v>0</v>
      </c>
      <c r="H163" s="286">
        <f>'[1]LRAM summary calc'!P255</f>
        <v>0</v>
      </c>
      <c r="I163" s="286">
        <f>'[1]LRAM summary calc'!Q255</f>
        <v>141751.39999999997</v>
      </c>
      <c r="J163" s="286">
        <f>'[1]LRAM summary calc'!R255</f>
        <v>0</v>
      </c>
      <c r="K163" s="286">
        <f>'[1]LRAM summary calc'!S255</f>
        <v>0</v>
      </c>
      <c r="L163" s="286">
        <f>'[1]LRAM summary calc'!T255</f>
        <v>0</v>
      </c>
      <c r="M163" s="286">
        <f>'[1]LRAM summary calc'!U255</f>
        <v>0</v>
      </c>
      <c r="N163" s="177">
        <f t="shared" si="58"/>
        <v>0</v>
      </c>
      <c r="O163" s="177">
        <f t="shared" si="58"/>
        <v>0</v>
      </c>
      <c r="P163" s="177">
        <f t="shared" si="58"/>
        <v>2537.3500599999993</v>
      </c>
      <c r="Q163" s="177">
        <f t="shared" si="59"/>
        <v>0</v>
      </c>
      <c r="R163" s="177">
        <f t="shared" si="59"/>
        <v>0</v>
      </c>
      <c r="S163" s="177">
        <f t="shared" si="59"/>
        <v>0</v>
      </c>
      <c r="T163" s="177">
        <f t="shared" si="59"/>
        <v>0</v>
      </c>
      <c r="U163" s="186">
        <f t="shared" si="60"/>
        <v>2537.3500599999993</v>
      </c>
    </row>
    <row r="164" spans="1:39" ht="15">
      <c r="A164" s="165"/>
      <c r="B164" s="149" t="s">
        <v>6</v>
      </c>
      <c r="C164" s="179"/>
      <c r="D164" s="293"/>
      <c r="E164" s="291"/>
      <c r="F164" s="301"/>
      <c r="G164" s="286">
        <f>'[1]LRAM summary calc'!O256</f>
        <v>0</v>
      </c>
      <c r="H164" s="286">
        <f>'[1]LRAM summary calc'!P256</f>
        <v>580394.00000000012</v>
      </c>
      <c r="I164" s="286">
        <f>'[1]LRAM summary calc'!Q256</f>
        <v>0</v>
      </c>
      <c r="J164" s="286">
        <f>'[1]LRAM summary calc'!R256</f>
        <v>0</v>
      </c>
      <c r="K164" s="286">
        <f>'[1]LRAM summary calc'!S256</f>
        <v>0</v>
      </c>
      <c r="L164" s="286">
        <f>'[1]LRAM summary calc'!T256</f>
        <v>0</v>
      </c>
      <c r="M164" s="286">
        <f>'[1]LRAM summary calc'!U256</f>
        <v>1612.2055555555557</v>
      </c>
      <c r="N164" s="177">
        <f t="shared" si="58"/>
        <v>0</v>
      </c>
      <c r="O164" s="177">
        <f t="shared" si="58"/>
        <v>10679.249600000003</v>
      </c>
      <c r="P164" s="177">
        <f t="shared" si="58"/>
        <v>0</v>
      </c>
      <c r="Q164" s="177">
        <f t="shared" si="59"/>
        <v>0</v>
      </c>
      <c r="R164" s="177">
        <f t="shared" si="59"/>
        <v>0</v>
      </c>
      <c r="S164" s="177">
        <f t="shared" si="59"/>
        <v>0</v>
      </c>
      <c r="T164" s="177">
        <f t="shared" si="59"/>
        <v>4707.6402222222223</v>
      </c>
      <c r="U164" s="186">
        <f t="shared" si="60"/>
        <v>15386.889822222225</v>
      </c>
    </row>
    <row r="165" spans="1:39" ht="15">
      <c r="A165" s="165"/>
      <c r="B165" s="149" t="s">
        <v>55</v>
      </c>
      <c r="C165" s="179"/>
      <c r="D165" s="293"/>
      <c r="E165" s="291"/>
      <c r="F165" s="301"/>
      <c r="G165" s="286">
        <f>'[1]LRAM summary calc'!O257</f>
        <v>0</v>
      </c>
      <c r="H165" s="286">
        <f>'[1]LRAM summary calc'!P257</f>
        <v>0</v>
      </c>
      <c r="I165" s="286">
        <f>'[1]LRAM summary calc'!Q257</f>
        <v>0</v>
      </c>
      <c r="J165" s="286">
        <f>'[1]LRAM summary calc'!R257</f>
        <v>0</v>
      </c>
      <c r="K165" s="286">
        <f>'[1]LRAM summary calc'!S257</f>
        <v>0</v>
      </c>
      <c r="L165" s="286">
        <f>'[1]LRAM summary calc'!T257</f>
        <v>0</v>
      </c>
      <c r="M165" s="286">
        <f>'[1]LRAM summary calc'!U257</f>
        <v>0</v>
      </c>
      <c r="N165" s="177">
        <f t="shared" si="58"/>
        <v>0</v>
      </c>
      <c r="O165" s="177">
        <f t="shared" si="58"/>
        <v>0</v>
      </c>
      <c r="P165" s="177">
        <f t="shared" si="58"/>
        <v>0</v>
      </c>
      <c r="Q165" s="177">
        <f t="shared" si="59"/>
        <v>0</v>
      </c>
      <c r="R165" s="177">
        <f t="shared" si="59"/>
        <v>0</v>
      </c>
      <c r="S165" s="177">
        <f t="shared" si="59"/>
        <v>0</v>
      </c>
      <c r="T165" s="177">
        <f t="shared" si="59"/>
        <v>0</v>
      </c>
      <c r="U165" s="186">
        <f t="shared" si="60"/>
        <v>0</v>
      </c>
    </row>
    <row r="166" spans="1:39" ht="15">
      <c r="A166" s="165"/>
      <c r="B166" s="300"/>
      <c r="C166" s="72"/>
      <c r="D166" s="130"/>
      <c r="E166" s="74"/>
      <c r="F166" s="74"/>
      <c r="G166" s="287"/>
      <c r="H166" s="287"/>
      <c r="I166" s="287"/>
      <c r="J166" s="287"/>
      <c r="K166" s="287"/>
      <c r="L166" s="287"/>
      <c r="M166" s="287"/>
      <c r="N166" s="104"/>
      <c r="O166" s="104"/>
      <c r="P166" s="104"/>
      <c r="Q166" s="104"/>
      <c r="R166" s="104"/>
      <c r="S166" s="104"/>
      <c r="T166" s="104"/>
      <c r="U166" s="86"/>
    </row>
    <row r="167" spans="1:39" ht="16.5" thickBot="1">
      <c r="B167" s="150" t="s">
        <v>5</v>
      </c>
      <c r="C167" s="33"/>
      <c r="D167" s="129"/>
      <c r="E167" s="4"/>
      <c r="F167" s="4"/>
      <c r="G167" s="191">
        <f>SUM(G159:G165)</f>
        <v>0</v>
      </c>
      <c r="H167" s="191">
        <f t="shared" ref="H167:U167" si="61">SUM(H159:H165)</f>
        <v>580394.00000000012</v>
      </c>
      <c r="I167" s="191">
        <f t="shared" si="61"/>
        <v>141751.39999999997</v>
      </c>
      <c r="J167" s="191">
        <f t="shared" si="61"/>
        <v>0</v>
      </c>
      <c r="K167" s="191">
        <f t="shared" si="61"/>
        <v>0</v>
      </c>
      <c r="L167" s="191">
        <f t="shared" si="61"/>
        <v>0</v>
      </c>
      <c r="M167" s="191">
        <f t="shared" si="61"/>
        <v>1612.2055555555557</v>
      </c>
      <c r="N167" s="298">
        <f t="shared" si="61"/>
        <v>0</v>
      </c>
      <c r="O167" s="299">
        <f t="shared" si="61"/>
        <v>10679.249600000003</v>
      </c>
      <c r="P167" s="299">
        <f t="shared" si="61"/>
        <v>2537.3500599999993</v>
      </c>
      <c r="Q167" s="299">
        <f t="shared" si="61"/>
        <v>0</v>
      </c>
      <c r="R167" s="299">
        <f t="shared" si="61"/>
        <v>0</v>
      </c>
      <c r="S167" s="299">
        <f t="shared" si="61"/>
        <v>0</v>
      </c>
      <c r="T167" s="299">
        <f t="shared" si="61"/>
        <v>4707.6402222222223</v>
      </c>
      <c r="U167" s="299">
        <f t="shared" si="61"/>
        <v>17924.239882222224</v>
      </c>
    </row>
    <row r="168" spans="1:39" ht="13.5" thickTop="1"/>
    <row r="169" spans="1:39" ht="20.25">
      <c r="A169" s="303" t="s">
        <v>87</v>
      </c>
      <c r="B169" s="304"/>
      <c r="C169" s="305"/>
      <c r="D169" s="305"/>
      <c r="E169" s="305"/>
      <c r="F169" s="305"/>
      <c r="G169" s="306">
        <f>G167+G155</f>
        <v>33828949.481671259</v>
      </c>
      <c r="H169" s="306">
        <f t="shared" ref="H169:M169" si="62">H167+H155</f>
        <v>659622.37838000013</v>
      </c>
      <c r="I169" s="306">
        <f t="shared" si="62"/>
        <v>693922.59999999986</v>
      </c>
      <c r="J169" s="306">
        <f t="shared" si="62"/>
        <v>3153.8237307915488</v>
      </c>
      <c r="K169" s="306">
        <f t="shared" si="62"/>
        <v>4792.1569112313728</v>
      </c>
      <c r="L169" s="306">
        <f t="shared" si="62"/>
        <v>10218.367811851851</v>
      </c>
      <c r="M169" s="306">
        <f t="shared" si="62"/>
        <v>5647.7173312564901</v>
      </c>
      <c r="N169" s="307">
        <f>SUM(N167,N155)</f>
        <v>520965.82201773732</v>
      </c>
      <c r="O169" s="307">
        <f t="shared" ref="O169:U169" si="63">SUM(O167,O155)</f>
        <v>12137.051762192003</v>
      </c>
      <c r="P169" s="307">
        <f t="shared" si="63"/>
        <v>12421.214539999997</v>
      </c>
      <c r="Q169" s="307">
        <f t="shared" si="63"/>
        <v>13719.133228943236</v>
      </c>
      <c r="R169" s="307">
        <f t="shared" si="63"/>
        <v>20797.960994744157</v>
      </c>
      <c r="S169" s="307">
        <f t="shared" si="63"/>
        <v>36070.838375837033</v>
      </c>
      <c r="T169" s="307">
        <f t="shared" si="63"/>
        <v>16491.334607268953</v>
      </c>
      <c r="U169" s="307">
        <f t="shared" si="63"/>
        <v>632603.35552672285</v>
      </c>
      <c r="V169" s="285"/>
      <c r="W169" s="285"/>
      <c r="X169" s="285"/>
      <c r="Y169" s="285"/>
      <c r="Z169" s="285"/>
      <c r="AA169" s="285"/>
      <c r="AB169" s="285"/>
      <c r="AC169" s="285"/>
      <c r="AD169" s="285"/>
      <c r="AE169" s="285"/>
      <c r="AF169" s="285"/>
      <c r="AG169" s="285"/>
      <c r="AH169" s="285"/>
      <c r="AI169" s="285"/>
      <c r="AJ169" s="285"/>
      <c r="AK169" s="285"/>
      <c r="AL169" s="285"/>
      <c r="AM169" s="285"/>
    </row>
    <row r="171" spans="1:39" ht="18">
      <c r="A171" s="308" t="s">
        <v>92</v>
      </c>
      <c r="B171" s="309"/>
      <c r="C171" s="309"/>
      <c r="D171" s="309"/>
      <c r="E171" s="309"/>
      <c r="F171" s="309"/>
      <c r="G171" s="310">
        <f>G169+G142</f>
        <v>101247081.53606832</v>
      </c>
      <c r="H171" s="310">
        <f t="shared" ref="H171:M171" si="64">H169+H142</f>
        <v>818079.13514000014</v>
      </c>
      <c r="I171" s="310">
        <f t="shared" si="64"/>
        <v>1798264.9999999998</v>
      </c>
      <c r="J171" s="310">
        <f t="shared" si="64"/>
        <v>3153.8237307915488</v>
      </c>
      <c r="K171" s="310">
        <f t="shared" si="64"/>
        <v>14375.032622583007</v>
      </c>
      <c r="L171" s="310">
        <f t="shared" si="64"/>
        <v>30460.658991111108</v>
      </c>
      <c r="M171" s="310">
        <f t="shared" si="64"/>
        <v>13718.74088265836</v>
      </c>
      <c r="N171" s="311">
        <f>SUM(N169,N142)</f>
        <v>1565946.8688608916</v>
      </c>
      <c r="O171" s="311">
        <f t="shared" ref="O171:U171" si="65">SUM(O169,O142)</f>
        <v>15068.501762252003</v>
      </c>
      <c r="P171" s="311">
        <f t="shared" si="65"/>
        <v>32299.377739999993</v>
      </c>
      <c r="Q171" s="311">
        <f t="shared" si="65"/>
        <v>13719.133228943236</v>
      </c>
      <c r="R171" s="311">
        <f t="shared" si="65"/>
        <v>62579.299096237286</v>
      </c>
      <c r="S171" s="311">
        <f t="shared" si="65"/>
        <v>107728.54915041479</v>
      </c>
      <c r="T171" s="311">
        <f t="shared" si="65"/>
        <v>40139.433612876426</v>
      </c>
      <c r="U171" s="311">
        <f t="shared" si="65"/>
        <v>1837481.1634516153</v>
      </c>
    </row>
  </sheetData>
  <sheetProtection password="D1D3" sheet="1" objects="1" scenarios="1"/>
  <mergeCells count="12">
    <mergeCell ref="A159:A162"/>
    <mergeCell ref="A12:A15"/>
    <mergeCell ref="A22:A29"/>
    <mergeCell ref="A36:A43"/>
    <mergeCell ref="A103:A105"/>
    <mergeCell ref="A50:A52"/>
    <mergeCell ref="A65:A68"/>
    <mergeCell ref="A75:A82"/>
    <mergeCell ref="A89:A96"/>
    <mergeCell ref="A120:A123"/>
    <mergeCell ref="A132:A135"/>
    <mergeCell ref="A147:A150"/>
  </mergeCells>
  <phoneticPr fontId="10" type="noConversion"/>
  <printOptions horizontalCentered="1"/>
  <pageMargins left="0.27559055118110237" right="0.19685039370078741" top="1.1023622047244095" bottom="0.43307086614173229" header="0.23622047244094491" footer="0.23622047244094491"/>
  <pageSetup paperSize="3" scale="65" fitToHeight="0" orientation="landscape" horizontalDpi="4294967292" r:id="rId1"/>
  <headerFooter alignWithMargins="0">
    <oddHeader>&amp;RToronto Hydro-Electric System Limited
EB-2008-0401
Exhibit J
Tab 4
Schedule B1
Filed:  2009 Jun 04
Page &amp;P of &amp;N</oddHeader>
  </headerFooter>
  <rowBreaks count="1" manualBreakCount="1">
    <brk id="115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F146"/>
  <sheetViews>
    <sheetView zoomScale="75" workbookViewId="0">
      <selection activeCell="C60" sqref="C60"/>
    </sheetView>
  </sheetViews>
  <sheetFormatPr defaultRowHeight="12.75"/>
  <cols>
    <col min="1" max="1" width="34.140625" customWidth="1"/>
    <col min="2" max="2" width="5.28515625" customWidth="1"/>
    <col min="3" max="3" width="18" customWidth="1"/>
    <col min="4" max="4" width="18.28515625" style="13" customWidth="1"/>
    <col min="5" max="5" width="18.140625" customWidth="1"/>
    <col min="6" max="6" width="15.42578125" customWidth="1"/>
  </cols>
  <sheetData>
    <row r="1" spans="1:5" ht="18">
      <c r="B1" s="26" t="s">
        <v>39</v>
      </c>
      <c r="C1" s="108"/>
      <c r="D1" s="264"/>
      <c r="E1" s="108"/>
    </row>
    <row r="2" spans="1:5" ht="18">
      <c r="C2" s="26" t="s">
        <v>101</v>
      </c>
      <c r="E2" s="13"/>
    </row>
    <row r="3" spans="1:5" ht="18">
      <c r="A3" s="26" t="s">
        <v>95</v>
      </c>
    </row>
    <row r="4" spans="1:5" ht="15.75">
      <c r="A4" s="109"/>
    </row>
    <row r="5" spans="1:5" ht="39.75" thickBot="1">
      <c r="A5" s="109"/>
      <c r="C5" s="110" t="s">
        <v>83</v>
      </c>
      <c r="D5" s="265" t="s">
        <v>41</v>
      </c>
      <c r="E5" s="111" t="s">
        <v>42</v>
      </c>
    </row>
    <row r="6" spans="1:5" ht="15.75">
      <c r="A6" s="27" t="s">
        <v>8</v>
      </c>
      <c r="C6" s="112"/>
      <c r="D6" s="5"/>
      <c r="E6" s="113"/>
    </row>
    <row r="7" spans="1:5" ht="14.25">
      <c r="A7" s="324" t="s">
        <v>88</v>
      </c>
      <c r="B7" s="13"/>
      <c r="C7" s="326">
        <f>'B1 - 2006&amp;2007LRAM'!G120+'B1 - 2006&amp;2007LRAM'!G132</f>
        <v>57534119.199969374</v>
      </c>
      <c r="D7" s="334">
        <f>'B1 - 2006&amp;2007LRAM'!N5</f>
        <v>1.55E-2</v>
      </c>
      <c r="E7" s="118">
        <f t="shared" ref="E7:E13" si="0">D7*C7</f>
        <v>891778.84759952524</v>
      </c>
    </row>
    <row r="8" spans="1:5" ht="14.25">
      <c r="A8" s="324" t="s">
        <v>89</v>
      </c>
      <c r="B8" s="13"/>
      <c r="C8" s="326">
        <f>'B1 - 2006&amp;2007LRAM'!G121+'B1 - 2006&amp;2007LRAM'!G133</f>
        <v>6003440.553054546</v>
      </c>
      <c r="D8" s="266">
        <f t="shared" ref="D8:D13" si="1">D7</f>
        <v>1.55E-2</v>
      </c>
      <c r="E8" s="118">
        <f t="shared" si="0"/>
        <v>93053.328572345461</v>
      </c>
    </row>
    <row r="9" spans="1:5" ht="14.25">
      <c r="A9" s="324" t="s">
        <v>90</v>
      </c>
      <c r="B9" s="13"/>
      <c r="C9" s="326">
        <f>'B1 - 2006&amp;2007LRAM'!G122+'B1 - 2006&amp;2007LRAM'!G134</f>
        <v>1805605.5613731353</v>
      </c>
      <c r="D9" s="266">
        <f t="shared" si="1"/>
        <v>1.55E-2</v>
      </c>
      <c r="E9" s="118">
        <f t="shared" si="0"/>
        <v>27986.886201283596</v>
      </c>
    </row>
    <row r="10" spans="1:5" ht="14.25">
      <c r="A10" s="324" t="s">
        <v>3</v>
      </c>
      <c r="B10" s="13"/>
      <c r="C10" s="326">
        <f>'B1 - 2006&amp;2007LRAM'!G123+'B1 - 2006&amp;2007LRAM'!G135</f>
        <v>2074966.7399999998</v>
      </c>
      <c r="D10" s="266">
        <f t="shared" si="1"/>
        <v>1.55E-2</v>
      </c>
      <c r="E10" s="118">
        <f t="shared" si="0"/>
        <v>32161.984469999996</v>
      </c>
    </row>
    <row r="11" spans="1:5" ht="14.25">
      <c r="A11" s="324" t="s">
        <v>91</v>
      </c>
      <c r="B11" s="13"/>
      <c r="C11" s="326">
        <f>'B1 - 2006&amp;2007LRAM'!G124+'B1 - 2006&amp;2007LRAM'!G136</f>
        <v>0</v>
      </c>
      <c r="D11" s="266">
        <f t="shared" si="1"/>
        <v>1.55E-2</v>
      </c>
      <c r="E11" s="118">
        <f t="shared" si="0"/>
        <v>0</v>
      </c>
    </row>
    <row r="12" spans="1:5" ht="14.25">
      <c r="A12" s="324" t="s">
        <v>6</v>
      </c>
      <c r="B12" s="13"/>
      <c r="C12" s="326">
        <f>'B1 - 2006&amp;2007LRAM'!G125+'B1 - 2006&amp;2007LRAM'!G137</f>
        <v>0</v>
      </c>
      <c r="D12" s="266">
        <f t="shared" si="1"/>
        <v>1.55E-2</v>
      </c>
      <c r="E12" s="118">
        <f t="shared" si="0"/>
        <v>0</v>
      </c>
    </row>
    <row r="13" spans="1:5" ht="14.25">
      <c r="A13" s="325" t="s">
        <v>55</v>
      </c>
      <c r="B13" s="146"/>
      <c r="C13" s="331">
        <f>'B1 - 2006&amp;2007LRAM'!G126+'B1 - 2006&amp;2007LRAM'!G138</f>
        <v>0</v>
      </c>
      <c r="D13" s="266">
        <f t="shared" si="1"/>
        <v>1.55E-2</v>
      </c>
      <c r="E13" s="247">
        <f t="shared" si="0"/>
        <v>0</v>
      </c>
    </row>
    <row r="14" spans="1:5">
      <c r="A14" s="1" t="s">
        <v>5</v>
      </c>
      <c r="B14" s="1"/>
      <c r="C14" s="243">
        <f>SUM(C7:C13)</f>
        <v>67418132.054397061</v>
      </c>
      <c r="D14" s="12"/>
      <c r="E14" s="248">
        <f>SUM(E7:E13)</f>
        <v>1044981.0468431542</v>
      </c>
    </row>
    <row r="15" spans="1:5">
      <c r="C15" s="8"/>
      <c r="E15" s="249"/>
    </row>
    <row r="16" spans="1:5">
      <c r="C16" s="8"/>
      <c r="E16" s="249"/>
    </row>
    <row r="17" spans="1:5" ht="15.75">
      <c r="A17" s="27" t="s">
        <v>43</v>
      </c>
      <c r="C17" s="141"/>
      <c r="D17" s="4"/>
      <c r="E17" s="250"/>
    </row>
    <row r="18" spans="1:5" ht="14.25">
      <c r="A18" s="324" t="s">
        <v>88</v>
      </c>
      <c r="B18" s="13"/>
      <c r="C18" s="327">
        <f>'B1 - 2006&amp;2007LRAM'!H120+'B1 - 2006&amp;2007LRAM'!H132</f>
        <v>158456.75675999999</v>
      </c>
      <c r="D18" s="335">
        <f>'B1 - 2006&amp;2007LRAM'!O5</f>
        <v>1.8499999999999999E-2</v>
      </c>
      <c r="E18" s="118">
        <f>D18*C18</f>
        <v>2931.4500000599996</v>
      </c>
    </row>
    <row r="19" spans="1:5" ht="14.25">
      <c r="A19" s="324" t="s">
        <v>89</v>
      </c>
      <c r="B19" s="13"/>
      <c r="C19" s="327">
        <f>'B1 - 2006&amp;2007LRAM'!H121+'B1 - 2006&amp;2007LRAM'!H133</f>
        <v>0</v>
      </c>
      <c r="D19" s="269">
        <f t="shared" ref="D19:D24" si="2">D18</f>
        <v>1.8499999999999999E-2</v>
      </c>
      <c r="E19" s="118">
        <f t="shared" ref="E19:E24" si="3">D19*C19</f>
        <v>0</v>
      </c>
    </row>
    <row r="20" spans="1:5" ht="14.25">
      <c r="A20" s="324" t="s">
        <v>90</v>
      </c>
      <c r="B20" s="13"/>
      <c r="C20" s="327">
        <f>'B1 - 2006&amp;2007LRAM'!H122+'B1 - 2006&amp;2007LRAM'!H134</f>
        <v>0</v>
      </c>
      <c r="D20" s="269">
        <f t="shared" si="2"/>
        <v>1.8499999999999999E-2</v>
      </c>
      <c r="E20" s="118">
        <f t="shared" si="3"/>
        <v>0</v>
      </c>
    </row>
    <row r="21" spans="1:5" ht="14.25">
      <c r="A21" s="324" t="s">
        <v>3</v>
      </c>
      <c r="B21" s="13"/>
      <c r="C21" s="327">
        <f>'B1 - 2006&amp;2007LRAM'!H123+'B1 - 2006&amp;2007LRAM'!H135</f>
        <v>0</v>
      </c>
      <c r="D21" s="269">
        <f t="shared" si="2"/>
        <v>1.8499999999999999E-2</v>
      </c>
      <c r="E21" s="118">
        <f t="shared" si="3"/>
        <v>0</v>
      </c>
    </row>
    <row r="22" spans="1:5" ht="14.25">
      <c r="A22" s="324" t="s">
        <v>91</v>
      </c>
      <c r="B22" s="13"/>
      <c r="C22" s="327">
        <f>'B1 - 2006&amp;2007LRAM'!H124+'B1 - 2006&amp;2007LRAM'!H136</f>
        <v>0</v>
      </c>
      <c r="D22" s="269">
        <f t="shared" si="2"/>
        <v>1.8499999999999999E-2</v>
      </c>
      <c r="E22" s="118">
        <f t="shared" si="3"/>
        <v>0</v>
      </c>
    </row>
    <row r="23" spans="1:5" ht="14.25">
      <c r="A23" s="324" t="s">
        <v>6</v>
      </c>
      <c r="B23" s="13"/>
      <c r="C23" s="327">
        <f>'B1 - 2006&amp;2007LRAM'!H125+'B1 - 2006&amp;2007LRAM'!H137</f>
        <v>0</v>
      </c>
      <c r="D23" s="269">
        <f t="shared" si="2"/>
        <v>1.8499999999999999E-2</v>
      </c>
      <c r="E23" s="118">
        <f t="shared" si="3"/>
        <v>0</v>
      </c>
    </row>
    <row r="24" spans="1:5" ht="14.25">
      <c r="A24" s="325" t="s">
        <v>55</v>
      </c>
      <c r="B24" s="146"/>
      <c r="C24" s="332">
        <f>'B1 - 2006&amp;2007LRAM'!H126+'B1 - 2006&amp;2007LRAM'!H138</f>
        <v>0</v>
      </c>
      <c r="D24" s="269">
        <f t="shared" si="2"/>
        <v>1.8499999999999999E-2</v>
      </c>
      <c r="E24" s="118">
        <f t="shared" si="3"/>
        <v>0</v>
      </c>
    </row>
    <row r="25" spans="1:5">
      <c r="A25" s="1" t="s">
        <v>5</v>
      </c>
      <c r="B25" s="1"/>
      <c r="C25" s="243">
        <f>SUM(C18:C24)</f>
        <v>158456.75675999999</v>
      </c>
      <c r="D25" s="12"/>
      <c r="E25" s="248">
        <f>SUM(E18:E24)</f>
        <v>2931.4500000599996</v>
      </c>
    </row>
    <row r="26" spans="1:5">
      <c r="C26" s="8"/>
      <c r="E26" s="249"/>
    </row>
    <row r="27" spans="1:5" ht="15.75">
      <c r="A27" s="27" t="s">
        <v>50</v>
      </c>
      <c r="C27" s="8"/>
      <c r="E27" s="251"/>
    </row>
    <row r="28" spans="1:5" ht="14.25">
      <c r="A28" s="324" t="s">
        <v>88</v>
      </c>
      <c r="C28" s="328">
        <f>'B1 - 2006&amp;2007LRAM'!J120+'B1 - 2006&amp;2007LRAM'!J132</f>
        <v>0</v>
      </c>
      <c r="D28" s="336">
        <f>SUM('B1 - 2006&amp;2007LRAM'!Q5,'B1 - 2006&amp;2007LRAM'!Q7)</f>
        <v>4.3600000000000003</v>
      </c>
      <c r="E28" s="252">
        <f>D28*C28</f>
        <v>0</v>
      </c>
    </row>
    <row r="29" spans="1:5" ht="14.25">
      <c r="A29" s="324" t="s">
        <v>89</v>
      </c>
      <c r="C29" s="328">
        <f>'B1 - 2006&amp;2007LRAM'!J121+'B1 - 2006&amp;2007LRAM'!J133</f>
        <v>0</v>
      </c>
      <c r="D29" s="271">
        <f t="shared" ref="D29:D34" si="4">D28</f>
        <v>4.3600000000000003</v>
      </c>
      <c r="E29" s="252">
        <f t="shared" ref="E29:E34" si="5">D29*C29</f>
        <v>0</v>
      </c>
    </row>
    <row r="30" spans="1:5" ht="14.25">
      <c r="A30" s="324" t="s">
        <v>90</v>
      </c>
      <c r="C30" s="328">
        <f>'B1 - 2006&amp;2007LRAM'!J122+'B1 - 2006&amp;2007LRAM'!J134</f>
        <v>0</v>
      </c>
      <c r="D30" s="271">
        <f t="shared" si="4"/>
        <v>4.3600000000000003</v>
      </c>
      <c r="E30" s="252">
        <f t="shared" si="5"/>
        <v>0</v>
      </c>
    </row>
    <row r="31" spans="1:5" ht="14.25">
      <c r="A31" s="324" t="s">
        <v>3</v>
      </c>
      <c r="C31" s="328">
        <f>'B1 - 2006&amp;2007LRAM'!J123+'B1 - 2006&amp;2007LRAM'!J135</f>
        <v>0</v>
      </c>
      <c r="D31" s="271">
        <f t="shared" si="4"/>
        <v>4.3600000000000003</v>
      </c>
      <c r="E31" s="252">
        <f t="shared" si="5"/>
        <v>0</v>
      </c>
    </row>
    <row r="32" spans="1:5" ht="14.25">
      <c r="A32" s="324" t="s">
        <v>91</v>
      </c>
      <c r="C32" s="328">
        <f>'B1 - 2006&amp;2007LRAM'!J124+'B1 - 2006&amp;2007LRAM'!J136</f>
        <v>0</v>
      </c>
      <c r="D32" s="271">
        <f t="shared" si="4"/>
        <v>4.3600000000000003</v>
      </c>
      <c r="E32" s="252">
        <f t="shared" si="5"/>
        <v>0</v>
      </c>
    </row>
    <row r="33" spans="1:5" ht="14.25">
      <c r="A33" s="324" t="s">
        <v>6</v>
      </c>
      <c r="C33" s="328">
        <f>'B1 - 2006&amp;2007LRAM'!J125+'B1 - 2006&amp;2007LRAM'!J137</f>
        <v>0</v>
      </c>
      <c r="D33" s="271">
        <f t="shared" si="4"/>
        <v>4.3600000000000003</v>
      </c>
      <c r="E33" s="252">
        <f t="shared" si="5"/>
        <v>0</v>
      </c>
    </row>
    <row r="34" spans="1:5" ht="14.25">
      <c r="A34" s="325" t="s">
        <v>55</v>
      </c>
      <c r="B34" s="174"/>
      <c r="C34" s="329">
        <f>'B1 - 2006&amp;2007LRAM'!J126+'B1 - 2006&amp;2007LRAM'!J138</f>
        <v>0</v>
      </c>
      <c r="D34" s="271">
        <f t="shared" si="4"/>
        <v>4.3600000000000003</v>
      </c>
      <c r="E34" s="252">
        <f t="shared" si="5"/>
        <v>0</v>
      </c>
    </row>
    <row r="35" spans="1:5">
      <c r="A35" s="1" t="s">
        <v>5</v>
      </c>
      <c r="B35" s="1"/>
      <c r="C35" s="243">
        <f>SUM(C28:C34)</f>
        <v>0</v>
      </c>
      <c r="D35" s="17"/>
      <c r="E35" s="254">
        <f>SUM(E28:E34)</f>
        <v>0</v>
      </c>
    </row>
    <row r="36" spans="1:5">
      <c r="C36" s="8"/>
      <c r="E36" s="249"/>
    </row>
    <row r="37" spans="1:5" ht="15.75">
      <c r="A37" s="27" t="s">
        <v>78</v>
      </c>
      <c r="C37" s="8"/>
      <c r="D37" s="273"/>
      <c r="E37" s="251"/>
    </row>
    <row r="38" spans="1:5" ht="12" customHeight="1">
      <c r="A38" s="324" t="s">
        <v>88</v>
      </c>
      <c r="C38" s="328">
        <f>'B1 - 2006&amp;2007LRAM'!K120+'B1 - 2006&amp;2007LRAM'!K132</f>
        <v>0</v>
      </c>
      <c r="D38" s="337">
        <f>SUM('B1 - 2006&amp;2007LRAM'!R5,'B1 - 2006&amp;2007LRAM'!R7)</f>
        <v>4.3600000000000003</v>
      </c>
      <c r="E38" s="255">
        <f>D38*C38</f>
        <v>0</v>
      </c>
    </row>
    <row r="39" spans="1:5" ht="12" customHeight="1">
      <c r="A39" s="324" t="s">
        <v>89</v>
      </c>
      <c r="C39" s="328">
        <f>'B1 - 2006&amp;2007LRAM'!K121+'B1 - 2006&amp;2007LRAM'!K133</f>
        <v>0</v>
      </c>
      <c r="D39" s="274">
        <f t="shared" ref="D39:D44" si="6">D38</f>
        <v>4.3600000000000003</v>
      </c>
      <c r="E39" s="255">
        <f t="shared" ref="E39:E44" si="7">D39*C39</f>
        <v>0</v>
      </c>
    </row>
    <row r="40" spans="1:5" ht="12" customHeight="1">
      <c r="A40" s="324" t="s">
        <v>90</v>
      </c>
      <c r="C40" s="328">
        <f>'B1 - 2006&amp;2007LRAM'!K122+'B1 - 2006&amp;2007LRAM'!K134</f>
        <v>0</v>
      </c>
      <c r="D40" s="274">
        <f t="shared" si="6"/>
        <v>4.3600000000000003</v>
      </c>
      <c r="E40" s="255">
        <f t="shared" si="7"/>
        <v>0</v>
      </c>
    </row>
    <row r="41" spans="1:5" ht="12" customHeight="1">
      <c r="A41" s="324" t="s">
        <v>3</v>
      </c>
      <c r="C41" s="328">
        <f>'B1 - 2006&amp;2007LRAM'!K123+'B1 - 2006&amp;2007LRAM'!K135</f>
        <v>0</v>
      </c>
      <c r="D41" s="274">
        <f t="shared" si="6"/>
        <v>4.3600000000000003</v>
      </c>
      <c r="E41" s="255">
        <f t="shared" si="7"/>
        <v>0</v>
      </c>
    </row>
    <row r="42" spans="1:5" ht="14.25">
      <c r="A42" s="324" t="s">
        <v>91</v>
      </c>
      <c r="C42" s="328">
        <f>'B1 - 2006&amp;2007LRAM'!K124+'B1 - 2006&amp;2007LRAM'!K136</f>
        <v>0</v>
      </c>
      <c r="D42" s="274">
        <f t="shared" si="6"/>
        <v>4.3600000000000003</v>
      </c>
      <c r="E42" s="255">
        <f t="shared" si="7"/>
        <v>0</v>
      </c>
    </row>
    <row r="43" spans="1:5" ht="14.25">
      <c r="A43" s="324" t="s">
        <v>6</v>
      </c>
      <c r="C43" s="328">
        <f>'B1 - 2006&amp;2007LRAM'!K125+'B1 - 2006&amp;2007LRAM'!K137</f>
        <v>9582.8757113516349</v>
      </c>
      <c r="D43" s="274">
        <f t="shared" si="6"/>
        <v>4.3600000000000003</v>
      </c>
      <c r="E43" s="255">
        <f t="shared" si="7"/>
        <v>41781.338101493129</v>
      </c>
    </row>
    <row r="44" spans="1:5" ht="14.25">
      <c r="A44" s="325" t="s">
        <v>55</v>
      </c>
      <c r="C44" s="329">
        <f>'B1 - 2006&amp;2007LRAM'!K126+'B1 - 2006&amp;2007LRAM'!K138</f>
        <v>0</v>
      </c>
      <c r="D44" s="274">
        <f t="shared" si="6"/>
        <v>4.3600000000000003</v>
      </c>
      <c r="E44" s="255">
        <f t="shared" si="7"/>
        <v>0</v>
      </c>
    </row>
    <row r="45" spans="1:5">
      <c r="A45" t="s">
        <v>5</v>
      </c>
      <c r="C45" s="8">
        <f>SUM(C38:C44)</f>
        <v>9582.8757113516349</v>
      </c>
      <c r="E45" s="249">
        <f>SUM(E38:E44)</f>
        <v>41781.338101493129</v>
      </c>
    </row>
    <row r="46" spans="1:5">
      <c r="C46" s="8"/>
      <c r="E46" s="249"/>
    </row>
    <row r="47" spans="1:5" ht="15.75">
      <c r="A47" s="27" t="s">
        <v>45</v>
      </c>
      <c r="C47" s="8"/>
      <c r="D47" s="273"/>
      <c r="E47" s="251"/>
    </row>
    <row r="48" spans="1:5" ht="14.25">
      <c r="A48" s="324" t="s">
        <v>88</v>
      </c>
      <c r="C48" s="328">
        <f>'B1 - 2006&amp;2007LRAM'!L120+'B1 - 2006&amp;2007LRAM'!L132</f>
        <v>0</v>
      </c>
      <c r="D48" s="337">
        <f>SUM('B1 - 2006&amp;2007LRAM'!S5,'B1 - 2006&amp;2007LRAM'!S7)</f>
        <v>3.54</v>
      </c>
      <c r="E48" s="255">
        <f>D48*C48</f>
        <v>0</v>
      </c>
    </row>
    <row r="49" spans="1:5" ht="14.25">
      <c r="A49" s="324" t="s">
        <v>89</v>
      </c>
      <c r="C49" s="328">
        <f>'B1 - 2006&amp;2007LRAM'!L121+'B1 - 2006&amp;2007LRAM'!L133</f>
        <v>0</v>
      </c>
      <c r="D49" s="274">
        <f t="shared" ref="D49:D54" si="8">D48</f>
        <v>3.54</v>
      </c>
      <c r="E49" s="255">
        <f t="shared" ref="E49:E54" si="9">D49*C49</f>
        <v>0</v>
      </c>
    </row>
    <row r="50" spans="1:5" ht="14.25">
      <c r="A50" s="324" t="s">
        <v>90</v>
      </c>
      <c r="C50" s="328">
        <f>'B1 - 2006&amp;2007LRAM'!L122+'B1 - 2006&amp;2007LRAM'!L134</f>
        <v>0</v>
      </c>
      <c r="D50" s="274">
        <f t="shared" si="8"/>
        <v>3.54</v>
      </c>
      <c r="E50" s="255">
        <f t="shared" si="9"/>
        <v>0</v>
      </c>
    </row>
    <row r="51" spans="1:5" ht="14.25">
      <c r="A51" s="324" t="s">
        <v>3</v>
      </c>
      <c r="C51" s="328">
        <f>'B1 - 2006&amp;2007LRAM'!L123+'B1 - 2006&amp;2007LRAM'!L135</f>
        <v>0</v>
      </c>
      <c r="D51" s="274">
        <f t="shared" si="8"/>
        <v>3.54</v>
      </c>
      <c r="E51" s="255">
        <f t="shared" si="9"/>
        <v>0</v>
      </c>
    </row>
    <row r="52" spans="1:5" ht="14.25">
      <c r="A52" s="324" t="s">
        <v>91</v>
      </c>
      <c r="C52" s="328">
        <f>'B1 - 2006&amp;2007LRAM'!L124+'B1 - 2006&amp;2007LRAM'!L136</f>
        <v>0</v>
      </c>
      <c r="D52" s="274">
        <f t="shared" si="8"/>
        <v>3.54</v>
      </c>
      <c r="E52" s="255">
        <f t="shared" si="9"/>
        <v>0</v>
      </c>
    </row>
    <row r="53" spans="1:5" ht="14.25">
      <c r="A53" s="324" t="s">
        <v>6</v>
      </c>
      <c r="C53" s="328">
        <f>'B1 - 2006&amp;2007LRAM'!L125+'B1 - 2006&amp;2007LRAM'!L137</f>
        <v>2910.923668148148</v>
      </c>
      <c r="D53" s="274">
        <f t="shared" si="8"/>
        <v>3.54</v>
      </c>
      <c r="E53" s="255">
        <f t="shared" si="9"/>
        <v>10304.669785244443</v>
      </c>
    </row>
    <row r="54" spans="1:5" ht="14.25">
      <c r="A54" s="325" t="s">
        <v>55</v>
      </c>
      <c r="C54" s="329">
        <f>'B1 - 2006&amp;2007LRAM'!L126+'B1 - 2006&amp;2007LRAM'!L138</f>
        <v>17331.367511111108</v>
      </c>
      <c r="D54" s="274">
        <f t="shared" si="8"/>
        <v>3.54</v>
      </c>
      <c r="E54" s="255">
        <f t="shared" si="9"/>
        <v>61353.04098933332</v>
      </c>
    </row>
    <row r="55" spans="1:5">
      <c r="A55" t="s">
        <v>5</v>
      </c>
      <c r="C55" s="8">
        <f>SUM(C48:C54)</f>
        <v>20242.291179259257</v>
      </c>
      <c r="E55" s="249">
        <f>SUM(E48:E54)</f>
        <v>71657.710774577761</v>
      </c>
    </row>
    <row r="56" spans="1:5">
      <c r="C56" s="8"/>
      <c r="E56" s="249"/>
    </row>
    <row r="57" spans="1:5" ht="15.75">
      <c r="A57" s="27" t="s">
        <v>46</v>
      </c>
      <c r="C57" s="8"/>
      <c r="D57" s="273"/>
      <c r="E57" s="251"/>
    </row>
    <row r="58" spans="1:5" ht="14.25">
      <c r="A58" s="324" t="s">
        <v>88</v>
      </c>
      <c r="C58" s="328">
        <f>'B1 - 2006&amp;2007LRAM'!M120+'B1 - 2006&amp;2007LRAM'!M132</f>
        <v>0</v>
      </c>
      <c r="D58" s="338">
        <f>SUM('B1 - 2006&amp;2007LRAM'!T5,'B1 - 2006&amp;2007LRAM'!T7)</f>
        <v>2.9299999999999997</v>
      </c>
      <c r="E58" s="255">
        <f>D58*C58</f>
        <v>0</v>
      </c>
    </row>
    <row r="59" spans="1:5" ht="14.25">
      <c r="A59" s="324" t="s">
        <v>89</v>
      </c>
      <c r="C59" s="328">
        <f>'B1 - 2006&amp;2007LRAM'!M121+'B1 - 2006&amp;2007LRAM'!M133</f>
        <v>0</v>
      </c>
      <c r="D59" s="338">
        <f t="shared" ref="D59:D64" si="10">D58</f>
        <v>2.9299999999999997</v>
      </c>
      <c r="E59" s="255">
        <f t="shared" ref="E59:E64" si="11">D59*C59</f>
        <v>0</v>
      </c>
    </row>
    <row r="60" spans="1:5" ht="14.25">
      <c r="A60" s="324" t="s">
        <v>90</v>
      </c>
      <c r="C60" s="328">
        <f>'B1 - 2006&amp;2007LRAM'!M122+'B1 - 2006&amp;2007LRAM'!M134</f>
        <v>0</v>
      </c>
      <c r="D60" s="338">
        <f t="shared" si="10"/>
        <v>2.9299999999999997</v>
      </c>
      <c r="E60" s="255">
        <f t="shared" si="11"/>
        <v>0</v>
      </c>
    </row>
    <row r="61" spans="1:5" ht="14.25">
      <c r="A61" s="324" t="s">
        <v>3</v>
      </c>
      <c r="C61" s="328">
        <f>'B1 - 2006&amp;2007LRAM'!M123+'B1 - 2006&amp;2007LRAM'!M135</f>
        <v>0</v>
      </c>
      <c r="D61" s="338">
        <f t="shared" si="10"/>
        <v>2.9299999999999997</v>
      </c>
      <c r="E61" s="255">
        <f t="shared" si="11"/>
        <v>0</v>
      </c>
    </row>
    <row r="62" spans="1:5" ht="14.25">
      <c r="A62" s="324" t="s">
        <v>91</v>
      </c>
      <c r="C62" s="328">
        <f>'B1 - 2006&amp;2007LRAM'!M124+'B1 - 2006&amp;2007LRAM'!M136</f>
        <v>0</v>
      </c>
      <c r="D62" s="338">
        <f t="shared" si="10"/>
        <v>2.9299999999999997</v>
      </c>
      <c r="E62" s="255">
        <f t="shared" si="11"/>
        <v>0</v>
      </c>
    </row>
    <row r="63" spans="1:5" ht="14.25">
      <c r="A63" s="324" t="s">
        <v>6</v>
      </c>
      <c r="C63" s="328">
        <f>'B1 - 2006&amp;2007LRAM'!M125+'B1 - 2006&amp;2007LRAM'!M137</f>
        <v>0</v>
      </c>
      <c r="D63" s="338">
        <f t="shared" si="10"/>
        <v>2.9299999999999997</v>
      </c>
      <c r="E63" s="255">
        <f t="shared" si="11"/>
        <v>0</v>
      </c>
    </row>
    <row r="64" spans="1:5" ht="14.25">
      <c r="A64" s="325" t="s">
        <v>55</v>
      </c>
      <c r="C64" s="329">
        <f>'B1 - 2006&amp;2007LRAM'!M126+'B1 - 2006&amp;2007LRAM'!M138</f>
        <v>8071.0235514018686</v>
      </c>
      <c r="D64" s="338">
        <f t="shared" si="10"/>
        <v>2.9299999999999997</v>
      </c>
      <c r="E64" s="255">
        <f t="shared" si="11"/>
        <v>23648.099005607473</v>
      </c>
    </row>
    <row r="65" spans="1:6">
      <c r="A65" t="s">
        <v>5</v>
      </c>
      <c r="C65" s="8">
        <f>SUM(C58:C64)</f>
        <v>8071.0235514018686</v>
      </c>
      <c r="E65" s="249">
        <f>SUM(E58:E64)</f>
        <v>23648.099005607473</v>
      </c>
    </row>
    <row r="66" spans="1:6">
      <c r="C66" s="8"/>
      <c r="E66" s="249"/>
    </row>
    <row r="67" spans="1:6" ht="15.75">
      <c r="A67" s="27" t="s">
        <v>51</v>
      </c>
      <c r="C67" s="8"/>
      <c r="E67" s="251"/>
    </row>
    <row r="68" spans="1:6">
      <c r="A68" s="173" t="s">
        <v>44</v>
      </c>
      <c r="B68" s="146"/>
      <c r="C68" s="329">
        <f>'B1 - 2006&amp;2007LRAM'!I124+'B1 - 2006&amp;2007LRAM'!I136</f>
        <v>1104342.3999999999</v>
      </c>
      <c r="D68" s="339">
        <f>'B1 - 2006&amp;2007LRAM'!P5</f>
        <v>1.7999999999999999E-2</v>
      </c>
      <c r="E68" s="247">
        <f>D68*C68</f>
        <v>19878.163199999995</v>
      </c>
    </row>
    <row r="69" spans="1:6">
      <c r="A69" t="s">
        <v>5</v>
      </c>
      <c r="C69" s="8">
        <f>SUM(C68)</f>
        <v>1104342.3999999999</v>
      </c>
      <c r="E69" s="118">
        <f>SUM(E68)</f>
        <v>19878.163199999995</v>
      </c>
    </row>
    <row r="70" spans="1:6">
      <c r="C70" s="8"/>
      <c r="E70" s="118"/>
    </row>
    <row r="71" spans="1:6" ht="16.5" thickBot="1">
      <c r="A71" s="27" t="s">
        <v>97</v>
      </c>
      <c r="C71" s="8"/>
      <c r="E71" s="256">
        <f>SUM(E14,E25,E35,E45,E55,E65,E69)</f>
        <v>1204877.8079248925</v>
      </c>
      <c r="F71" s="249"/>
    </row>
    <row r="72" spans="1:6" ht="13.5" thickTop="1">
      <c r="C72" s="8"/>
      <c r="E72" s="249"/>
    </row>
    <row r="73" spans="1:6" ht="18">
      <c r="A73" s="26"/>
      <c r="C73" s="8"/>
      <c r="E73" s="249"/>
    </row>
    <row r="74" spans="1:6" ht="54" customHeight="1">
      <c r="A74" s="26" t="s">
        <v>96</v>
      </c>
      <c r="C74" s="8"/>
      <c r="E74" s="249"/>
    </row>
    <row r="75" spans="1:6" ht="15.75">
      <c r="A75" s="109"/>
      <c r="C75" s="8"/>
      <c r="E75" s="249"/>
    </row>
    <row r="76" spans="1:6" ht="39.75" thickBot="1">
      <c r="A76" s="109"/>
      <c r="C76" s="244" t="s">
        <v>40</v>
      </c>
      <c r="D76" s="265" t="s">
        <v>41</v>
      </c>
      <c r="E76" s="257" t="s">
        <v>42</v>
      </c>
    </row>
    <row r="77" spans="1:6" ht="15.75">
      <c r="A77" s="27" t="s">
        <v>8</v>
      </c>
      <c r="C77" s="245"/>
      <c r="D77" s="5"/>
      <c r="E77" s="258"/>
    </row>
    <row r="78" spans="1:6" ht="14.25">
      <c r="A78" s="324" t="s">
        <v>88</v>
      </c>
      <c r="C78" s="330">
        <f>'B1 - 2006&amp;2007LRAM'!G147+'B1 - 2006&amp;2007LRAM'!G159</f>
        <v>28767059.599984687</v>
      </c>
      <c r="D78" s="269">
        <f>'B1 - 2006&amp;2007LRAM'!N6</f>
        <v>1.54E-2</v>
      </c>
      <c r="E78" s="118">
        <f>D78*C78</f>
        <v>443012.7178397642</v>
      </c>
    </row>
    <row r="79" spans="1:6" ht="14.25">
      <c r="A79" s="324" t="s">
        <v>89</v>
      </c>
      <c r="C79" s="330">
        <f>'B1 - 2006&amp;2007LRAM'!G148+'B1 - 2006&amp;2007LRAM'!G160</f>
        <v>3102709.9110000003</v>
      </c>
      <c r="D79" s="340">
        <f t="shared" ref="D79:D84" si="12">D78</f>
        <v>1.54E-2</v>
      </c>
      <c r="E79" s="255">
        <f t="shared" ref="E79:E84" si="13">D79*C79</f>
        <v>47781.732629400009</v>
      </c>
    </row>
    <row r="80" spans="1:6" ht="14.25">
      <c r="A80" s="324" t="s">
        <v>90</v>
      </c>
      <c r="C80" s="330">
        <f>'B1 - 2006&amp;2007LRAM'!G149+'B1 - 2006&amp;2007LRAM'!G161</f>
        <v>902802.78068656765</v>
      </c>
      <c r="D80" s="340">
        <f t="shared" si="12"/>
        <v>1.54E-2</v>
      </c>
      <c r="E80" s="255">
        <f t="shared" si="13"/>
        <v>13903.162822573142</v>
      </c>
    </row>
    <row r="81" spans="1:6" ht="14.25">
      <c r="A81" s="324" t="s">
        <v>3</v>
      </c>
      <c r="C81" s="330">
        <f>'B1 - 2006&amp;2007LRAM'!G150+'B1 - 2006&amp;2007LRAM'!G162</f>
        <v>1056377.19</v>
      </c>
      <c r="D81" s="340">
        <f t="shared" si="12"/>
        <v>1.54E-2</v>
      </c>
      <c r="E81" s="255">
        <f t="shared" si="13"/>
        <v>16268.208725999999</v>
      </c>
    </row>
    <row r="82" spans="1:6" ht="14.25">
      <c r="A82" s="324" t="s">
        <v>91</v>
      </c>
      <c r="C82" s="330">
        <f>'B1 - 2006&amp;2007LRAM'!G151+'B1 - 2006&amp;2007LRAM'!G163</f>
        <v>0</v>
      </c>
      <c r="D82" s="340">
        <f t="shared" si="12"/>
        <v>1.54E-2</v>
      </c>
      <c r="E82" s="255">
        <f t="shared" si="13"/>
        <v>0</v>
      </c>
    </row>
    <row r="83" spans="1:6" ht="14.25">
      <c r="A83" s="324" t="s">
        <v>6</v>
      </c>
      <c r="B83" s="4"/>
      <c r="C83" s="330">
        <f>'B1 - 2006&amp;2007LRAM'!G152+'B1 - 2006&amp;2007LRAM'!G164</f>
        <v>0</v>
      </c>
      <c r="D83" s="340">
        <f t="shared" si="12"/>
        <v>1.54E-2</v>
      </c>
      <c r="E83" s="255">
        <f t="shared" si="13"/>
        <v>0</v>
      </c>
    </row>
    <row r="84" spans="1:6" ht="14.25">
      <c r="A84" s="325" t="s">
        <v>55</v>
      </c>
      <c r="B84" s="146"/>
      <c r="C84" s="333">
        <f>'B1 - 2006&amp;2007LRAM'!G153+'B1 - 2006&amp;2007LRAM'!G165</f>
        <v>0</v>
      </c>
      <c r="D84" s="340">
        <f t="shared" si="12"/>
        <v>1.54E-2</v>
      </c>
      <c r="E84" s="255">
        <f t="shared" si="13"/>
        <v>0</v>
      </c>
    </row>
    <row r="85" spans="1:6">
      <c r="A85" s="240" t="s">
        <v>5</v>
      </c>
      <c r="B85" s="240"/>
      <c r="C85" s="246">
        <f>SUM(C83:C84)</f>
        <v>0</v>
      </c>
      <c r="D85" s="9"/>
      <c r="E85" s="254">
        <f>SUM(E78:E84)</f>
        <v>520965.82201773732</v>
      </c>
      <c r="F85" s="280">
        <f>E85-'B1 - 2006&amp;2007LRAM'!N169</f>
        <v>0</v>
      </c>
    </row>
    <row r="86" spans="1:6">
      <c r="C86" s="8"/>
      <c r="E86" s="249"/>
    </row>
    <row r="87" spans="1:6">
      <c r="C87" s="8"/>
      <c r="E87" s="249"/>
    </row>
    <row r="88" spans="1:6" ht="15.75">
      <c r="A88" s="27" t="s">
        <v>43</v>
      </c>
      <c r="C88" s="141"/>
      <c r="D88" s="4"/>
      <c r="E88" s="250"/>
    </row>
    <row r="89" spans="1:6" ht="14.25">
      <c r="A89" s="324" t="s">
        <v>88</v>
      </c>
      <c r="B89" s="13"/>
      <c r="C89" s="330">
        <f>'B1 - 2006&amp;2007LRAM'!H147+'B1 - 2006&amp;2007LRAM'!H159</f>
        <v>79228.378379999995</v>
      </c>
      <c r="D89" s="269">
        <f>'B1 - 2006&amp;2007LRAM'!O6</f>
        <v>1.84E-2</v>
      </c>
      <c r="E89" s="118">
        <f>D89*C89</f>
        <v>1457.802162192</v>
      </c>
    </row>
    <row r="90" spans="1:6" ht="14.25">
      <c r="A90" s="324" t="s">
        <v>89</v>
      </c>
      <c r="B90" s="13"/>
      <c r="C90" s="330">
        <f>'B1 - 2006&amp;2007LRAM'!H148+'B1 - 2006&amp;2007LRAM'!H160</f>
        <v>0</v>
      </c>
      <c r="D90" s="340">
        <f t="shared" ref="D90:D95" si="14">D89</f>
        <v>1.84E-2</v>
      </c>
      <c r="E90" s="255">
        <f t="shared" ref="E90:E95" si="15">D90*C90</f>
        <v>0</v>
      </c>
    </row>
    <row r="91" spans="1:6" ht="14.25">
      <c r="A91" s="324" t="s">
        <v>90</v>
      </c>
      <c r="B91" s="13"/>
      <c r="C91" s="330">
        <f>'B1 - 2006&amp;2007LRAM'!H149+'B1 - 2006&amp;2007LRAM'!H161</f>
        <v>0</v>
      </c>
      <c r="D91" s="340">
        <f t="shared" si="14"/>
        <v>1.84E-2</v>
      </c>
      <c r="E91" s="255">
        <f t="shared" si="15"/>
        <v>0</v>
      </c>
    </row>
    <row r="92" spans="1:6" ht="14.25">
      <c r="A92" s="324" t="s">
        <v>3</v>
      </c>
      <c r="B92" s="13"/>
      <c r="C92" s="330">
        <f>'B1 - 2006&amp;2007LRAM'!H150+'B1 - 2006&amp;2007LRAM'!H162</f>
        <v>0</v>
      </c>
      <c r="D92" s="340">
        <f t="shared" si="14"/>
        <v>1.84E-2</v>
      </c>
      <c r="E92" s="255">
        <f t="shared" si="15"/>
        <v>0</v>
      </c>
    </row>
    <row r="93" spans="1:6" ht="14.25">
      <c r="A93" s="324" t="s">
        <v>91</v>
      </c>
      <c r="B93" s="13"/>
      <c r="C93" s="330">
        <f>'B1 - 2006&amp;2007LRAM'!H151+'B1 - 2006&amp;2007LRAM'!H163</f>
        <v>0</v>
      </c>
      <c r="D93" s="340">
        <f t="shared" si="14"/>
        <v>1.84E-2</v>
      </c>
      <c r="E93" s="255">
        <f t="shared" si="15"/>
        <v>0</v>
      </c>
    </row>
    <row r="94" spans="1:6" ht="14.25">
      <c r="A94" s="324" t="s">
        <v>6</v>
      </c>
      <c r="B94" s="13"/>
      <c r="C94" s="330">
        <f>'B1 - 2006&amp;2007LRAM'!H152+'B1 - 2006&amp;2007LRAM'!H164</f>
        <v>580394.00000000012</v>
      </c>
      <c r="D94" s="340">
        <f t="shared" si="14"/>
        <v>1.84E-2</v>
      </c>
      <c r="E94" s="255">
        <f t="shared" si="15"/>
        <v>10679.249600000003</v>
      </c>
    </row>
    <row r="95" spans="1:6" ht="14.25">
      <c r="A95" s="325" t="s">
        <v>55</v>
      </c>
      <c r="B95" s="146"/>
      <c r="C95" s="330">
        <f>'B1 - 2006&amp;2007LRAM'!H153+'B1 - 2006&amp;2007LRAM'!H165</f>
        <v>0</v>
      </c>
      <c r="D95" s="340">
        <f t="shared" si="14"/>
        <v>1.84E-2</v>
      </c>
      <c r="E95" s="255">
        <f t="shared" si="15"/>
        <v>0</v>
      </c>
    </row>
    <row r="96" spans="1:6">
      <c r="A96" s="1" t="s">
        <v>5</v>
      </c>
      <c r="B96" s="1"/>
      <c r="C96" s="243">
        <f>SUM(C89:C95)</f>
        <v>659622.37838000013</v>
      </c>
      <c r="D96" s="12"/>
      <c r="E96" s="254">
        <f>SUM(E89:E95)</f>
        <v>12137.051762192003</v>
      </c>
      <c r="F96" s="280">
        <f>E96-'B1 - 2006&amp;2007LRAM'!O169</f>
        <v>0</v>
      </c>
    </row>
    <row r="97" spans="1:5">
      <c r="C97" s="8"/>
      <c r="E97" s="249"/>
    </row>
    <row r="98" spans="1:5" ht="15.75">
      <c r="A98" s="27" t="s">
        <v>50</v>
      </c>
      <c r="C98" s="8"/>
      <c r="E98" s="251"/>
    </row>
    <row r="99" spans="1:5" ht="14.25">
      <c r="A99" s="324" t="s">
        <v>88</v>
      </c>
      <c r="C99" s="330">
        <f>'B1 - 2006&amp;2007LRAM'!J147+'B1 - 2006&amp;2007LRAM'!J159</f>
        <v>0</v>
      </c>
      <c r="D99" s="271">
        <f>SUM('B1 - 2006&amp;2007LRAM'!Q6,'B1 - 2006&amp;2007LRAM'!Q7)</f>
        <v>4.3499999999999996</v>
      </c>
      <c r="E99" s="252">
        <f>D99*C99</f>
        <v>0</v>
      </c>
    </row>
    <row r="100" spans="1:5" ht="14.25">
      <c r="A100" s="324" t="s">
        <v>89</v>
      </c>
      <c r="C100" s="330">
        <f>'B1 - 2006&amp;2007LRAM'!J148+'B1 - 2006&amp;2007LRAM'!J160</f>
        <v>0</v>
      </c>
      <c r="D100" s="341">
        <f t="shared" ref="D100:D105" si="16">D99</f>
        <v>4.3499999999999996</v>
      </c>
      <c r="E100" s="255">
        <f t="shared" ref="E100:E105" si="17">D100*C100</f>
        <v>0</v>
      </c>
    </row>
    <row r="101" spans="1:5" ht="14.25">
      <c r="A101" s="324" t="s">
        <v>90</v>
      </c>
      <c r="C101" s="330">
        <f>'B1 - 2006&amp;2007LRAM'!J149+'B1 - 2006&amp;2007LRAM'!J161</f>
        <v>0</v>
      </c>
      <c r="D101" s="341">
        <f t="shared" si="16"/>
        <v>4.3499999999999996</v>
      </c>
      <c r="E101" s="255">
        <f t="shared" si="17"/>
        <v>0</v>
      </c>
    </row>
    <row r="102" spans="1:5" ht="14.25">
      <c r="A102" s="324" t="s">
        <v>3</v>
      </c>
      <c r="C102" s="330">
        <f>'B1 - 2006&amp;2007LRAM'!J150+'B1 - 2006&amp;2007LRAM'!J162</f>
        <v>0</v>
      </c>
      <c r="D102" s="341">
        <f t="shared" si="16"/>
        <v>4.3499999999999996</v>
      </c>
      <c r="E102" s="255">
        <f t="shared" si="17"/>
        <v>0</v>
      </c>
    </row>
    <row r="103" spans="1:5" ht="14.25">
      <c r="A103" s="324" t="s">
        <v>91</v>
      </c>
      <c r="C103" s="330">
        <f>'B1 - 2006&amp;2007LRAM'!J151+'B1 - 2006&amp;2007LRAM'!J163</f>
        <v>0</v>
      </c>
      <c r="D103" s="341">
        <f t="shared" si="16"/>
        <v>4.3499999999999996</v>
      </c>
      <c r="E103" s="255">
        <f t="shared" si="17"/>
        <v>0</v>
      </c>
    </row>
    <row r="104" spans="1:5" ht="14.25">
      <c r="A104" s="324" t="s">
        <v>6</v>
      </c>
      <c r="C104" s="330">
        <f>'B1 - 2006&amp;2007LRAM'!J152+'B1 - 2006&amp;2007LRAM'!J164</f>
        <v>3153.8237307915488</v>
      </c>
      <c r="D104" s="341">
        <f t="shared" si="16"/>
        <v>4.3499999999999996</v>
      </c>
      <c r="E104" s="255">
        <f t="shared" si="17"/>
        <v>13719.133228943236</v>
      </c>
    </row>
    <row r="105" spans="1:5" ht="14.25">
      <c r="A105" s="325" t="s">
        <v>55</v>
      </c>
      <c r="B105" s="174"/>
      <c r="C105" s="333">
        <f>'B1 - 2006&amp;2007LRAM'!J153+'B1 - 2006&amp;2007LRAM'!J165</f>
        <v>0</v>
      </c>
      <c r="D105" s="341">
        <f t="shared" si="16"/>
        <v>4.3499999999999996</v>
      </c>
      <c r="E105" s="255">
        <f t="shared" si="17"/>
        <v>0</v>
      </c>
    </row>
    <row r="106" spans="1:5">
      <c r="A106" s="1" t="s">
        <v>5</v>
      </c>
      <c r="B106" s="1"/>
      <c r="C106" s="243">
        <f>SUM(C99:C105)</f>
        <v>3153.8237307915488</v>
      </c>
      <c r="D106" s="17"/>
      <c r="E106" s="254">
        <f>SUM(E99:E105)</f>
        <v>13719.133228943236</v>
      </c>
    </row>
    <row r="107" spans="1:5">
      <c r="C107" s="8"/>
      <c r="E107" s="249"/>
    </row>
    <row r="108" spans="1:5" ht="15.75">
      <c r="A108" s="27" t="s">
        <v>78</v>
      </c>
      <c r="C108" s="8"/>
      <c r="D108" s="273"/>
      <c r="E108" s="251"/>
    </row>
    <row r="109" spans="1:5" ht="14.25">
      <c r="A109" s="324" t="s">
        <v>88</v>
      </c>
      <c r="C109" s="330">
        <f>'B1 - 2006&amp;2007LRAM'!K147+'B1 - 2006&amp;2007LRAM'!K159</f>
        <v>0</v>
      </c>
      <c r="D109" s="274">
        <f>SUM('B1 - 2006&amp;2007LRAM'!R6,'B1 - 2006&amp;2007LRAM'!R7)</f>
        <v>4.34</v>
      </c>
      <c r="E109" s="255">
        <f>D109*C109</f>
        <v>0</v>
      </c>
    </row>
    <row r="110" spans="1:5" ht="14.25">
      <c r="A110" s="324" t="s">
        <v>89</v>
      </c>
      <c r="C110" s="330">
        <f>'B1 - 2006&amp;2007LRAM'!K148+'B1 - 2006&amp;2007LRAM'!K160</f>
        <v>0</v>
      </c>
      <c r="D110" s="341">
        <f t="shared" ref="D110:D115" si="18">D109</f>
        <v>4.34</v>
      </c>
      <c r="E110" s="255">
        <f t="shared" ref="E110:E115" si="19">D110*C110</f>
        <v>0</v>
      </c>
    </row>
    <row r="111" spans="1:5" ht="14.25">
      <c r="A111" s="324" t="s">
        <v>90</v>
      </c>
      <c r="C111" s="330">
        <f>'B1 - 2006&amp;2007LRAM'!K149+'B1 - 2006&amp;2007LRAM'!K161</f>
        <v>0</v>
      </c>
      <c r="D111" s="341">
        <f t="shared" si="18"/>
        <v>4.34</v>
      </c>
      <c r="E111" s="255">
        <f t="shared" si="19"/>
        <v>0</v>
      </c>
    </row>
    <row r="112" spans="1:5" ht="14.25">
      <c r="A112" s="324" t="s">
        <v>3</v>
      </c>
      <c r="C112" s="330">
        <f>'B1 - 2006&amp;2007LRAM'!K150+'B1 - 2006&amp;2007LRAM'!K162</f>
        <v>0</v>
      </c>
      <c r="D112" s="341">
        <f t="shared" si="18"/>
        <v>4.34</v>
      </c>
      <c r="E112" s="255">
        <f t="shared" si="19"/>
        <v>0</v>
      </c>
    </row>
    <row r="113" spans="1:5" ht="14.25">
      <c r="A113" s="324" t="s">
        <v>91</v>
      </c>
      <c r="C113" s="330">
        <f>'B1 - 2006&amp;2007LRAM'!K151+'B1 - 2006&amp;2007LRAM'!K163</f>
        <v>0</v>
      </c>
      <c r="D113" s="341">
        <f t="shared" si="18"/>
        <v>4.34</v>
      </c>
      <c r="E113" s="255">
        <f t="shared" si="19"/>
        <v>0</v>
      </c>
    </row>
    <row r="114" spans="1:5" ht="14.25">
      <c r="A114" s="324" t="s">
        <v>6</v>
      </c>
      <c r="C114" s="330">
        <f>'B1 - 2006&amp;2007LRAM'!K152+'B1 - 2006&amp;2007LRAM'!K164</f>
        <v>4791.4378556758174</v>
      </c>
      <c r="D114" s="341">
        <f t="shared" si="18"/>
        <v>4.34</v>
      </c>
      <c r="E114" s="255">
        <f t="shared" si="19"/>
        <v>20794.840293633046</v>
      </c>
    </row>
    <row r="115" spans="1:5" ht="14.25">
      <c r="A115" s="325" t="s">
        <v>55</v>
      </c>
      <c r="B115" s="174"/>
      <c r="C115" s="333">
        <f>'B1 - 2006&amp;2007LRAM'!K153+'B1 - 2006&amp;2007LRAM'!K165</f>
        <v>0.71905555555555545</v>
      </c>
      <c r="D115" s="341">
        <f t="shared" si="18"/>
        <v>4.34</v>
      </c>
      <c r="E115" s="255">
        <f t="shared" si="19"/>
        <v>3.1207011111111105</v>
      </c>
    </row>
    <row r="116" spans="1:5">
      <c r="A116" t="s">
        <v>5</v>
      </c>
      <c r="C116" s="8">
        <f>SUM(C109:C115)</f>
        <v>4792.1569112313728</v>
      </c>
      <c r="E116" s="254">
        <f>SUM(E109:E115)</f>
        <v>20797.960994744157</v>
      </c>
    </row>
    <row r="117" spans="1:5">
      <c r="C117" s="8"/>
      <c r="E117" s="249"/>
    </row>
    <row r="118" spans="1:5" ht="15.75">
      <c r="A118" s="27" t="s">
        <v>45</v>
      </c>
      <c r="C118" s="8"/>
      <c r="D118" s="273"/>
      <c r="E118" s="251"/>
    </row>
    <row r="119" spans="1:5" ht="14.25">
      <c r="A119" s="324" t="s">
        <v>88</v>
      </c>
      <c r="C119" s="330">
        <f>'B1 - 2006&amp;2007LRAM'!L147+'B1 - 2006&amp;2007LRAM'!L159</f>
        <v>0</v>
      </c>
      <c r="D119" s="274">
        <f>SUM('B1 - 2006&amp;2007LRAM'!S6,'B1 - 2006&amp;2007LRAM'!S7)</f>
        <v>3.5300000000000002</v>
      </c>
      <c r="E119" s="255">
        <f>D119*C119</f>
        <v>0</v>
      </c>
    </row>
    <row r="120" spans="1:5" ht="14.25">
      <c r="A120" s="324" t="s">
        <v>89</v>
      </c>
      <c r="C120" s="330">
        <f>'B1 - 2006&amp;2007LRAM'!L148+'B1 - 2006&amp;2007LRAM'!L160</f>
        <v>0</v>
      </c>
      <c r="D120" s="341">
        <f t="shared" ref="D120:D125" si="20">D119</f>
        <v>3.5300000000000002</v>
      </c>
      <c r="E120" s="255">
        <f t="shared" ref="E120:E125" si="21">D120*C120</f>
        <v>0</v>
      </c>
    </row>
    <row r="121" spans="1:5" ht="14.25">
      <c r="A121" s="324" t="s">
        <v>90</v>
      </c>
      <c r="C121" s="330">
        <f>'B1 - 2006&amp;2007LRAM'!L149+'B1 - 2006&amp;2007LRAM'!L161</f>
        <v>0</v>
      </c>
      <c r="D121" s="341">
        <f t="shared" si="20"/>
        <v>3.5300000000000002</v>
      </c>
      <c r="E121" s="255">
        <f t="shared" si="21"/>
        <v>0</v>
      </c>
    </row>
    <row r="122" spans="1:5" ht="14.25">
      <c r="A122" s="324" t="s">
        <v>3</v>
      </c>
      <c r="C122" s="330">
        <f>'B1 - 2006&amp;2007LRAM'!L150+'B1 - 2006&amp;2007LRAM'!L162</f>
        <v>0</v>
      </c>
      <c r="D122" s="341">
        <f t="shared" si="20"/>
        <v>3.5300000000000002</v>
      </c>
      <c r="E122" s="255">
        <f t="shared" si="21"/>
        <v>0</v>
      </c>
    </row>
    <row r="123" spans="1:5" ht="14.25">
      <c r="A123" s="324" t="s">
        <v>91</v>
      </c>
      <c r="C123" s="330">
        <f>'B1 - 2006&amp;2007LRAM'!L151+'B1 - 2006&amp;2007LRAM'!L163</f>
        <v>0</v>
      </c>
      <c r="D123" s="341">
        <f t="shared" si="20"/>
        <v>3.5300000000000002</v>
      </c>
      <c r="E123" s="255">
        <f t="shared" si="21"/>
        <v>0</v>
      </c>
    </row>
    <row r="124" spans="1:5" ht="14.25">
      <c r="A124" s="324" t="s">
        <v>6</v>
      </c>
      <c r="C124" s="330">
        <f>'B1 - 2006&amp;2007LRAM'!L152+'B1 - 2006&amp;2007LRAM'!L164</f>
        <v>1552.6840562962964</v>
      </c>
      <c r="D124" s="341">
        <f t="shared" si="20"/>
        <v>3.5300000000000002</v>
      </c>
      <c r="E124" s="255">
        <f t="shared" si="21"/>
        <v>5480.9747187259263</v>
      </c>
    </row>
    <row r="125" spans="1:5" ht="14.25">
      <c r="A125" s="325" t="s">
        <v>55</v>
      </c>
      <c r="B125" s="174"/>
      <c r="C125" s="333">
        <f>'B1 - 2006&amp;2007LRAM'!L153+'B1 - 2006&amp;2007LRAM'!L165</f>
        <v>8665.6837555555539</v>
      </c>
      <c r="D125" s="341">
        <f t="shared" si="20"/>
        <v>3.5300000000000002</v>
      </c>
      <c r="E125" s="255">
        <f t="shared" si="21"/>
        <v>30589.863657111109</v>
      </c>
    </row>
    <row r="126" spans="1:5">
      <c r="A126" t="s">
        <v>5</v>
      </c>
      <c r="C126" s="8">
        <f>SUM(C119:C125)</f>
        <v>10218.367811851851</v>
      </c>
      <c r="E126" s="254">
        <f>SUM(E119:E125)</f>
        <v>36070.838375837033</v>
      </c>
    </row>
    <row r="127" spans="1:5">
      <c r="C127" s="8"/>
      <c r="E127" s="249"/>
    </row>
    <row r="128" spans="1:5" ht="15.75">
      <c r="A128" s="27" t="s">
        <v>46</v>
      </c>
      <c r="C128" s="8"/>
      <c r="D128" s="273"/>
      <c r="E128" s="251"/>
    </row>
    <row r="129" spans="1:6" ht="14.25">
      <c r="A129" s="324" t="s">
        <v>88</v>
      </c>
      <c r="C129" s="330">
        <f>'B1 - 2006&amp;2007LRAM'!M147+'B1 - 2006&amp;2007LRAM'!M159</f>
        <v>0</v>
      </c>
      <c r="D129" s="276">
        <f>SUM('B1 - 2006&amp;2007LRAM'!T6,'B1 - 2006&amp;2007LRAM'!T7)</f>
        <v>2.92</v>
      </c>
      <c r="E129" s="255">
        <f>D129*C129</f>
        <v>0</v>
      </c>
    </row>
    <row r="130" spans="1:6" ht="14.25">
      <c r="A130" s="324" t="s">
        <v>89</v>
      </c>
      <c r="C130" s="330">
        <f>'B1 - 2006&amp;2007LRAM'!M148+'B1 - 2006&amp;2007LRAM'!M160</f>
        <v>0</v>
      </c>
      <c r="D130" s="341">
        <f t="shared" ref="D130:D135" si="22">D129</f>
        <v>2.92</v>
      </c>
      <c r="E130" s="255">
        <f t="shared" ref="E130:E135" si="23">D130*C130</f>
        <v>0</v>
      </c>
    </row>
    <row r="131" spans="1:6" ht="14.25">
      <c r="A131" s="324" t="s">
        <v>90</v>
      </c>
      <c r="C131" s="330">
        <f>'B1 - 2006&amp;2007LRAM'!M149+'B1 - 2006&amp;2007LRAM'!M161</f>
        <v>0</v>
      </c>
      <c r="D131" s="341">
        <f t="shared" si="22"/>
        <v>2.92</v>
      </c>
      <c r="E131" s="255">
        <f t="shared" si="23"/>
        <v>0</v>
      </c>
    </row>
    <row r="132" spans="1:6" ht="14.25">
      <c r="A132" s="324" t="s">
        <v>3</v>
      </c>
      <c r="C132" s="330">
        <f>'B1 - 2006&amp;2007LRAM'!M150+'B1 - 2006&amp;2007LRAM'!M162</f>
        <v>0</v>
      </c>
      <c r="D132" s="341">
        <f t="shared" si="22"/>
        <v>2.92</v>
      </c>
      <c r="E132" s="255">
        <f t="shared" si="23"/>
        <v>0</v>
      </c>
    </row>
    <row r="133" spans="1:6" ht="14.25">
      <c r="A133" s="324" t="s">
        <v>91</v>
      </c>
      <c r="C133" s="330">
        <f>'B1 - 2006&amp;2007LRAM'!M151+'B1 - 2006&amp;2007LRAM'!M163</f>
        <v>0</v>
      </c>
      <c r="D133" s="341">
        <f t="shared" si="22"/>
        <v>2.92</v>
      </c>
      <c r="E133" s="255">
        <f t="shared" si="23"/>
        <v>0</v>
      </c>
    </row>
    <row r="134" spans="1:6" ht="14.25">
      <c r="A134" s="324" t="s">
        <v>6</v>
      </c>
      <c r="C134" s="330">
        <f>'B1 - 2006&amp;2007LRAM'!M152+'B1 - 2006&amp;2007LRAM'!M164</f>
        <v>1612.2055555555557</v>
      </c>
      <c r="D134" s="341">
        <f t="shared" si="22"/>
        <v>2.92</v>
      </c>
      <c r="E134" s="255">
        <f t="shared" si="23"/>
        <v>4707.6402222222223</v>
      </c>
    </row>
    <row r="135" spans="1:6" ht="14.25">
      <c r="A135" s="325" t="s">
        <v>55</v>
      </c>
      <c r="B135" s="174"/>
      <c r="C135" s="333">
        <f>'B1 - 2006&amp;2007LRAM'!M153+'B1 - 2006&amp;2007LRAM'!M165</f>
        <v>4035.5117757009343</v>
      </c>
      <c r="D135" s="341">
        <f t="shared" si="22"/>
        <v>2.92</v>
      </c>
      <c r="E135" s="255">
        <f t="shared" si="23"/>
        <v>11783.694385046729</v>
      </c>
    </row>
    <row r="136" spans="1:6">
      <c r="A136" t="s">
        <v>5</v>
      </c>
      <c r="C136" s="8">
        <f>SUM(C129:C135)</f>
        <v>5647.7173312564901</v>
      </c>
      <c r="E136" s="254">
        <f>SUM(E129:E135)</f>
        <v>16491.334607268953</v>
      </c>
    </row>
    <row r="137" spans="1:6">
      <c r="C137" s="8"/>
      <c r="E137" s="249"/>
    </row>
    <row r="138" spans="1:6" ht="15.75">
      <c r="A138" s="27" t="s">
        <v>51</v>
      </c>
      <c r="C138" s="8"/>
      <c r="E138" s="251"/>
    </row>
    <row r="139" spans="1:6">
      <c r="A139" s="173" t="s">
        <v>44</v>
      </c>
      <c r="B139" s="146"/>
      <c r="C139" s="329">
        <f>'B1 - 2006&amp;2007LRAM'!I151+'B1 - 2006&amp;2007LRAM'!I163</f>
        <v>693922.59999999986</v>
      </c>
      <c r="D139" s="268">
        <f>'B1 - 2006&amp;2007LRAM'!P6</f>
        <v>1.7899999999999999E-2</v>
      </c>
      <c r="E139" s="247">
        <f>D139*C139</f>
        <v>12421.214539999997</v>
      </c>
    </row>
    <row r="140" spans="1:6">
      <c r="A140" t="s">
        <v>5</v>
      </c>
      <c r="C140" s="8">
        <f>SUM(C139)</f>
        <v>693922.59999999986</v>
      </c>
      <c r="E140" s="118">
        <f>SUM(E139)</f>
        <v>12421.214539999997</v>
      </c>
    </row>
    <row r="141" spans="1:6">
      <c r="C141" s="8"/>
      <c r="E141" s="118"/>
    </row>
    <row r="142" spans="1:6" ht="16.5" thickBot="1">
      <c r="A142" s="242" t="s">
        <v>98</v>
      </c>
      <c r="B142" s="6"/>
      <c r="C142" s="141"/>
      <c r="D142" s="4"/>
      <c r="E142" s="256">
        <f>SUM(E85,E96,E106,E116,E126,E136,E140)</f>
        <v>632603.35552672273</v>
      </c>
      <c r="F142" s="280"/>
    </row>
    <row r="143" spans="1:6" ht="14.25" thickTop="1" thickBot="1">
      <c r="C143" s="8"/>
      <c r="E143" s="249"/>
    </row>
    <row r="144" spans="1:6" ht="16.5" thickBot="1">
      <c r="A144" s="318" t="s">
        <v>100</v>
      </c>
      <c r="B144" s="322"/>
      <c r="C144" s="323"/>
      <c r="D144" s="322"/>
      <c r="E144" s="321">
        <f>SUM(E142,E71)</f>
        <v>1837481.1634516153</v>
      </c>
    </row>
    <row r="145" spans="5:5">
      <c r="E145" s="280"/>
    </row>
    <row r="146" spans="5:5">
      <c r="E146" s="280">
        <f>E144+'B3 - DistRev Calc 2007 prog'!E98</f>
        <v>2903810.3242994957</v>
      </c>
    </row>
  </sheetData>
  <sheetProtection password="DE13" sheet="1" objects="1" scenarios="1"/>
  <phoneticPr fontId="10" type="noConversion"/>
  <pageMargins left="0.43307086614173229" right="0.23622047244094491" top="1.6141732283464567" bottom="0.74803149606299213" header="0.43307086614173229" footer="0.35433070866141736"/>
  <pageSetup scale="91" fitToHeight="3" orientation="portrait" r:id="rId1"/>
  <headerFooter alignWithMargins="0">
    <oddHeader>&amp;RToronto Hydro-Electric System Limited
EB-2008-0401
Exhibit J
Tab 4
Schedule B2
Filed:  2009 Jun 04
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00"/>
  <sheetViews>
    <sheetView tabSelected="1" topLeftCell="A34" zoomScale="80" workbookViewId="0">
      <selection activeCell="D57" sqref="D57"/>
    </sheetView>
  </sheetViews>
  <sheetFormatPr defaultRowHeight="12.75"/>
  <cols>
    <col min="1" max="1" width="34.140625" customWidth="1"/>
    <col min="2" max="2" width="5.28515625" customWidth="1"/>
    <col min="3" max="3" width="18" customWidth="1"/>
    <col min="4" max="4" width="18.28515625" style="13" customWidth="1"/>
    <col min="5" max="5" width="18.140625" customWidth="1"/>
    <col min="7" max="7" width="11.28515625" bestFit="1" customWidth="1"/>
  </cols>
  <sheetData>
    <row r="1" spans="1:5" ht="18">
      <c r="B1" s="26" t="s">
        <v>39</v>
      </c>
      <c r="C1" s="108"/>
      <c r="D1" s="264"/>
      <c r="E1" s="108"/>
    </row>
    <row r="2" spans="1:5" ht="18">
      <c r="C2" s="26" t="s">
        <v>94</v>
      </c>
      <c r="E2" s="13"/>
    </row>
    <row r="3" spans="1:5" ht="18">
      <c r="A3" s="26" t="s">
        <v>95</v>
      </c>
    </row>
    <row r="4" spans="1:5" ht="15.75">
      <c r="A4" s="109"/>
    </row>
    <row r="5" spans="1:5" ht="39.75" thickBot="1">
      <c r="A5" s="109"/>
      <c r="C5" s="110" t="s">
        <v>83</v>
      </c>
      <c r="D5" s="265" t="s">
        <v>41</v>
      </c>
      <c r="E5" s="111" t="s">
        <v>42</v>
      </c>
    </row>
    <row r="6" spans="1:5" ht="15.75">
      <c r="A6" s="27" t="s">
        <v>8</v>
      </c>
      <c r="C6" s="112"/>
      <c r="D6" s="5"/>
      <c r="E6" s="113"/>
    </row>
    <row r="7" spans="1:5" ht="14.25">
      <c r="A7" s="239" t="s">
        <v>54</v>
      </c>
      <c r="B7" s="13"/>
      <c r="C7" s="115">
        <f>SUM('B1 - 2006&amp;2007LRAM'!G12,'B1 - 2006&amp;2007LRAM'!G22)</f>
        <v>9008420.4513340928</v>
      </c>
      <c r="D7" s="266">
        <f>'B1 - 2006&amp;2007LRAM'!N5</f>
        <v>1.55E-2</v>
      </c>
      <c r="E7" s="118">
        <f t="shared" ref="E7:E12" si="0">D7*C7</f>
        <v>139630.51699567842</v>
      </c>
    </row>
    <row r="8" spans="1:5" ht="14.25">
      <c r="A8" s="239" t="s">
        <v>73</v>
      </c>
      <c r="B8" s="13"/>
      <c r="C8" s="115">
        <f>SUM('B1 - 2006&amp;2007LRAM'!G13,'B1 - 2006&amp;2007LRAM'!G23,'B1 - 2006&amp;2007LRAM'!G37)</f>
        <v>2922349.1325974846</v>
      </c>
      <c r="D8" s="267">
        <f>D$7</f>
        <v>1.55E-2</v>
      </c>
      <c r="E8" s="118">
        <f t="shared" si="0"/>
        <v>45296.411555261009</v>
      </c>
    </row>
    <row r="9" spans="1:5">
      <c r="A9" s="279" t="s">
        <v>77</v>
      </c>
      <c r="B9" s="13"/>
      <c r="C9" s="115">
        <f>'B1 - 2006&amp;2007LRAM'!G51</f>
        <v>12643000</v>
      </c>
      <c r="D9" s="267">
        <f>D$7</f>
        <v>1.55E-2</v>
      </c>
      <c r="E9" s="118">
        <f t="shared" si="0"/>
        <v>195966.5</v>
      </c>
    </row>
    <row r="10" spans="1:5">
      <c r="A10" s="114" t="s">
        <v>74</v>
      </c>
      <c r="B10" s="13"/>
      <c r="C10" s="115">
        <f>'B1 - 2006&amp;2007LRAM'!G50</f>
        <v>853625</v>
      </c>
      <c r="D10" s="267">
        <f>D$7</f>
        <v>1.55E-2</v>
      </c>
      <c r="E10" s="118">
        <f t="shared" si="0"/>
        <v>13231.1875</v>
      </c>
    </row>
    <row r="11" spans="1:5">
      <c r="A11" s="114" t="s">
        <v>4</v>
      </c>
      <c r="B11" s="13"/>
      <c r="C11" s="115">
        <f>SUM('B1 - 2006&amp;2007LRAM'!G27,'B1 - 2006&amp;2007LRAM'!G38)</f>
        <v>2114562.12</v>
      </c>
      <c r="D11" s="267">
        <f>D$7</f>
        <v>1.55E-2</v>
      </c>
      <c r="E11" s="118">
        <f t="shared" si="0"/>
        <v>32775.71286</v>
      </c>
    </row>
    <row r="12" spans="1:5">
      <c r="A12" s="172" t="s">
        <v>75</v>
      </c>
      <c r="B12" s="146"/>
      <c r="C12" s="119">
        <f>'B1 - 2006&amp;2007LRAM'!G52</f>
        <v>3857362.2444333881</v>
      </c>
      <c r="D12" s="268">
        <f>D$7</f>
        <v>1.55E-2</v>
      </c>
      <c r="E12" s="247">
        <f t="shared" si="0"/>
        <v>59789.114788717518</v>
      </c>
    </row>
    <row r="13" spans="1:5">
      <c r="A13" s="1" t="s">
        <v>5</v>
      </c>
      <c r="B13" s="1"/>
      <c r="C13" s="243">
        <f>SUM(C7:C12)</f>
        <v>31399318.948364966</v>
      </c>
      <c r="D13" s="12"/>
      <c r="E13" s="248">
        <f>SUM(E7:E12)</f>
        <v>486689.44369965693</v>
      </c>
    </row>
    <row r="14" spans="1:5">
      <c r="C14" s="8"/>
      <c r="E14" s="249"/>
    </row>
    <row r="15" spans="1:5">
      <c r="C15" s="8"/>
      <c r="E15" s="249"/>
    </row>
    <row r="16" spans="1:5" ht="15.75">
      <c r="A16" s="27" t="s">
        <v>43</v>
      </c>
      <c r="C16" s="141"/>
      <c r="D16" s="4"/>
      <c r="E16" s="250"/>
    </row>
    <row r="17" spans="1:7">
      <c r="A17" s="114" t="s">
        <v>77</v>
      </c>
      <c r="B17" s="13"/>
      <c r="C17" s="99">
        <f>'B1 - 2006&amp;2007LRAM'!H39</f>
        <v>3452719</v>
      </c>
      <c r="D17" s="269">
        <f>'B1 - 2006&amp;2007LRAM'!O5</f>
        <v>1.8499999999999999E-2</v>
      </c>
      <c r="E17" s="118">
        <f>D17*C17</f>
        <v>63875.301499999994</v>
      </c>
    </row>
    <row r="18" spans="1:7">
      <c r="A18" s="114" t="s">
        <v>7</v>
      </c>
      <c r="B18" s="13"/>
      <c r="C18" s="99">
        <f>SUM('B1 - 2006&amp;2007LRAM'!H14,'B1 - 2006&amp;2007LRAM'!H24)</f>
        <v>898386.3280000001</v>
      </c>
      <c r="D18" s="269">
        <f>D$17</f>
        <v>1.8499999999999999E-2</v>
      </c>
      <c r="E18" s="118">
        <f>D18*C18</f>
        <v>16620.147068000002</v>
      </c>
    </row>
    <row r="19" spans="1:7">
      <c r="A19" s="172" t="s">
        <v>4</v>
      </c>
      <c r="B19" s="146"/>
      <c r="C19" s="117">
        <f>SUM('B1 - 2006&amp;2007LRAM'!H27,'B1 - 2006&amp;2007LRAM'!H38)</f>
        <v>3040398.2224000003</v>
      </c>
      <c r="D19" s="270">
        <f>D$17</f>
        <v>1.8499999999999999E-2</v>
      </c>
      <c r="E19" s="247">
        <f>D19*C19</f>
        <v>56247.367114400004</v>
      </c>
    </row>
    <row r="20" spans="1:7">
      <c r="A20" s="1" t="s">
        <v>5</v>
      </c>
      <c r="B20" s="1"/>
      <c r="C20" s="243">
        <f>SUM(C17:C19)</f>
        <v>7391503.5504000001</v>
      </c>
      <c r="D20" s="12"/>
      <c r="E20" s="248">
        <f>SUM(E17:E19)</f>
        <v>136742.81568239999</v>
      </c>
    </row>
    <row r="21" spans="1:7">
      <c r="C21" s="8"/>
      <c r="E21" s="249"/>
    </row>
    <row r="22" spans="1:7" ht="15.75">
      <c r="A22" s="27" t="s">
        <v>50</v>
      </c>
      <c r="C22" s="8"/>
      <c r="E22" s="251"/>
    </row>
    <row r="23" spans="1:7">
      <c r="A23" s="114" t="s">
        <v>7</v>
      </c>
      <c r="C23" s="8">
        <f>SUM('B1 - 2006&amp;2007LRAM'!J14,'B1 - 2006&amp;2007LRAM'!J24)</f>
        <v>11692.539561115624</v>
      </c>
      <c r="D23" s="271">
        <f>SUM('B1 - 2006&amp;2007LRAM'!Q5,'B1 - 2006&amp;2007LRAM'!Q7)</f>
        <v>4.3600000000000003</v>
      </c>
      <c r="E23" s="252">
        <f>D23*C23</f>
        <v>50979.472486464125</v>
      </c>
    </row>
    <row r="24" spans="1:7">
      <c r="A24" s="114" t="s">
        <v>77</v>
      </c>
      <c r="C24" s="8">
        <f>'B1 - 2006&amp;2007LRAM'!J39</f>
        <v>13463.628153950936</v>
      </c>
      <c r="D24" s="271">
        <f>D$23</f>
        <v>4.3600000000000003</v>
      </c>
      <c r="E24" s="252">
        <f>D24*C24</f>
        <v>58701.418751226091</v>
      </c>
      <c r="G24" s="280"/>
    </row>
    <row r="25" spans="1:7">
      <c r="A25" s="114" t="s">
        <v>76</v>
      </c>
      <c r="C25" s="8">
        <f>'B1 - 2006&amp;2007LRAM'!J26</f>
        <v>626.80268518518517</v>
      </c>
      <c r="D25" s="271">
        <f>D$23</f>
        <v>4.3600000000000003</v>
      </c>
      <c r="E25" s="252">
        <f>D25*C25</f>
        <v>2732.8597074074073</v>
      </c>
    </row>
    <row r="26" spans="1:7">
      <c r="A26" s="173" t="s">
        <v>60</v>
      </c>
      <c r="B26" s="174"/>
      <c r="C26" s="116">
        <f>'B1 - 2006&amp;2007LRAM'!J36</f>
        <v>698.65897985458378</v>
      </c>
      <c r="D26" s="272">
        <f>D$23</f>
        <v>4.3600000000000003</v>
      </c>
      <c r="E26" s="253">
        <f>D26*C26</f>
        <v>3046.1531521659854</v>
      </c>
    </row>
    <row r="27" spans="1:7">
      <c r="A27" s="1" t="s">
        <v>5</v>
      </c>
      <c r="B27" s="1"/>
      <c r="C27" s="243">
        <f>SUM(C23:C26)</f>
        <v>26481.629380106329</v>
      </c>
      <c r="D27" s="17"/>
      <c r="E27" s="254">
        <f>SUM(E23:E26)</f>
        <v>115459.90409726361</v>
      </c>
    </row>
    <row r="28" spans="1:7">
      <c r="C28" s="8"/>
      <c r="E28" s="249"/>
    </row>
    <row r="29" spans="1:7" ht="15.75">
      <c r="A29" s="27" t="s">
        <v>78</v>
      </c>
      <c r="C29" s="8"/>
      <c r="D29" s="273"/>
      <c r="E29" s="251"/>
    </row>
    <row r="30" spans="1:7">
      <c r="A30" s="114" t="s">
        <v>7</v>
      </c>
      <c r="C30" s="8">
        <f>SUM('B1 - 2006&amp;2007LRAM'!K14,'B1 - 2006&amp;2007LRAM'!K24)</f>
        <v>7378.1448035555568</v>
      </c>
      <c r="D30" s="274">
        <f>SUM('B1 - 2006&amp;2007LRAM'!R5,'B1 - 2006&amp;2007LRAM'!R7)</f>
        <v>4.3600000000000003</v>
      </c>
      <c r="E30" s="255">
        <f>D30*C30</f>
        <v>32168.711343502229</v>
      </c>
    </row>
    <row r="31" spans="1:7">
      <c r="A31" s="114" t="s">
        <v>77</v>
      </c>
      <c r="C31" s="8">
        <f>'B1 - 2006&amp;2007LRAM'!K39</f>
        <v>9112.6190682712913</v>
      </c>
      <c r="D31" s="274">
        <f>D$30</f>
        <v>4.3600000000000003</v>
      </c>
      <c r="E31" s="255">
        <f>D31*C31</f>
        <v>39731.019137662835</v>
      </c>
    </row>
    <row r="32" spans="1:7">
      <c r="A32" t="s">
        <v>2</v>
      </c>
      <c r="C32" s="8">
        <f>SUM('B1 - 2006&amp;2007LRAM'!K15,'B1 - 2006&amp;2007LRAM'!K25)</f>
        <v>5.7524444444444445</v>
      </c>
      <c r="D32" s="274">
        <f>D$30</f>
        <v>4.3600000000000003</v>
      </c>
      <c r="E32" s="118">
        <f>D32*C32</f>
        <v>25.08065777777778</v>
      </c>
    </row>
    <row r="33" spans="1:5">
      <c r="A33" t="s">
        <v>60</v>
      </c>
      <c r="C33" s="116">
        <f>'B1 - 2006&amp;2007LRAM'!K36</f>
        <v>134.12842497649015</v>
      </c>
      <c r="D33" s="275">
        <f>D$30</f>
        <v>4.3600000000000003</v>
      </c>
      <c r="E33" s="247">
        <f>D33*C33</f>
        <v>584.79993289749711</v>
      </c>
    </row>
    <row r="34" spans="1:5">
      <c r="A34" t="s">
        <v>5</v>
      </c>
      <c r="C34" s="8">
        <f>SUM(C30:C33)</f>
        <v>16630.644741247786</v>
      </c>
      <c r="E34" s="249">
        <f>SUM(E30:E33)</f>
        <v>72509.611071840351</v>
      </c>
    </row>
    <row r="35" spans="1:5">
      <c r="C35" s="8"/>
      <c r="E35" s="249"/>
    </row>
    <row r="36" spans="1:5" ht="15.75">
      <c r="A36" s="27" t="s">
        <v>45</v>
      </c>
      <c r="C36" s="8"/>
      <c r="D36" s="273"/>
      <c r="E36" s="251"/>
    </row>
    <row r="37" spans="1:5">
      <c r="A37" s="114" t="s">
        <v>7</v>
      </c>
      <c r="C37" s="8">
        <f>SUM('B1 - 2006&amp;2007LRAM'!L14,'B1 - 2006&amp;2007LRAM'!L24)</f>
        <v>9130.2984629629645</v>
      </c>
      <c r="D37" s="274">
        <f>SUM('B1 - 2006&amp;2007LRAM'!S5,'B1 - 2006&amp;2007LRAM'!S7)</f>
        <v>3.54</v>
      </c>
      <c r="E37" s="255">
        <f>D37*C37</f>
        <v>32321.256558888894</v>
      </c>
    </row>
    <row r="38" spans="1:5">
      <c r="A38" s="114" t="s">
        <v>77</v>
      </c>
      <c r="C38" s="8">
        <f>'B1 - 2006&amp;2007LRAM'!L39</f>
        <v>11128.21111111111</v>
      </c>
      <c r="D38" s="274">
        <f>D$37</f>
        <v>3.54</v>
      </c>
      <c r="E38" s="255">
        <f>D38*C38</f>
        <v>39393.867333333328</v>
      </c>
    </row>
    <row r="39" spans="1:5">
      <c r="A39" t="s">
        <v>2</v>
      </c>
      <c r="C39" s="8">
        <f>SUM('B1 - 2006&amp;2007LRAM'!L15,'B1 - 2006&amp;2007LRAM'!L25)</f>
        <v>3568.5792592592602</v>
      </c>
      <c r="D39" s="274">
        <f>D$37</f>
        <v>3.54</v>
      </c>
      <c r="E39" s="118">
        <f>D39*C39</f>
        <v>12632.770577777781</v>
      </c>
    </row>
    <row r="40" spans="1:5">
      <c r="A40" t="s">
        <v>60</v>
      </c>
      <c r="C40" s="116">
        <f>'B1 - 2006&amp;2007LRAM'!L36</f>
        <v>0</v>
      </c>
      <c r="D40" s="275">
        <f>D$37</f>
        <v>3.54</v>
      </c>
      <c r="E40" s="247">
        <f>D40*C40</f>
        <v>0</v>
      </c>
    </row>
    <row r="41" spans="1:5">
      <c r="A41" t="s">
        <v>5</v>
      </c>
      <c r="C41" s="8">
        <f>SUM(C37:C40)</f>
        <v>23827.088833333331</v>
      </c>
      <c r="E41" s="249">
        <f>SUM(E37:E40)</f>
        <v>84347.894469999999</v>
      </c>
    </row>
    <row r="42" spans="1:5">
      <c r="C42" s="8"/>
      <c r="E42" s="249"/>
    </row>
    <row r="43" spans="1:5" ht="15.75">
      <c r="A43" s="27" t="s">
        <v>46</v>
      </c>
      <c r="C43" s="8"/>
      <c r="D43" s="273"/>
      <c r="E43" s="251"/>
    </row>
    <row r="44" spans="1:5">
      <c r="A44" s="114" t="s">
        <v>7</v>
      </c>
      <c r="C44" s="8">
        <f>SUM('B1 - 2006&amp;2007LRAM'!M14,'B1 - 2006&amp;2007LRAM'!M24)</f>
        <v>5592.1330564209075</v>
      </c>
      <c r="D44" s="276">
        <f>SUM('B1 - 2006&amp;2007LRAM'!T5,'B1 - 2006&amp;2007LRAM'!T7)</f>
        <v>2.9299999999999997</v>
      </c>
      <c r="E44" s="255">
        <f>D44*C44</f>
        <v>16384.949855313258</v>
      </c>
    </row>
    <row r="45" spans="1:5">
      <c r="A45" t="s">
        <v>2</v>
      </c>
      <c r="C45" s="8">
        <f>SUM('B1 - 2006&amp;2007LRAM'!M15,'B1 - 2006&amp;2007LRAM'!M25)</f>
        <v>3499.1800623052959</v>
      </c>
      <c r="D45" s="277">
        <f>D$44</f>
        <v>2.9299999999999997</v>
      </c>
      <c r="E45" s="255">
        <f>D45*C45</f>
        <v>10252.597582554516</v>
      </c>
    </row>
    <row r="46" spans="1:5">
      <c r="A46" t="s">
        <v>1</v>
      </c>
      <c r="C46" s="8">
        <f>'B1 - 2006&amp;2007LRAM'!M29</f>
        <v>8196.3763239875389</v>
      </c>
      <c r="D46" s="277">
        <f>D$44</f>
        <v>2.9299999999999997</v>
      </c>
      <c r="E46" s="255">
        <f>D46*C46</f>
        <v>24015.382629283486</v>
      </c>
    </row>
    <row r="47" spans="1:5">
      <c r="A47" s="114" t="s">
        <v>77</v>
      </c>
      <c r="C47" s="116">
        <f>'B1 - 2006&amp;2007LRAM'!M39</f>
        <v>5550.3592938733118</v>
      </c>
      <c r="D47" s="278">
        <f>D$44</f>
        <v>2.9299999999999997</v>
      </c>
      <c r="E47" s="247">
        <f>D47*C47</f>
        <v>16262.552731048801</v>
      </c>
    </row>
    <row r="48" spans="1:5">
      <c r="A48" t="s">
        <v>5</v>
      </c>
      <c r="C48" s="8">
        <f>SUM(C44:C47)</f>
        <v>22838.048736587058</v>
      </c>
      <c r="E48" s="249">
        <f>SUM(E44:E47)</f>
        <v>66915.482798200057</v>
      </c>
    </row>
    <row r="49" spans="1:6">
      <c r="C49" s="8"/>
      <c r="E49" s="249"/>
    </row>
    <row r="50" spans="1:6" ht="15.75">
      <c r="A50" s="27" t="s">
        <v>51</v>
      </c>
      <c r="C50" s="8"/>
      <c r="E50" s="251"/>
    </row>
    <row r="51" spans="1:6">
      <c r="A51" s="173" t="s">
        <v>44</v>
      </c>
      <c r="B51" s="146"/>
      <c r="C51" s="116">
        <f>'B1 - 2006&amp;2007LRAM'!I28</f>
        <v>567005.6</v>
      </c>
      <c r="D51" s="268">
        <f>'B1 - 2006&amp;2007LRAM'!P5</f>
        <v>1.7999999999999999E-2</v>
      </c>
      <c r="E51" s="247">
        <f>D51*C51</f>
        <v>10206.100799999998</v>
      </c>
    </row>
    <row r="52" spans="1:6">
      <c r="A52" t="s">
        <v>5</v>
      </c>
      <c r="C52" s="8">
        <f>SUM(C51)</f>
        <v>567005.6</v>
      </c>
      <c r="E52" s="118">
        <f>SUM(E51)</f>
        <v>10206.100799999998</v>
      </c>
    </row>
    <row r="53" spans="1:6">
      <c r="C53" s="8"/>
      <c r="E53" s="118"/>
    </row>
    <row r="54" spans="1:6" ht="16.5" thickBot="1">
      <c r="A54" s="27" t="s">
        <v>97</v>
      </c>
      <c r="C54" s="8"/>
      <c r="E54" s="256">
        <f>SUM(E13,E20,E27,E34,E41,E48,E52)</f>
        <v>972871.25261936092</v>
      </c>
      <c r="F54" s="249">
        <f>E54-'B1 - 2006&amp;2007LRAM'!U57</f>
        <v>0</v>
      </c>
    </row>
    <row r="55" spans="1:6" ht="13.5" thickTop="1">
      <c r="C55" s="8"/>
      <c r="E55" s="249"/>
    </row>
    <row r="56" spans="1:6" ht="18">
      <c r="A56" s="26"/>
      <c r="C56" s="8"/>
      <c r="E56" s="249"/>
    </row>
    <row r="57" spans="1:6" ht="54" customHeight="1">
      <c r="A57" s="26" t="s">
        <v>96</v>
      </c>
      <c r="C57" s="8"/>
      <c r="E57" s="249"/>
    </row>
    <row r="58" spans="1:6" ht="15.75">
      <c r="A58" s="109"/>
      <c r="C58" s="8"/>
      <c r="E58" s="249"/>
    </row>
    <row r="59" spans="1:6" ht="39.75" thickBot="1">
      <c r="A59" s="109"/>
      <c r="C59" s="244" t="s">
        <v>40</v>
      </c>
      <c r="D59" s="265" t="s">
        <v>41</v>
      </c>
      <c r="E59" s="257" t="s">
        <v>42</v>
      </c>
    </row>
    <row r="60" spans="1:6" ht="15.75">
      <c r="A60" s="27" t="s">
        <v>8</v>
      </c>
      <c r="C60" s="245"/>
      <c r="D60" s="5"/>
      <c r="E60" s="258"/>
    </row>
    <row r="61" spans="1:6" ht="14.25">
      <c r="A61" s="239" t="s">
        <v>54</v>
      </c>
      <c r="B61" s="4"/>
      <c r="C61" s="115">
        <f>SUM('B1 - 2006&amp;2007LRAM'!G65,'B1 - 2006&amp;2007LRAM'!G75)</f>
        <v>1438402.6683545453</v>
      </c>
      <c r="D61" s="266">
        <f>'B1 - 2006&amp;2007LRAM'!N6</f>
        <v>1.54E-2</v>
      </c>
      <c r="E61" s="255">
        <f>D61*C61</f>
        <v>22151.401092659999</v>
      </c>
    </row>
    <row r="62" spans="1:6" ht="14.25">
      <c r="A62" s="241" t="s">
        <v>73</v>
      </c>
      <c r="B62" s="146"/>
      <c r="C62" s="119">
        <f>SUM('B1 - 2006&amp;2007LRAM'!G66,'B1 - 2006&amp;2007LRAM'!G76,'B1 - 2006&amp;2007LRAM'!G90)</f>
        <v>280858.86481407535</v>
      </c>
      <c r="D62" s="268">
        <f>D$61</f>
        <v>1.54E-2</v>
      </c>
      <c r="E62" s="247">
        <f>D62*C62</f>
        <v>4325.2265181367602</v>
      </c>
    </row>
    <row r="63" spans="1:6">
      <c r="A63" s="240" t="s">
        <v>5</v>
      </c>
      <c r="B63" s="240"/>
      <c r="C63" s="246">
        <f>SUM(C61:C62)</f>
        <v>1719261.5331686207</v>
      </c>
      <c r="D63" s="9"/>
      <c r="E63" s="254">
        <f>SUM(E61:E62)</f>
        <v>26476.627610796757</v>
      </c>
    </row>
    <row r="64" spans="1:6">
      <c r="C64" s="8"/>
      <c r="E64" s="249"/>
    </row>
    <row r="65" spans="1:5">
      <c r="C65" s="8"/>
      <c r="E65" s="249"/>
    </row>
    <row r="66" spans="1:5" ht="15.75">
      <c r="A66" s="27" t="s">
        <v>43</v>
      </c>
      <c r="C66" s="141"/>
      <c r="D66" s="4"/>
      <c r="E66" s="250"/>
    </row>
    <row r="67" spans="1:5">
      <c r="A67" s="114" t="s">
        <v>7</v>
      </c>
      <c r="B67" s="13"/>
      <c r="C67" s="99">
        <f>SUM('B1 - 2006&amp;2007LRAM'!H67,'B1 - 2006&amp;2007LRAM'!H77)</f>
        <v>446456.16399999999</v>
      </c>
      <c r="D67" s="269">
        <f>'B1 - 2006&amp;2007LRAM'!O6</f>
        <v>1.84E-2</v>
      </c>
      <c r="E67" s="118">
        <f>D67*C67</f>
        <v>8214.7934175999999</v>
      </c>
    </row>
    <row r="68" spans="1:5">
      <c r="A68" s="173" t="s">
        <v>4</v>
      </c>
      <c r="B68" s="146"/>
      <c r="C68" s="117">
        <f>'B1 - 2006&amp;2007LRAM'!H80</f>
        <v>1520199.1112000002</v>
      </c>
      <c r="D68" s="270">
        <f>D$67</f>
        <v>1.84E-2</v>
      </c>
      <c r="E68" s="247">
        <f>D68*C68</f>
        <v>27971.663646080004</v>
      </c>
    </row>
    <row r="69" spans="1:5">
      <c r="A69" s="1" t="s">
        <v>5</v>
      </c>
      <c r="B69" s="1"/>
      <c r="C69" s="243">
        <f>SUM(C67:C68)</f>
        <v>1966655.2752</v>
      </c>
      <c r="D69" s="12"/>
      <c r="E69" s="248">
        <f>SUM(E67:E68)</f>
        <v>36186.457063680005</v>
      </c>
    </row>
    <row r="70" spans="1:5">
      <c r="C70" s="8"/>
      <c r="E70" s="249"/>
    </row>
    <row r="71" spans="1:5" ht="15.75">
      <c r="A71" s="27" t="s">
        <v>50</v>
      </c>
      <c r="C71" s="8"/>
      <c r="E71" s="251"/>
    </row>
    <row r="72" spans="1:5">
      <c r="A72" s="114" t="s">
        <v>7</v>
      </c>
      <c r="C72" s="8">
        <f>SUM('B1 - 2006&amp;2007LRAM'!J67,'B1 - 2006&amp;2007LRAM'!J77)</f>
        <v>2590.5811231504035</v>
      </c>
      <c r="D72" s="271">
        <f>SUM('B1 - 2006&amp;2007LRAM'!Q6,'B1 - 2006&amp;2007LRAM'!Q7)</f>
        <v>4.3499999999999996</v>
      </c>
      <c r="E72" s="252">
        <f>D72*C72</f>
        <v>11269.027885704254</v>
      </c>
    </row>
    <row r="73" spans="1:5">
      <c r="A73" s="173" t="s">
        <v>76</v>
      </c>
      <c r="B73" s="174"/>
      <c r="C73" s="116">
        <f>'B1 - 2006&amp;2007LRAM'!J79</f>
        <v>241.04370370370367</v>
      </c>
      <c r="D73" s="272">
        <f>D$72</f>
        <v>4.3499999999999996</v>
      </c>
      <c r="E73" s="253">
        <f>D73*C73</f>
        <v>1048.5401111111109</v>
      </c>
    </row>
    <row r="74" spans="1:5">
      <c r="A74" s="1" t="s">
        <v>5</v>
      </c>
      <c r="B74" s="1"/>
      <c r="C74" s="243">
        <f>SUM(C72:C73)</f>
        <v>2831.6248268541071</v>
      </c>
      <c r="D74" s="17"/>
      <c r="E74" s="254">
        <f>SUM(E72:E73)</f>
        <v>12317.567996815365</v>
      </c>
    </row>
    <row r="75" spans="1:5">
      <c r="C75" s="8"/>
      <c r="E75" s="249"/>
    </row>
    <row r="76" spans="1:5" ht="15.75">
      <c r="A76" s="27" t="s">
        <v>78</v>
      </c>
      <c r="C76" s="8"/>
      <c r="D76" s="273"/>
      <c r="E76" s="251"/>
    </row>
    <row r="77" spans="1:5">
      <c r="A77" s="114" t="s">
        <v>7</v>
      </c>
      <c r="C77" s="8">
        <f>SUM('B1 - 2006&amp;2007LRAM'!K67,'B1 - 2006&amp;2007LRAM'!K77)</f>
        <v>1180.2932425925928</v>
      </c>
      <c r="D77" s="274">
        <f>SUM('B1 - 2006&amp;2007LRAM'!R6,'B1 - 2006&amp;2007LRAM'!R7)</f>
        <v>4.34</v>
      </c>
      <c r="E77" s="255">
        <f>D77*C77</f>
        <v>5122.4726728518526</v>
      </c>
    </row>
    <row r="78" spans="1:5">
      <c r="A78" s="174" t="s">
        <v>2</v>
      </c>
      <c r="B78" s="174"/>
      <c r="C78" s="116">
        <f>SUM('B1 - 2006&amp;2007LRAM'!K68,'B1 - 2006&amp;2007LRAM'!K78)</f>
        <v>2.8762222222222222</v>
      </c>
      <c r="D78" s="275">
        <f>D$77</f>
        <v>4.34</v>
      </c>
      <c r="E78" s="247">
        <f>D78*C78</f>
        <v>12.482804444444444</v>
      </c>
    </row>
    <row r="79" spans="1:5">
      <c r="A79" t="s">
        <v>5</v>
      </c>
      <c r="C79" s="8">
        <f>SUM(C77:C78)</f>
        <v>1183.169464814815</v>
      </c>
      <c r="E79" s="249">
        <f>SUM(E77:E78)</f>
        <v>5134.9554772962974</v>
      </c>
    </row>
    <row r="80" spans="1:5">
      <c r="C80" s="8"/>
      <c r="E80" s="249"/>
    </row>
    <row r="81" spans="1:6" ht="15.75">
      <c r="A81" s="27" t="s">
        <v>45</v>
      </c>
      <c r="C81" s="8"/>
      <c r="D81" s="273"/>
      <c r="E81" s="251"/>
    </row>
    <row r="82" spans="1:6">
      <c r="A82" s="114" t="s">
        <v>7</v>
      </c>
      <c r="C82" s="8">
        <f>SUM('B1 - 2006&amp;2007LRAM'!L67,'B1 - 2006&amp;2007LRAM'!L77)</f>
        <v>1138.7757037037038</v>
      </c>
      <c r="D82" s="274">
        <f>SUM('B1 - 2006&amp;2007LRAM'!S6,'B1 - 2006&amp;2007LRAM'!S7)</f>
        <v>3.5300000000000002</v>
      </c>
      <c r="E82" s="255">
        <f>D82*C82</f>
        <v>4019.878234074075</v>
      </c>
    </row>
    <row r="83" spans="1:6">
      <c r="A83" s="174" t="s">
        <v>2</v>
      </c>
      <c r="B83" s="174"/>
      <c r="C83" s="116">
        <f>'B1 - 2006&amp;2007LRAM'!L68+'B1 - 2006&amp;2007LRAM'!L78</f>
        <v>0</v>
      </c>
      <c r="D83" s="275">
        <f>D$82</f>
        <v>3.5300000000000002</v>
      </c>
      <c r="E83" s="247">
        <f>D83*C83</f>
        <v>0</v>
      </c>
    </row>
    <row r="84" spans="1:6">
      <c r="A84" t="s">
        <v>5</v>
      </c>
      <c r="C84" s="8">
        <f>SUM(C82:C83)</f>
        <v>1138.7757037037038</v>
      </c>
      <c r="E84" s="249">
        <f>SUM(E82:E83)</f>
        <v>4019.878234074075</v>
      </c>
    </row>
    <row r="85" spans="1:6">
      <c r="C85" s="8"/>
      <c r="E85" s="249"/>
    </row>
    <row r="86" spans="1:6" ht="15.75">
      <c r="A86" s="27" t="s">
        <v>46</v>
      </c>
      <c r="C86" s="8"/>
      <c r="D86" s="273"/>
      <c r="E86" s="251"/>
    </row>
    <row r="87" spans="1:6">
      <c r="A87" s="114" t="s">
        <v>7</v>
      </c>
      <c r="C87" s="8">
        <f>SUM('B1 - 2006&amp;2007LRAM'!M67,'B1 - 2006&amp;2007LRAM'!M77)</f>
        <v>1454.6992211838008</v>
      </c>
      <c r="D87" s="276">
        <f>SUM('B1 - 2006&amp;2007LRAM'!T6,'B1 - 2006&amp;2007LRAM'!T7)</f>
        <v>2.92</v>
      </c>
      <c r="E87" s="255">
        <f>D87*C87</f>
        <v>4247.721725856698</v>
      </c>
    </row>
    <row r="88" spans="1:6">
      <c r="A88" t="s">
        <v>2</v>
      </c>
      <c r="C88" s="8">
        <f>SUM('B1 - 2006&amp;2007LRAM'!M68,'B1 - 2006&amp;2007LRAM'!M78)</f>
        <v>0</v>
      </c>
      <c r="D88" s="277">
        <f>D$87</f>
        <v>2.92</v>
      </c>
      <c r="E88" s="255">
        <f>D88*C88</f>
        <v>0</v>
      </c>
    </row>
    <row r="89" spans="1:6">
      <c r="A89" s="172" t="s">
        <v>77</v>
      </c>
      <c r="B89" s="174"/>
      <c r="C89" s="116">
        <f>'B1 - 2006&amp;2007LRAM'!M92</f>
        <v>0</v>
      </c>
      <c r="D89" s="278">
        <f>D$87</f>
        <v>2.92</v>
      </c>
      <c r="E89" s="247">
        <f>D89*C89</f>
        <v>0</v>
      </c>
    </row>
    <row r="90" spans="1:6">
      <c r="A90" t="s">
        <v>5</v>
      </c>
      <c r="C90" s="8">
        <f>SUM(C87:C89)</f>
        <v>1454.6992211838008</v>
      </c>
      <c r="E90" s="249">
        <f>SUM(E87:E89)</f>
        <v>4247.721725856698</v>
      </c>
    </row>
    <row r="91" spans="1:6">
      <c r="C91" s="8"/>
      <c r="E91" s="249"/>
    </row>
    <row r="92" spans="1:6" ht="15.75">
      <c r="A92" s="27" t="s">
        <v>51</v>
      </c>
      <c r="C92" s="8"/>
      <c r="E92" s="251"/>
    </row>
    <row r="93" spans="1:6">
      <c r="A93" s="173" t="s">
        <v>44</v>
      </c>
      <c r="B93" s="146"/>
      <c r="C93" s="116">
        <f>'B1 - 2006&amp;2007LRAM'!I81</f>
        <v>283502.8</v>
      </c>
      <c r="D93" s="268">
        <f>'B1 - 2006&amp;2007LRAM'!P6</f>
        <v>1.7899999999999999E-2</v>
      </c>
      <c r="E93" s="247">
        <f>D93*C93</f>
        <v>5074.7001199999995</v>
      </c>
    </row>
    <row r="94" spans="1:6">
      <c r="A94" t="s">
        <v>5</v>
      </c>
      <c r="C94" s="8">
        <f>SUM(C93)</f>
        <v>283502.8</v>
      </c>
      <c r="E94" s="118">
        <f>SUM(E93)</f>
        <v>5074.7001199999995</v>
      </c>
    </row>
    <row r="95" spans="1:6">
      <c r="C95" s="8"/>
      <c r="E95" s="118"/>
    </row>
    <row r="96" spans="1:6" ht="16.5" thickBot="1">
      <c r="A96" s="242" t="s">
        <v>98</v>
      </c>
      <c r="B96" s="6"/>
      <c r="C96" s="141"/>
      <c r="D96" s="4"/>
      <c r="E96" s="256">
        <f>SUM(E63,E69,E74,E79,E84,E90,E94)</f>
        <v>93457.908228519198</v>
      </c>
      <c r="F96" s="280">
        <f>E96-'B1 - 2006&amp;2007LRAM'!U110</f>
        <v>0</v>
      </c>
    </row>
    <row r="97" spans="1:5" ht="14.25" thickTop="1" thickBot="1">
      <c r="C97" s="8"/>
      <c r="E97" s="249"/>
    </row>
    <row r="98" spans="1:5" ht="16.5" thickBot="1">
      <c r="A98" s="318" t="s">
        <v>99</v>
      </c>
      <c r="B98" s="319"/>
      <c r="C98" s="320"/>
      <c r="D98" s="319"/>
      <c r="E98" s="321">
        <f>SUM(E96,E54)</f>
        <v>1066329.1608478802</v>
      </c>
    </row>
    <row r="100" spans="1:5">
      <c r="E100" s="280"/>
    </row>
  </sheetData>
  <sheetProtection password="DE13" sheet="1" objects="1" scenarios="1"/>
  <phoneticPr fontId="10" type="noConversion"/>
  <printOptions horizontalCentered="1"/>
  <pageMargins left="0.43307086614173229" right="0.35433070866141736" top="1.6141732283464567" bottom="0.59055118110236227" header="0.31496062992125984" footer="0.27559055118110237"/>
  <pageSetup scale="96" fitToHeight="0" orientation="portrait" r:id="rId1"/>
  <headerFooter alignWithMargins="0">
    <oddHeader>&amp;RToronto Hydro-Electric System Limited
EB-2008-0401
Exhibit J
Tab 4
Schedule B3
Filed:  2009 Jun 04
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B1 - 2006&amp;2007LRAM</vt:lpstr>
      <vt:lpstr>B2 - DistRev Calc 2006 prog</vt:lpstr>
      <vt:lpstr>B3 - DistRev Calc 2007 prog</vt:lpstr>
      <vt:lpstr>'B1 - 2006&amp;2007LRAM'!Print_Area</vt:lpstr>
      <vt:lpstr>'B2 - DistRev Calc 2006 prog'!Print_Titles</vt:lpstr>
      <vt:lpstr>'B3 - DistRev Calc 2007 prog'!Print_Titles</vt:lpstr>
    </vt:vector>
  </TitlesOfParts>
  <Company>THEC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Yampolsky</dc:creator>
  <cp:lastModifiedBy>acrespo</cp:lastModifiedBy>
  <cp:lastPrinted>2009-06-03T18:12:42Z</cp:lastPrinted>
  <dcterms:created xsi:type="dcterms:W3CDTF">2006-04-25T13:56:44Z</dcterms:created>
  <dcterms:modified xsi:type="dcterms:W3CDTF">2009-06-03T18:12:46Z</dcterms:modified>
</cp:coreProperties>
</file>