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480" windowHeight="11070"/>
  </bookViews>
  <sheets>
    <sheet name="Exhibit 1" sheetId="1" r:id="rId1"/>
    <sheet name="Exhibit 2a" sheetId="2" r:id="rId2"/>
    <sheet name="Exhibit 2b" sheetId="3" r:id="rId3"/>
  </sheets>
  <externalReferences>
    <externalReference r:id="rId4"/>
    <externalReference r:id="rId5"/>
    <externalReference r:id="rId6"/>
  </externalReferences>
  <definedNames>
    <definedName name="contactf">#REF!</definedName>
    <definedName name="histdate">[1]Financials!$E$76</definedName>
    <definedName name="Incr2000" localSheetId="1">#REF!</definedName>
    <definedName name="Incr2000" localSheetId="2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ofF" localSheetId="1">#REF!</definedName>
    <definedName name="MofF" localSheetId="2">#REF!</definedName>
    <definedName name="MofF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_xlnm.Print_Area" localSheetId="0">'Exhibit 1'!$A$1:$L$37</definedName>
    <definedName name="_xlnm.Print_Area" localSheetId="1">'Exhibit 2a'!$A$1:$V$50</definedName>
    <definedName name="_xlnm.Print_Area" localSheetId="2">'Exhibit 2b'!$A$1:$AA$50</definedName>
    <definedName name="print_end">#REF!</definedName>
    <definedName name="SALBENF">#REF!</definedName>
    <definedName name="salreg">#REF!</definedName>
    <definedName name="SALREGF">#REF!</definedName>
    <definedName name="Surtax" localSheetId="1">#REF!</definedName>
    <definedName name="Surtax" localSheetId="2">#REF!</definedName>
    <definedName name="Surtax">#REF!</definedName>
    <definedName name="TEMPA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[1]Financials!$A$1</definedName>
    <definedName name="utitliy1">[2]Financials!$A$1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</definedNames>
  <calcPr calcId="125725"/>
</workbook>
</file>

<file path=xl/calcChain.xml><?xml version="1.0" encoding="utf-8"?>
<calcChain xmlns="http://schemas.openxmlformats.org/spreadsheetml/2006/main">
  <c r="A65531" i="3"/>
  <c r="S50"/>
  <c r="R50"/>
  <c r="U50" s="1"/>
  <c r="O50"/>
  <c r="N50"/>
  <c r="Q50" s="1"/>
  <c r="L50"/>
  <c r="P50" s="1"/>
  <c r="T50" s="1"/>
  <c r="K50"/>
  <c r="J50"/>
  <c r="H50"/>
  <c r="G50"/>
  <c r="F50"/>
  <c r="I50" s="1"/>
  <c r="S49"/>
  <c r="R49"/>
  <c r="U49" s="1"/>
  <c r="O49"/>
  <c r="N49"/>
  <c r="Q49" s="1"/>
  <c r="P49"/>
  <c r="T49" s="1"/>
  <c r="V49"/>
  <c r="W49" s="1"/>
  <c r="C49"/>
  <c r="S48"/>
  <c r="R48"/>
  <c r="P48"/>
  <c r="T48" s="1"/>
  <c r="O48"/>
  <c r="Q48" s="1"/>
  <c r="N48"/>
  <c r="S47"/>
  <c r="U47" s="1"/>
  <c r="R47"/>
  <c r="O47"/>
  <c r="Q47" s="1"/>
  <c r="X47" s="1"/>
  <c r="Y47" s="1"/>
  <c r="N47"/>
  <c r="P47"/>
  <c r="T47" s="1"/>
  <c r="S46"/>
  <c r="R46"/>
  <c r="O46"/>
  <c r="N46"/>
  <c r="P46"/>
  <c r="T46" s="1"/>
  <c r="E46"/>
  <c r="C46"/>
  <c r="S45"/>
  <c r="U45" s="1"/>
  <c r="R45"/>
  <c r="P45"/>
  <c r="T45" s="1"/>
  <c r="O45"/>
  <c r="N45"/>
  <c r="S44"/>
  <c r="R44"/>
  <c r="O44"/>
  <c r="N44"/>
  <c r="P44"/>
  <c r="T44" s="1"/>
  <c r="V44"/>
  <c r="W44" s="1"/>
  <c r="E44"/>
  <c r="C44"/>
  <c r="S43"/>
  <c r="R43"/>
  <c r="O43"/>
  <c r="N43"/>
  <c r="P43"/>
  <c r="T43" s="1"/>
  <c r="V43"/>
  <c r="W43" s="1"/>
  <c r="E43"/>
  <c r="C43"/>
  <c r="S42"/>
  <c r="R42"/>
  <c r="O42"/>
  <c r="N42"/>
  <c r="P42"/>
  <c r="T42" s="1"/>
  <c r="V42"/>
  <c r="W42" s="1"/>
  <c r="E42"/>
  <c r="C42"/>
  <c r="S41"/>
  <c r="R41"/>
  <c r="O41"/>
  <c r="N41"/>
  <c r="P41"/>
  <c r="T41" s="1"/>
  <c r="V41"/>
  <c r="W41" s="1"/>
  <c r="E41"/>
  <c r="C41"/>
  <c r="S40"/>
  <c r="R40"/>
  <c r="O40"/>
  <c r="N40"/>
  <c r="P40"/>
  <c r="T40" s="1"/>
  <c r="V40"/>
  <c r="W40" s="1"/>
  <c r="E40"/>
  <c r="C40"/>
  <c r="S39"/>
  <c r="R39"/>
  <c r="O39"/>
  <c r="N39"/>
  <c r="P39"/>
  <c r="T39" s="1"/>
  <c r="V39"/>
  <c r="W39" s="1"/>
  <c r="E39"/>
  <c r="C39"/>
  <c r="S38"/>
  <c r="R38"/>
  <c r="P38"/>
  <c r="T38" s="1"/>
  <c r="O38"/>
  <c r="Q38" s="1"/>
  <c r="N38"/>
  <c r="S37"/>
  <c r="U37" s="1"/>
  <c r="R37"/>
  <c r="O37"/>
  <c r="Q37" s="1"/>
  <c r="X37" s="1"/>
  <c r="Y37" s="1"/>
  <c r="N37"/>
  <c r="P37"/>
  <c r="T37" s="1"/>
  <c r="E37"/>
  <c r="C37"/>
  <c r="S36"/>
  <c r="R36"/>
  <c r="O36"/>
  <c r="N36"/>
  <c r="P36"/>
  <c r="T36" s="1"/>
  <c r="E36"/>
  <c r="C36"/>
  <c r="S35"/>
  <c r="U35" s="1"/>
  <c r="R35"/>
  <c r="O35"/>
  <c r="Q35" s="1"/>
  <c r="X35" s="1"/>
  <c r="Y35" s="1"/>
  <c r="N35"/>
  <c r="P35"/>
  <c r="T35" s="1"/>
  <c r="E35"/>
  <c r="C35"/>
  <c r="S34"/>
  <c r="R34"/>
  <c r="O34"/>
  <c r="N34"/>
  <c r="P34"/>
  <c r="T34" s="1"/>
  <c r="E34"/>
  <c r="C34"/>
  <c r="S33"/>
  <c r="U33" s="1"/>
  <c r="R33"/>
  <c r="O33"/>
  <c r="Q33" s="1"/>
  <c r="X33" s="1"/>
  <c r="Y33" s="1"/>
  <c r="N33"/>
  <c r="P33"/>
  <c r="T33" s="1"/>
  <c r="E33"/>
  <c r="S32"/>
  <c r="R32"/>
  <c r="U32" s="1"/>
  <c r="O32"/>
  <c r="N32"/>
  <c r="Q32" s="1"/>
  <c r="X32" s="1"/>
  <c r="Y32" s="1"/>
  <c r="P32"/>
  <c r="T32" s="1"/>
  <c r="E32"/>
  <c r="C32"/>
  <c r="S31"/>
  <c r="R31"/>
  <c r="U31" s="1"/>
  <c r="P31"/>
  <c r="T31" s="1"/>
  <c r="O31"/>
  <c r="N31"/>
  <c r="Q31" s="1"/>
  <c r="S30"/>
  <c r="R30"/>
  <c r="U30" s="1"/>
  <c r="O30"/>
  <c r="N30"/>
  <c r="Q30" s="1"/>
  <c r="P30"/>
  <c r="T30" s="1"/>
  <c r="V30"/>
  <c r="W30" s="1"/>
  <c r="E30"/>
  <c r="C30"/>
  <c r="S29"/>
  <c r="R29"/>
  <c r="U29" s="1"/>
  <c r="O29"/>
  <c r="N29"/>
  <c r="Q29" s="1"/>
  <c r="P29"/>
  <c r="T29" s="1"/>
  <c r="V29"/>
  <c r="W29" s="1"/>
  <c r="E29"/>
  <c r="C29"/>
  <c r="S28"/>
  <c r="R28"/>
  <c r="U28" s="1"/>
  <c r="O28"/>
  <c r="N28"/>
  <c r="Q28" s="1"/>
  <c r="P28"/>
  <c r="T28" s="1"/>
  <c r="V28"/>
  <c r="W28" s="1"/>
  <c r="E28"/>
  <c r="C28"/>
  <c r="S27"/>
  <c r="R27"/>
  <c r="U27" s="1"/>
  <c r="O27"/>
  <c r="N27"/>
  <c r="Q27" s="1"/>
  <c r="P27"/>
  <c r="T27" s="1"/>
  <c r="V27"/>
  <c r="W27" s="1"/>
  <c r="E27"/>
  <c r="C27"/>
  <c r="S26"/>
  <c r="R26"/>
  <c r="U26" s="1"/>
  <c r="O26"/>
  <c r="N26"/>
  <c r="Q26" s="1"/>
  <c r="P26"/>
  <c r="T26" s="1"/>
  <c r="V26"/>
  <c r="W26" s="1"/>
  <c r="E26"/>
  <c r="C26"/>
  <c r="S25"/>
  <c r="R25"/>
  <c r="U25" s="1"/>
  <c r="O25"/>
  <c r="N25"/>
  <c r="Q25" s="1"/>
  <c r="P25"/>
  <c r="T25" s="1"/>
  <c r="V25"/>
  <c r="W25" s="1"/>
  <c r="E25"/>
  <c r="C25"/>
  <c r="S24"/>
  <c r="R24"/>
  <c r="U24" s="1"/>
  <c r="O24"/>
  <c r="N24"/>
  <c r="Q24" s="1"/>
  <c r="P24"/>
  <c r="T24" s="1"/>
  <c r="V24"/>
  <c r="W24" s="1"/>
  <c r="E24"/>
  <c r="C24"/>
  <c r="S23"/>
  <c r="R23"/>
  <c r="U23" s="1"/>
  <c r="P23"/>
  <c r="T23" s="1"/>
  <c r="O23"/>
  <c r="N23"/>
  <c r="Q23" s="1"/>
  <c r="S22"/>
  <c r="R22"/>
  <c r="U22" s="1"/>
  <c r="O22"/>
  <c r="N22"/>
  <c r="Q22" s="1"/>
  <c r="X22" s="1"/>
  <c r="Y22" s="1"/>
  <c r="P22"/>
  <c r="T22" s="1"/>
  <c r="S21"/>
  <c r="R21"/>
  <c r="U21" s="1"/>
  <c r="O21"/>
  <c r="N21"/>
  <c r="Q21" s="1"/>
  <c r="X21" s="1"/>
  <c r="Y21" s="1"/>
  <c r="P21"/>
  <c r="T21" s="1"/>
  <c r="S20"/>
  <c r="R20"/>
  <c r="U20" s="1"/>
  <c r="O20"/>
  <c r="N20"/>
  <c r="Q20" s="1"/>
  <c r="X20" s="1"/>
  <c r="Y20" s="1"/>
  <c r="P20"/>
  <c r="T20" s="1"/>
  <c r="S19"/>
  <c r="R19"/>
  <c r="U19" s="1"/>
  <c r="O19"/>
  <c r="N19"/>
  <c r="Q19" s="1"/>
  <c r="X19" s="1"/>
  <c r="Y19" s="1"/>
  <c r="P19"/>
  <c r="T19" s="1"/>
  <c r="S18"/>
  <c r="R18"/>
  <c r="U18" s="1"/>
  <c r="P18"/>
  <c r="T18" s="1"/>
  <c r="O18"/>
  <c r="N18"/>
  <c r="Q18" s="1"/>
  <c r="S17"/>
  <c r="R17"/>
  <c r="U17" s="1"/>
  <c r="O17"/>
  <c r="N17"/>
  <c r="Q17" s="1"/>
  <c r="P17"/>
  <c r="T17" s="1"/>
  <c r="V17"/>
  <c r="W17" s="1"/>
  <c r="S16"/>
  <c r="R16"/>
  <c r="U16" s="1"/>
  <c r="O16"/>
  <c r="N16"/>
  <c r="Q16" s="1"/>
  <c r="P16"/>
  <c r="T16" s="1"/>
  <c r="V16"/>
  <c r="W16" s="1"/>
  <c r="S15"/>
  <c r="R15"/>
  <c r="U15" s="1"/>
  <c r="O15"/>
  <c r="N15"/>
  <c r="Q15" s="1"/>
  <c r="P15"/>
  <c r="T15" s="1"/>
  <c r="V15"/>
  <c r="W15" s="1"/>
  <c r="S14"/>
  <c r="R14"/>
  <c r="U14" s="1"/>
  <c r="O14"/>
  <c r="N14"/>
  <c r="Q14" s="1"/>
  <c r="P14"/>
  <c r="T14" s="1"/>
  <c r="V14"/>
  <c r="W14" s="1"/>
  <c r="S13"/>
  <c r="R13"/>
  <c r="U13" s="1"/>
  <c r="O13"/>
  <c r="N13"/>
  <c r="Q13" s="1"/>
  <c r="P13"/>
  <c r="T13" s="1"/>
  <c r="V13"/>
  <c r="W13" s="1"/>
  <c r="S12"/>
  <c r="R12"/>
  <c r="U12" s="1"/>
  <c r="O12"/>
  <c r="N12"/>
  <c r="Q12" s="1"/>
  <c r="P12"/>
  <c r="T12" s="1"/>
  <c r="V12"/>
  <c r="W12" s="1"/>
  <c r="S11"/>
  <c r="R11"/>
  <c r="U11" s="1"/>
  <c r="O11"/>
  <c r="N11"/>
  <c r="Q11" s="1"/>
  <c r="P11"/>
  <c r="T11" s="1"/>
  <c r="V11"/>
  <c r="W11" s="1"/>
  <c r="V92" i="2"/>
  <c r="U92"/>
  <c r="T92"/>
  <c r="S92"/>
  <c r="V91"/>
  <c r="U91"/>
  <c r="T91"/>
  <c r="S91"/>
  <c r="V89"/>
  <c r="U89"/>
  <c r="T89"/>
  <c r="S89"/>
  <c r="V88"/>
  <c r="U88"/>
  <c r="T88"/>
  <c r="S88"/>
  <c r="V86"/>
  <c r="U86"/>
  <c r="T86"/>
  <c r="S86"/>
  <c r="V85"/>
  <c r="U85"/>
  <c r="T85"/>
  <c r="S85"/>
  <c r="V84"/>
  <c r="U84"/>
  <c r="T84"/>
  <c r="S84"/>
  <c r="V83"/>
  <c r="U83"/>
  <c r="T83"/>
  <c r="S83"/>
  <c r="V82"/>
  <c r="U82"/>
  <c r="T82"/>
  <c r="S82"/>
  <c r="V81"/>
  <c r="U81"/>
  <c r="T81"/>
  <c r="S81"/>
  <c r="V79"/>
  <c r="U79"/>
  <c r="T79"/>
  <c r="S79"/>
  <c r="V78"/>
  <c r="U78"/>
  <c r="T78"/>
  <c r="S78"/>
  <c r="V77"/>
  <c r="U77"/>
  <c r="T77"/>
  <c r="S77"/>
  <c r="V76"/>
  <c r="U76"/>
  <c r="T76"/>
  <c r="S76"/>
  <c r="V75"/>
  <c r="U75"/>
  <c r="T75"/>
  <c r="S75"/>
  <c r="V74"/>
  <c r="U74"/>
  <c r="T74"/>
  <c r="S74"/>
  <c r="V72"/>
  <c r="U72"/>
  <c r="T72"/>
  <c r="S72"/>
  <c r="V71"/>
  <c r="U71"/>
  <c r="T71"/>
  <c r="S71"/>
  <c r="V70"/>
  <c r="U70"/>
  <c r="T70"/>
  <c r="S70"/>
  <c r="V69"/>
  <c r="U69"/>
  <c r="T69"/>
  <c r="S69"/>
  <c r="V68"/>
  <c r="U68"/>
  <c r="T68"/>
  <c r="S68"/>
  <c r="V67"/>
  <c r="U67"/>
  <c r="T67"/>
  <c r="S67"/>
  <c r="V66"/>
  <c r="U66"/>
  <c r="T66"/>
  <c r="S66"/>
  <c r="V64"/>
  <c r="U64"/>
  <c r="T64"/>
  <c r="S64"/>
  <c r="V63"/>
  <c r="U63"/>
  <c r="T63"/>
  <c r="S63"/>
  <c r="V62"/>
  <c r="U62"/>
  <c r="T62"/>
  <c r="S62"/>
  <c r="V61"/>
  <c r="U61"/>
  <c r="T61"/>
  <c r="S61"/>
  <c r="V59"/>
  <c r="U59"/>
  <c r="T59"/>
  <c r="S59"/>
  <c r="V58"/>
  <c r="U58"/>
  <c r="T58"/>
  <c r="S58"/>
  <c r="V57"/>
  <c r="U57"/>
  <c r="T57"/>
  <c r="S57"/>
  <c r="V56"/>
  <c r="U56"/>
  <c r="T56"/>
  <c r="S56"/>
  <c r="V55"/>
  <c r="U55"/>
  <c r="T55"/>
  <c r="S55"/>
  <c r="V54"/>
  <c r="U54"/>
  <c r="T54"/>
  <c r="S54"/>
  <c r="V53"/>
  <c r="U53"/>
  <c r="T53"/>
  <c r="S53"/>
  <c r="O50"/>
  <c r="N50"/>
  <c r="P50" s="1"/>
  <c r="L50"/>
  <c r="K50"/>
  <c r="M50" s="1"/>
  <c r="O49"/>
  <c r="N49"/>
  <c r="P49" s="1"/>
  <c r="L49"/>
  <c r="K49"/>
  <c r="M49" s="1"/>
  <c r="D49"/>
  <c r="C49"/>
  <c r="B49"/>
  <c r="O48"/>
  <c r="N48"/>
  <c r="P48" s="1"/>
  <c r="L48"/>
  <c r="K48"/>
  <c r="M48" s="1"/>
  <c r="O47"/>
  <c r="N47"/>
  <c r="P47" s="1"/>
  <c r="L47"/>
  <c r="K47"/>
  <c r="M47" s="1"/>
  <c r="D47"/>
  <c r="C47"/>
  <c r="B47"/>
  <c r="O46"/>
  <c r="N46"/>
  <c r="P46" s="1"/>
  <c r="L46"/>
  <c r="K46"/>
  <c r="M46" s="1"/>
  <c r="D46"/>
  <c r="C46"/>
  <c r="B46"/>
  <c r="O45"/>
  <c r="N45"/>
  <c r="P45" s="1"/>
  <c r="L45"/>
  <c r="K45"/>
  <c r="M45" s="1"/>
  <c r="O44"/>
  <c r="N44"/>
  <c r="P44" s="1"/>
  <c r="L44"/>
  <c r="K44"/>
  <c r="M44" s="1"/>
  <c r="D44"/>
  <c r="B44"/>
  <c r="O43"/>
  <c r="N43"/>
  <c r="P43" s="1"/>
  <c r="L43"/>
  <c r="K43"/>
  <c r="M43" s="1"/>
  <c r="D43"/>
  <c r="B43"/>
  <c r="O42"/>
  <c r="N42"/>
  <c r="P42" s="1"/>
  <c r="L42"/>
  <c r="K42"/>
  <c r="M42" s="1"/>
  <c r="D42"/>
  <c r="B42"/>
  <c r="O41"/>
  <c r="N41"/>
  <c r="P41" s="1"/>
  <c r="L41"/>
  <c r="K41"/>
  <c r="M41" s="1"/>
  <c r="D41"/>
  <c r="B41"/>
  <c r="O40"/>
  <c r="N40"/>
  <c r="P40" s="1"/>
  <c r="L40"/>
  <c r="K40"/>
  <c r="M40" s="1"/>
  <c r="D40"/>
  <c r="B40"/>
  <c r="O39"/>
  <c r="N39"/>
  <c r="P39" s="1"/>
  <c r="L39"/>
  <c r="K39"/>
  <c r="M39" s="1"/>
  <c r="D39"/>
  <c r="B39"/>
  <c r="O38"/>
  <c r="N38"/>
  <c r="P38" s="1"/>
  <c r="L38"/>
  <c r="K38"/>
  <c r="M38" s="1"/>
  <c r="O37"/>
  <c r="N37"/>
  <c r="P37" s="1"/>
  <c r="L37"/>
  <c r="K37"/>
  <c r="M37" s="1"/>
  <c r="D37"/>
  <c r="B37"/>
  <c r="O36"/>
  <c r="N36"/>
  <c r="P36" s="1"/>
  <c r="L36"/>
  <c r="K36"/>
  <c r="M36" s="1"/>
  <c r="D36"/>
  <c r="B36"/>
  <c r="O35"/>
  <c r="N35"/>
  <c r="P35" s="1"/>
  <c r="L35"/>
  <c r="K35"/>
  <c r="M35" s="1"/>
  <c r="D35"/>
  <c r="B35"/>
  <c r="O34"/>
  <c r="N34"/>
  <c r="P34" s="1"/>
  <c r="L34"/>
  <c r="K34"/>
  <c r="M34" s="1"/>
  <c r="D34"/>
  <c r="B34"/>
  <c r="O33"/>
  <c r="N33"/>
  <c r="P33" s="1"/>
  <c r="L33"/>
  <c r="K33"/>
  <c r="M33" s="1"/>
  <c r="D33"/>
  <c r="B33"/>
  <c r="O32"/>
  <c r="N32"/>
  <c r="P32" s="1"/>
  <c r="L32"/>
  <c r="K32"/>
  <c r="M32" s="1"/>
  <c r="D32"/>
  <c r="B32"/>
  <c r="O31"/>
  <c r="N31"/>
  <c r="P31" s="1"/>
  <c r="L31"/>
  <c r="K31"/>
  <c r="M31" s="1"/>
  <c r="O30"/>
  <c r="N30"/>
  <c r="P30" s="1"/>
  <c r="L30"/>
  <c r="K30"/>
  <c r="M30" s="1"/>
  <c r="D30"/>
  <c r="B30"/>
  <c r="O29"/>
  <c r="N29"/>
  <c r="P29" s="1"/>
  <c r="L29"/>
  <c r="K29"/>
  <c r="M29" s="1"/>
  <c r="D29"/>
  <c r="B29"/>
  <c r="O28"/>
  <c r="N28"/>
  <c r="P28" s="1"/>
  <c r="L28"/>
  <c r="K28"/>
  <c r="M28" s="1"/>
  <c r="D28"/>
  <c r="B28"/>
  <c r="O27"/>
  <c r="N27"/>
  <c r="P27" s="1"/>
  <c r="L27"/>
  <c r="K27"/>
  <c r="M27" s="1"/>
  <c r="D27"/>
  <c r="B27"/>
  <c r="O26"/>
  <c r="N26"/>
  <c r="P26" s="1"/>
  <c r="L26"/>
  <c r="K26"/>
  <c r="M26" s="1"/>
  <c r="D26"/>
  <c r="B26"/>
  <c r="O25"/>
  <c r="N25"/>
  <c r="P25" s="1"/>
  <c r="L25"/>
  <c r="K25"/>
  <c r="M25" s="1"/>
  <c r="D25"/>
  <c r="B25"/>
  <c r="O24"/>
  <c r="N24"/>
  <c r="P24" s="1"/>
  <c r="L24"/>
  <c r="K24"/>
  <c r="M24" s="1"/>
  <c r="D24"/>
  <c r="B24"/>
  <c r="O22"/>
  <c r="N22"/>
  <c r="P22" s="1"/>
  <c r="L22"/>
  <c r="K22"/>
  <c r="M22" s="1"/>
  <c r="O21"/>
  <c r="N21"/>
  <c r="P21" s="1"/>
  <c r="L21"/>
  <c r="K21"/>
  <c r="M21" s="1"/>
  <c r="O20"/>
  <c r="N20"/>
  <c r="P20" s="1"/>
  <c r="L20"/>
  <c r="K20"/>
  <c r="M20" s="1"/>
  <c r="O19"/>
  <c r="N19"/>
  <c r="P19" s="1"/>
  <c r="L19"/>
  <c r="K19"/>
  <c r="M19" s="1"/>
  <c r="O18"/>
  <c r="N18"/>
  <c r="P18" s="1"/>
  <c r="L18"/>
  <c r="K18"/>
  <c r="M18" s="1"/>
  <c r="O17"/>
  <c r="N17"/>
  <c r="P17" s="1"/>
  <c r="L17"/>
  <c r="K17"/>
  <c r="M17" s="1"/>
  <c r="O16"/>
  <c r="N16"/>
  <c r="P16" s="1"/>
  <c r="L16"/>
  <c r="K16"/>
  <c r="M16" s="1"/>
  <c r="O15"/>
  <c r="N15"/>
  <c r="P15" s="1"/>
  <c r="L15"/>
  <c r="K15"/>
  <c r="M15" s="1"/>
  <c r="O14"/>
  <c r="N14"/>
  <c r="P14" s="1"/>
  <c r="L14"/>
  <c r="K14"/>
  <c r="M14" s="1"/>
  <c r="O13"/>
  <c r="N13"/>
  <c r="P13" s="1"/>
  <c r="L13"/>
  <c r="K13"/>
  <c r="M13" s="1"/>
  <c r="O12"/>
  <c r="N12"/>
  <c r="P12" s="1"/>
  <c r="L12"/>
  <c r="K12"/>
  <c r="M12" s="1"/>
  <c r="O11"/>
  <c r="N11"/>
  <c r="P11" s="1"/>
  <c r="L11"/>
  <c r="K11"/>
  <c r="M11" s="1"/>
  <c r="D36" i="1"/>
  <c r="D31"/>
  <c r="D26"/>
  <c r="C36"/>
  <c r="I35"/>
  <c r="I37" s="1"/>
  <c r="H35"/>
  <c r="H37" s="1"/>
  <c r="G35"/>
  <c r="G37" s="1"/>
  <c r="F35"/>
  <c r="F37" s="1"/>
  <c r="E35"/>
  <c r="E37" s="1"/>
  <c r="I32"/>
  <c r="H32"/>
  <c r="G32"/>
  <c r="F32"/>
  <c r="E32"/>
  <c r="C31"/>
  <c r="C26"/>
  <c r="J26" s="1"/>
  <c r="J21"/>
  <c r="D21"/>
  <c r="C20"/>
  <c r="C22" s="1"/>
  <c r="K17"/>
  <c r="K21" s="1"/>
  <c r="J17"/>
  <c r="L17" s="1"/>
  <c r="L13"/>
  <c r="K16" s="1"/>
  <c r="K20" s="1"/>
  <c r="K22" s="1"/>
  <c r="J12"/>
  <c r="L12" s="1"/>
  <c r="L11"/>
  <c r="Q34" i="3" l="1"/>
  <c r="X34" s="1"/>
  <c r="Y34" s="1"/>
  <c r="U34"/>
  <c r="Q36"/>
  <c r="X36" s="1"/>
  <c r="Y36" s="1"/>
  <c r="U36"/>
  <c r="U38"/>
  <c r="Q39"/>
  <c r="U39"/>
  <c r="Q40"/>
  <c r="U40"/>
  <c r="Q41"/>
  <c r="U41"/>
  <c r="Q42"/>
  <c r="U42"/>
  <c r="Q43"/>
  <c r="U43"/>
  <c r="Q44"/>
  <c r="U44"/>
  <c r="Q45"/>
  <c r="Q46"/>
  <c r="X46" s="1"/>
  <c r="Y46" s="1"/>
  <c r="U46"/>
  <c r="U48"/>
  <c r="M50"/>
  <c r="V50" s="1"/>
  <c r="W50" s="1"/>
  <c r="AB11"/>
  <c r="AC11" s="1"/>
  <c r="Z11"/>
  <c r="AA11" s="1"/>
  <c r="AB12"/>
  <c r="AC12" s="1"/>
  <c r="Z12"/>
  <c r="AA12" s="1"/>
  <c r="AB13"/>
  <c r="AC13" s="1"/>
  <c r="Z13"/>
  <c r="AA13" s="1"/>
  <c r="AB14"/>
  <c r="AC14" s="1"/>
  <c r="Z14"/>
  <c r="AA14" s="1"/>
  <c r="AB15"/>
  <c r="AC15" s="1"/>
  <c r="Z15"/>
  <c r="AA15" s="1"/>
  <c r="AB16"/>
  <c r="AC16" s="1"/>
  <c r="Z16"/>
  <c r="AA16" s="1"/>
  <c r="AB17"/>
  <c r="AC17" s="1"/>
  <c r="Z17"/>
  <c r="AA17" s="1"/>
  <c r="AB24"/>
  <c r="AC24" s="1"/>
  <c r="Z24"/>
  <c r="AA24" s="1"/>
  <c r="AB25"/>
  <c r="AC25" s="1"/>
  <c r="Z25"/>
  <c r="AA25" s="1"/>
  <c r="AB26"/>
  <c r="AC26" s="1"/>
  <c r="Z26"/>
  <c r="AA26" s="1"/>
  <c r="AB27"/>
  <c r="AC27" s="1"/>
  <c r="Z27"/>
  <c r="AA27" s="1"/>
  <c r="AB28"/>
  <c r="AC28" s="1"/>
  <c r="Z28"/>
  <c r="AA28" s="1"/>
  <c r="AB29"/>
  <c r="AC29" s="1"/>
  <c r="Z29"/>
  <c r="AA29" s="1"/>
  <c r="AB30"/>
  <c r="AC30" s="1"/>
  <c r="Z30"/>
  <c r="AA30" s="1"/>
  <c r="AB39"/>
  <c r="AC39" s="1"/>
  <c r="Z39"/>
  <c r="AA39" s="1"/>
  <c r="AB40"/>
  <c r="AC40" s="1"/>
  <c r="Z40"/>
  <c r="AA40" s="1"/>
  <c r="AB41"/>
  <c r="AC41" s="1"/>
  <c r="Z41"/>
  <c r="AA41" s="1"/>
  <c r="AB42"/>
  <c r="AC42" s="1"/>
  <c r="Z42"/>
  <c r="AA42" s="1"/>
  <c r="AB43"/>
  <c r="AC43" s="1"/>
  <c r="Z43"/>
  <c r="AA43" s="1"/>
  <c r="AB44"/>
  <c r="AC44" s="1"/>
  <c r="Z44"/>
  <c r="AA44" s="1"/>
  <c r="AB49"/>
  <c r="AC49" s="1"/>
  <c r="Z49"/>
  <c r="AA49" s="1"/>
  <c r="AB50"/>
  <c r="AC50" s="1"/>
  <c r="Z50"/>
  <c r="AA50" s="1"/>
  <c r="X11"/>
  <c r="Y11" s="1"/>
  <c r="X12"/>
  <c r="Y12" s="1"/>
  <c r="X13"/>
  <c r="Y13" s="1"/>
  <c r="X14"/>
  <c r="Y14" s="1"/>
  <c r="X15"/>
  <c r="Y15" s="1"/>
  <c r="X16"/>
  <c r="Y16" s="1"/>
  <c r="X17"/>
  <c r="Y17" s="1"/>
  <c r="V19"/>
  <c r="W19" s="1"/>
  <c r="V20"/>
  <c r="W20" s="1"/>
  <c r="V21"/>
  <c r="W21" s="1"/>
  <c r="V22"/>
  <c r="W22" s="1"/>
  <c r="X24"/>
  <c r="Y24" s="1"/>
  <c r="X25"/>
  <c r="Y25" s="1"/>
  <c r="X26"/>
  <c r="Y26" s="1"/>
  <c r="X27"/>
  <c r="Y27" s="1"/>
  <c r="X28"/>
  <c r="Y28" s="1"/>
  <c r="X29"/>
  <c r="Y29" s="1"/>
  <c r="X30"/>
  <c r="Y30" s="1"/>
  <c r="V32"/>
  <c r="W32" s="1"/>
  <c r="V33"/>
  <c r="W33" s="1"/>
  <c r="V34"/>
  <c r="W34" s="1"/>
  <c r="V35"/>
  <c r="W35" s="1"/>
  <c r="V36"/>
  <c r="W36" s="1"/>
  <c r="V37"/>
  <c r="W37" s="1"/>
  <c r="X39"/>
  <c r="Y39" s="1"/>
  <c r="X40"/>
  <c r="Y40" s="1"/>
  <c r="X41"/>
  <c r="Y41" s="1"/>
  <c r="X42"/>
  <c r="Y42" s="1"/>
  <c r="X43"/>
  <c r="Y43" s="1"/>
  <c r="X44"/>
  <c r="Y44" s="1"/>
  <c r="V46"/>
  <c r="W46" s="1"/>
  <c r="V47"/>
  <c r="W47" s="1"/>
  <c r="X49"/>
  <c r="Y49" s="1"/>
  <c r="X50"/>
  <c r="Y50" s="1"/>
  <c r="AB19"/>
  <c r="AC19" s="1"/>
  <c r="Z19"/>
  <c r="AA19" s="1"/>
  <c r="AB20"/>
  <c r="AC20" s="1"/>
  <c r="Z20"/>
  <c r="AA20" s="1"/>
  <c r="AB21"/>
  <c r="AC21" s="1"/>
  <c r="Z21"/>
  <c r="AA21" s="1"/>
  <c r="AB22"/>
  <c r="AC22" s="1"/>
  <c r="Z22"/>
  <c r="AA22" s="1"/>
  <c r="AB32"/>
  <c r="AC32" s="1"/>
  <c r="Z32"/>
  <c r="AA32" s="1"/>
  <c r="AB33"/>
  <c r="AC33" s="1"/>
  <c r="Z33"/>
  <c r="AA33" s="1"/>
  <c r="AB34"/>
  <c r="AC34" s="1"/>
  <c r="Z34"/>
  <c r="AA34" s="1"/>
  <c r="AB35"/>
  <c r="AC35" s="1"/>
  <c r="Z35"/>
  <c r="AA35" s="1"/>
  <c r="AB36"/>
  <c r="AC36" s="1"/>
  <c r="Z36"/>
  <c r="AA36" s="1"/>
  <c r="AB37"/>
  <c r="AC37" s="1"/>
  <c r="Z37"/>
  <c r="AA37" s="1"/>
  <c r="AB46"/>
  <c r="AC46" s="1"/>
  <c r="Z46"/>
  <c r="AA46" s="1"/>
  <c r="AB47"/>
  <c r="AC47" s="1"/>
  <c r="Z47"/>
  <c r="AA47" s="1"/>
  <c r="W11" i="2"/>
  <c r="X11" s="1"/>
  <c r="U11"/>
  <c r="V11" s="1"/>
  <c r="W12"/>
  <c r="X12" s="1"/>
  <c r="U12"/>
  <c r="V12" s="1"/>
  <c r="W13"/>
  <c r="X13" s="1"/>
  <c r="U13"/>
  <c r="V13" s="1"/>
  <c r="W14"/>
  <c r="X14" s="1"/>
  <c r="U14"/>
  <c r="V14" s="1"/>
  <c r="W15"/>
  <c r="X15" s="1"/>
  <c r="U15"/>
  <c r="V15" s="1"/>
  <c r="W16"/>
  <c r="X16" s="1"/>
  <c r="U16"/>
  <c r="V16" s="1"/>
  <c r="W17"/>
  <c r="X17" s="1"/>
  <c r="U17"/>
  <c r="V17" s="1"/>
  <c r="W19"/>
  <c r="X19" s="1"/>
  <c r="U19"/>
  <c r="V19" s="1"/>
  <c r="W20"/>
  <c r="X20" s="1"/>
  <c r="U20"/>
  <c r="V20" s="1"/>
  <c r="W21"/>
  <c r="X21" s="1"/>
  <c r="U21"/>
  <c r="V21" s="1"/>
  <c r="W22"/>
  <c r="X22" s="1"/>
  <c r="U22"/>
  <c r="V22" s="1"/>
  <c r="W32"/>
  <c r="X32" s="1"/>
  <c r="U32"/>
  <c r="V32" s="1"/>
  <c r="W33"/>
  <c r="X33" s="1"/>
  <c r="U33"/>
  <c r="V33" s="1"/>
  <c r="W34"/>
  <c r="X34" s="1"/>
  <c r="U34"/>
  <c r="V34" s="1"/>
  <c r="W35"/>
  <c r="X35" s="1"/>
  <c r="U35"/>
  <c r="V35" s="1"/>
  <c r="W36"/>
  <c r="X36" s="1"/>
  <c r="U36"/>
  <c r="V36" s="1"/>
  <c r="W37"/>
  <c r="X37" s="1"/>
  <c r="U37"/>
  <c r="V37" s="1"/>
  <c r="W39"/>
  <c r="X39" s="1"/>
  <c r="U39"/>
  <c r="V39" s="1"/>
  <c r="W40"/>
  <c r="X40" s="1"/>
  <c r="U40"/>
  <c r="V40" s="1"/>
  <c r="W41"/>
  <c r="X41" s="1"/>
  <c r="U41"/>
  <c r="V41" s="1"/>
  <c r="W42"/>
  <c r="X42" s="1"/>
  <c r="U42"/>
  <c r="V42" s="1"/>
  <c r="W43"/>
  <c r="X43" s="1"/>
  <c r="U43"/>
  <c r="V43" s="1"/>
  <c r="W44"/>
  <c r="X44" s="1"/>
  <c r="U44"/>
  <c r="V44" s="1"/>
  <c r="W47"/>
  <c r="X47" s="1"/>
  <c r="U47"/>
  <c r="V47" s="1"/>
  <c r="Q11"/>
  <c r="R11" s="1"/>
  <c r="S11"/>
  <c r="T11" s="1"/>
  <c r="Q12"/>
  <c r="R12" s="1"/>
  <c r="S12"/>
  <c r="T12" s="1"/>
  <c r="Q13"/>
  <c r="R13" s="1"/>
  <c r="S13"/>
  <c r="T13" s="1"/>
  <c r="Q14"/>
  <c r="R14" s="1"/>
  <c r="S14"/>
  <c r="T14" s="1"/>
  <c r="Q15"/>
  <c r="R15" s="1"/>
  <c r="S15"/>
  <c r="T15" s="1"/>
  <c r="Q16"/>
  <c r="R16" s="1"/>
  <c r="S16"/>
  <c r="T16" s="1"/>
  <c r="Q17"/>
  <c r="R17" s="1"/>
  <c r="S17"/>
  <c r="T17" s="1"/>
  <c r="Q19"/>
  <c r="R19" s="1"/>
  <c r="S19"/>
  <c r="T19" s="1"/>
  <c r="Q20"/>
  <c r="R20" s="1"/>
  <c r="S20"/>
  <c r="T20" s="1"/>
  <c r="Q21"/>
  <c r="R21" s="1"/>
  <c r="S21"/>
  <c r="T21" s="1"/>
  <c r="Q22"/>
  <c r="R22" s="1"/>
  <c r="S22"/>
  <c r="T22" s="1"/>
  <c r="Q24"/>
  <c r="R24" s="1"/>
  <c r="S24"/>
  <c r="T24" s="1"/>
  <c r="U24"/>
  <c r="V24" s="1"/>
  <c r="Q25"/>
  <c r="R25" s="1"/>
  <c r="S25"/>
  <c r="T25" s="1"/>
  <c r="U25"/>
  <c r="V25" s="1"/>
  <c r="Q26"/>
  <c r="R26" s="1"/>
  <c r="S26"/>
  <c r="T26" s="1"/>
  <c r="U26"/>
  <c r="V26" s="1"/>
  <c r="Q27"/>
  <c r="R27" s="1"/>
  <c r="S27"/>
  <c r="T27" s="1"/>
  <c r="U27"/>
  <c r="V27" s="1"/>
  <c r="Q28"/>
  <c r="R28" s="1"/>
  <c r="S28"/>
  <c r="T28" s="1"/>
  <c r="U28"/>
  <c r="V28" s="1"/>
  <c r="Q29"/>
  <c r="R29" s="1"/>
  <c r="S29"/>
  <c r="T29" s="1"/>
  <c r="U29"/>
  <c r="V29" s="1"/>
  <c r="Q30"/>
  <c r="R30" s="1"/>
  <c r="S30"/>
  <c r="T30" s="1"/>
  <c r="U30"/>
  <c r="V30" s="1"/>
  <c r="Q32"/>
  <c r="R32" s="1"/>
  <c r="S32"/>
  <c r="T32" s="1"/>
  <c r="Q33"/>
  <c r="R33" s="1"/>
  <c r="S33"/>
  <c r="T33" s="1"/>
  <c r="Q34"/>
  <c r="R34" s="1"/>
  <c r="S34"/>
  <c r="T34" s="1"/>
  <c r="Q35"/>
  <c r="R35" s="1"/>
  <c r="S35"/>
  <c r="T35" s="1"/>
  <c r="Q36"/>
  <c r="R36" s="1"/>
  <c r="S36"/>
  <c r="T36" s="1"/>
  <c r="Q37"/>
  <c r="R37" s="1"/>
  <c r="S37"/>
  <c r="T37" s="1"/>
  <c r="Q39"/>
  <c r="R39" s="1"/>
  <c r="S39"/>
  <c r="T39" s="1"/>
  <c r="Q40"/>
  <c r="R40" s="1"/>
  <c r="S40"/>
  <c r="T40" s="1"/>
  <c r="Q41"/>
  <c r="R41" s="1"/>
  <c r="S41"/>
  <c r="T41" s="1"/>
  <c r="Q42"/>
  <c r="R42" s="1"/>
  <c r="S42"/>
  <c r="T42" s="1"/>
  <c r="Q43"/>
  <c r="R43" s="1"/>
  <c r="S43"/>
  <c r="T43" s="1"/>
  <c r="Q44"/>
  <c r="R44" s="1"/>
  <c r="S44"/>
  <c r="T44" s="1"/>
  <c r="Q47"/>
  <c r="R47" s="1"/>
  <c r="S47"/>
  <c r="T47" s="1"/>
  <c r="W46"/>
  <c r="X46" s="1"/>
  <c r="U46"/>
  <c r="V46" s="1"/>
  <c r="W49"/>
  <c r="X49" s="1"/>
  <c r="U49"/>
  <c r="V49" s="1"/>
  <c r="W50"/>
  <c r="X50" s="1"/>
  <c r="U50"/>
  <c r="V50" s="1"/>
  <c r="Q46"/>
  <c r="R46" s="1"/>
  <c r="S46"/>
  <c r="T46" s="1"/>
  <c r="Q49"/>
  <c r="R49" s="1"/>
  <c r="S49"/>
  <c r="T49" s="1"/>
  <c r="Q50"/>
  <c r="R50" s="1"/>
  <c r="S50"/>
  <c r="T50" s="1"/>
  <c r="L21" i="1"/>
  <c r="J49"/>
  <c r="J36"/>
  <c r="J31"/>
  <c r="F16"/>
  <c r="F20" s="1"/>
  <c r="H16"/>
  <c r="H20" s="1"/>
  <c r="J16"/>
  <c r="J20" s="1"/>
  <c r="K26"/>
  <c r="E16"/>
  <c r="G16"/>
  <c r="G20" s="1"/>
  <c r="I16"/>
  <c r="I20" s="1"/>
  <c r="I25" l="1"/>
  <c r="I22"/>
  <c r="E20"/>
  <c r="L16"/>
  <c r="J22"/>
  <c r="M25"/>
  <c r="F22"/>
  <c r="F25"/>
  <c r="G25"/>
  <c r="G22"/>
  <c r="K36"/>
  <c r="K31"/>
  <c r="K49"/>
  <c r="H22"/>
  <c r="H25"/>
  <c r="L49"/>
  <c r="M49" s="1"/>
  <c r="H48" l="1"/>
  <c r="H27"/>
  <c r="G48"/>
  <c r="G27"/>
  <c r="E25"/>
  <c r="C25"/>
  <c r="C27" s="1"/>
  <c r="E22"/>
  <c r="L20"/>
  <c r="L22" s="1"/>
  <c r="I48"/>
  <c r="I27"/>
  <c r="F48"/>
  <c r="F27"/>
  <c r="C30"/>
  <c r="C32" s="1"/>
  <c r="K25"/>
  <c r="C35"/>
  <c r="C37" s="1"/>
  <c r="J25"/>
  <c r="J48" l="1"/>
  <c r="J27"/>
  <c r="J30"/>
  <c r="E48"/>
  <c r="L48" s="1"/>
  <c r="E27"/>
  <c r="K30"/>
  <c r="K48"/>
  <c r="K27"/>
  <c r="K35" l="1"/>
  <c r="K37" s="1"/>
  <c r="K32"/>
  <c r="L50"/>
  <c r="N50" s="1"/>
  <c r="M48"/>
  <c r="J35"/>
  <c r="J37" s="1"/>
  <c r="J32"/>
</calcChain>
</file>

<file path=xl/comments1.xml><?xml version="1.0" encoding="utf-8"?>
<comments xmlns="http://schemas.openxmlformats.org/spreadsheetml/2006/main">
  <authors>
    <author>alam</author>
  </authors>
  <commentList>
    <comment ref="M25" authorId="0">
      <text>
        <r>
          <rPr>
            <b/>
            <sz val="8"/>
            <color indexed="81"/>
            <rFont val="Tahoma"/>
            <family val="2"/>
          </rPr>
          <t>alam:</t>
        </r>
        <r>
          <rPr>
            <sz val="8"/>
            <color indexed="81"/>
            <rFont val="Tahoma"/>
            <family val="2"/>
          </rPr>
          <t xml:space="preserve">
Scannings cost for USL and SL in  each year
</t>
        </r>
      </text>
    </comment>
  </commentList>
</comments>
</file>

<file path=xl/sharedStrings.xml><?xml version="1.0" encoding="utf-8"?>
<sst xmlns="http://schemas.openxmlformats.org/spreadsheetml/2006/main" count="365" uniqueCount="139">
  <si>
    <t>Exhibit 1 - Derivation of Rate Riders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</si>
  <si>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</si>
  <si>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</si>
  <si>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</si>
  <si>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</si>
  <si>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</si>
  <si>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</si>
  <si>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</si>
  <si>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</si>
  <si>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</si>
  <si>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</si>
  <si>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</si>
  <si>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R. 1</t>
  </si>
  <si>
    <t>RESIDENTIAL</t>
  </si>
  <si>
    <t xml:space="preserve">GS &lt; 50 kW </t>
  </si>
  <si>
    <t xml:space="preserve">GS - 50 to 1000 kW   </t>
  </si>
  <si>
    <t>GS &gt; 1000 to  5000 kW</t>
  </si>
  <si>
    <t>LARGE USER</t>
  </si>
  <si>
    <t>UNMETERED SCATTERED LOAD</t>
  </si>
  <si>
    <t>STREETLIGHT</t>
  </si>
  <si>
    <t>TOTAL</t>
  </si>
  <si>
    <t>Check s/b 0</t>
  </si>
  <si>
    <t>R. 2</t>
  </si>
  <si>
    <t>R. 3</t>
  </si>
  <si>
    <t>2009 Approved Load by Rate Class</t>
  </si>
  <si>
    <t xml:space="preserve">  </t>
  </si>
  <si>
    <t xml:space="preserve"> </t>
  </si>
  <si>
    <t>R. 4</t>
  </si>
  <si>
    <t>Number of Customers</t>
  </si>
  <si>
    <t>R. 5</t>
  </si>
  <si>
    <t>Number of Connections</t>
  </si>
  <si>
    <t>R. 6</t>
  </si>
  <si>
    <t xml:space="preserve">2009 -  Cost of  Service Allocation - Secondary Customer Base </t>
  </si>
  <si>
    <t>R. 7</t>
  </si>
  <si>
    <t>R. 8</t>
  </si>
  <si>
    <t>Allocators Percentages</t>
  </si>
  <si>
    <t>R. 9</t>
  </si>
  <si>
    <t>2009 -  Cost of  Service Allocation - Secondary Customer Base  (%)</t>
  </si>
  <si>
    <t>R. 10</t>
  </si>
  <si>
    <t>Connections Allocation</t>
  </si>
  <si>
    <t>R. 12</t>
  </si>
  <si>
    <t>ALLOCATOR</t>
  </si>
  <si>
    <t>R. 13</t>
  </si>
  <si>
    <t>Scanning</t>
  </si>
  <si>
    <t xml:space="preserve">Secondary Customer Base  </t>
  </si>
  <si>
    <t>R. 14</t>
  </si>
  <si>
    <t>Remediation</t>
  </si>
  <si>
    <t>R. 15</t>
  </si>
  <si>
    <t>Total Recovery</t>
  </si>
  <si>
    <t>R. 17</t>
  </si>
  <si>
    <t>2010  - Rate Riders</t>
  </si>
  <si>
    <t>RECOVERY AMOUNT</t>
  </si>
  <si>
    <t>R. 18</t>
  </si>
  <si>
    <t>Scanning Portion</t>
  </si>
  <si>
    <t>R. 19</t>
  </si>
  <si>
    <t>Remediation Portion</t>
  </si>
  <si>
    <t>R. 20</t>
  </si>
  <si>
    <t>Total Contact Voltage Rider</t>
  </si>
  <si>
    <t>R. 22</t>
  </si>
  <si>
    <t>2011  - Rate Riders</t>
  </si>
  <si>
    <t>R. 23</t>
  </si>
  <si>
    <t>R. 24</t>
  </si>
  <si>
    <t>R. 25</t>
  </si>
  <si>
    <t>R. 27</t>
  </si>
  <si>
    <t>2012 - Rate Riders</t>
  </si>
  <si>
    <t>R. 28</t>
  </si>
  <si>
    <t>R. 29</t>
  </si>
  <si>
    <t>R. 30</t>
  </si>
  <si>
    <t>Reconcilation</t>
  </si>
  <si>
    <t>Exhibit 2a: 2009 Distribution and Rate Rider Bill Impact</t>
  </si>
  <si>
    <t>Col. 12</t>
  </si>
  <si>
    <t>Col. 13</t>
  </si>
  <si>
    <t>Col. 14</t>
  </si>
  <si>
    <t>Col. 15</t>
  </si>
  <si>
    <t>Col. 18</t>
  </si>
  <si>
    <t>Col. 19</t>
  </si>
  <si>
    <t>Col. 20</t>
  </si>
  <si>
    <t>Col. 21</t>
  </si>
  <si>
    <t>Col. 22</t>
  </si>
  <si>
    <t>Col. 23</t>
  </si>
  <si>
    <t>2009 Rates</t>
  </si>
  <si>
    <t>2009 Rates with CV Rate Riders</t>
  </si>
  <si>
    <t>2010 Rates</t>
  </si>
  <si>
    <t>2009 Increase</t>
  </si>
  <si>
    <t>2010 Increase</t>
  </si>
  <si>
    <t>cuml 2008-2010 increase</t>
  </si>
  <si>
    <t>kWh</t>
  </si>
  <si>
    <t>kW</t>
  </si>
  <si>
    <t>kVA</t>
  </si>
  <si>
    <t>Distribution ($)</t>
  </si>
  <si>
    <t>Rate Rider ($)</t>
  </si>
  <si>
    <t>Total ($)</t>
  </si>
  <si>
    <t>Distribution</t>
  </si>
  <si>
    <t>Rate Rider</t>
  </si>
  <si>
    <t>Total</t>
  </si>
  <si>
    <t>$</t>
  </si>
  <si>
    <t>%</t>
  </si>
  <si>
    <t>Residential</t>
  </si>
  <si>
    <t>R. 11</t>
  </si>
  <si>
    <t>GS&lt;50 kW</t>
  </si>
  <si>
    <t>R. 16</t>
  </si>
  <si>
    <t>GS 50-999 kW</t>
  </si>
  <si>
    <t>R. 21</t>
  </si>
  <si>
    <t>GS 1000-4999 kW</t>
  </si>
  <si>
    <t>R. 26</t>
  </si>
  <si>
    <t>R. 31</t>
  </si>
  <si>
    <t>Large Use</t>
  </si>
  <si>
    <t>R. 32</t>
  </si>
  <si>
    <t>R. 33</t>
  </si>
  <si>
    <t>R. 34</t>
  </si>
  <si>
    <t>R. 35</t>
  </si>
  <si>
    <t>R. 36</t>
  </si>
  <si>
    <t>R. 37</t>
  </si>
  <si>
    <t>R. 38</t>
  </si>
  <si>
    <t>Street Lighting</t>
  </si>
  <si>
    <t>Connections</t>
  </si>
  <si>
    <t>Mthly kVA</t>
  </si>
  <si>
    <t>R. 39</t>
  </si>
  <si>
    <t>R. 40</t>
  </si>
  <si>
    <t>R. 41</t>
  </si>
  <si>
    <t>Unmetered Scattered Loads</t>
  </si>
  <si>
    <t>Customers</t>
  </si>
  <si>
    <t>R. 42</t>
  </si>
  <si>
    <t>R. 43</t>
  </si>
  <si>
    <t>Exhibit 2b: 2009 Total Bill Impact</t>
  </si>
  <si>
    <t>Col. 16</t>
  </si>
  <si>
    <t>Col. 17</t>
  </si>
  <si>
    <t>Col. 24</t>
  </si>
  <si>
    <t>Col. 25</t>
  </si>
  <si>
    <t>Col. 26</t>
  </si>
  <si>
    <t>2009 with CV Rate Riders</t>
  </si>
  <si>
    <t>Non-Distribution ($)</t>
  </si>
  <si>
    <t>Non-Distribution</t>
  </si>
  <si>
    <t xml:space="preserve">$ </t>
  </si>
  <si>
    <t xml:space="preserve">% </t>
  </si>
  <si>
    <t xml:space="preserve">Application for Recovery of Contact Voltage Costs </t>
  </si>
  <si>
    <t>EB-2009-0243</t>
  </si>
  <si>
    <t>Filed: 2009 June 30</t>
  </si>
  <si>
    <t>Toronto Hydro-Electric System Limited</t>
  </si>
</sst>
</file>

<file path=xl/styles.xml><?xml version="1.0" encoding="utf-8"?>
<styleSheet xmlns="http://schemas.openxmlformats.org/spreadsheetml/2006/main">
  <numFmts count="2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%"/>
    <numFmt numFmtId="167" formatCode="&quot;$&quot;#,##0"/>
    <numFmt numFmtId="168" formatCode="_-* #,##0_-;\-* #,##0_-;_-* &quot;-&quot;??_-;_-@_-"/>
    <numFmt numFmtId="169" formatCode="_(&quot;$&quot;* #,##0_);_(&quot;$&quot;* \(#,##0\);_(&quot;$&quot;* &quot;-&quot;??_);_(@_)"/>
    <numFmt numFmtId="170" formatCode="&quot;$&quot;#,##0.00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_-* #,##0.00_-;\-* #,##0.00_-;_-* &quot;-&quot;??_-;_-@_-"/>
    <numFmt numFmtId="176" formatCode="_-&quot;$&quot;* #,##0.00_-;\-&quot;$&quot;* #,##0.00_-;_-&quot;$&quot;* &quot;-&quot;??_-;_-@_-"/>
    <numFmt numFmtId="177" formatCode="##\-#"/>
    <numFmt numFmtId="178" formatCode="&quot;£ &quot;#,##0.00;[Red]\-&quot;£ &quot;#,##0.00"/>
    <numFmt numFmtId="179" formatCode="_-&quot;$&quot;* #,##0_-;\-&quot;$&quot;* #,##0_-;_-&quot;$&quot;* &quot;-&quot;??_-;_-@_-"/>
    <numFmt numFmtId="180" formatCode="0.000%"/>
    <numFmt numFmtId="181" formatCode="#,##0.0000"/>
  </numFmts>
  <fonts count="30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Helv"/>
    </font>
    <font>
      <sz val="8"/>
      <name val="Arial"/>
      <family val="2"/>
    </font>
    <font>
      <b/>
      <sz val="12"/>
      <name val="Helv"/>
    </font>
    <font>
      <sz val="12"/>
      <color indexed="13"/>
      <name val="Helv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24"/>
      <color indexed="10"/>
      <name val="Arial"/>
      <family val="2"/>
    </font>
    <font>
      <b/>
      <sz val="14"/>
      <color rgb="FFC00000"/>
      <name val="Arial"/>
      <family val="2"/>
    </font>
    <font>
      <b/>
      <i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12"/>
      <name val="Arial"/>
      <family val="2"/>
    </font>
    <font>
      <b/>
      <i/>
      <sz val="20"/>
      <name val="Arial"/>
      <family val="2"/>
    </font>
    <font>
      <b/>
      <sz val="14"/>
      <name val="Arial"/>
      <family val="2"/>
    </font>
    <font>
      <b/>
      <sz val="10"/>
      <color indexed="2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/>
    <xf numFmtId="172" fontId="1" fillId="0" borderId="0"/>
    <xf numFmtId="173" fontId="1" fillId="0" borderId="0"/>
    <xf numFmtId="174" fontId="1" fillId="0" borderId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1" fillId="0" borderId="0"/>
    <xf numFmtId="0" fontId="11" fillId="0" borderId="14"/>
    <xf numFmtId="14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38" fontId="12" fillId="4" borderId="0" applyNumberFormat="0" applyBorder="0" applyAlignment="0" applyProtection="0"/>
    <xf numFmtId="10" fontId="12" fillId="5" borderId="13" applyNumberFormat="0" applyBorder="0" applyAlignment="0" applyProtection="0"/>
    <xf numFmtId="0" fontId="13" fillId="6" borderId="14"/>
    <xf numFmtId="177" fontId="1" fillId="0" borderId="0"/>
    <xf numFmtId="165" fontId="1" fillId="0" borderId="0"/>
    <xf numFmtId="178" fontId="1" fillId="0" borderId="0"/>
    <xf numFmtId="10" fontId="1" fillId="0" borderId="0" applyFont="0" applyFill="0" applyBorder="0" applyAlignment="0" applyProtection="0"/>
    <xf numFmtId="0" fontId="11" fillId="0" borderId="0"/>
    <xf numFmtId="0" fontId="11" fillId="0" borderId="14"/>
    <xf numFmtId="0" fontId="14" fillId="0" borderId="0"/>
    <xf numFmtId="0" fontId="13" fillId="0" borderId="15"/>
    <xf numFmtId="0" fontId="13" fillId="0" borderId="14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2" fillId="0" borderId="0" xfId="3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/>
    <xf numFmtId="3" fontId="2" fillId="0" borderId="0" xfId="1" applyNumberFormat="1" applyFont="1" applyFill="1" applyBorder="1"/>
    <xf numFmtId="166" fontId="2" fillId="0" borderId="0" xfId="0" applyNumberFormat="1" applyFont="1" applyFill="1" applyBorder="1"/>
    <xf numFmtId="167" fontId="2" fillId="0" borderId="0" xfId="0" applyNumberFormat="1" applyFont="1" applyFill="1" applyBorder="1"/>
    <xf numFmtId="5" fontId="2" fillId="0" borderId="0" xfId="0" applyNumberFormat="1" applyFont="1" applyFill="1" applyBorder="1"/>
    <xf numFmtId="5" fontId="2" fillId="0" borderId="0" xfId="0" applyNumberFormat="1" applyFont="1" applyFill="1"/>
    <xf numFmtId="5" fontId="3" fillId="0" borderId="0" xfId="0" applyNumberFormat="1" applyFont="1" applyFill="1" applyBorder="1"/>
    <xf numFmtId="5" fontId="7" fillId="0" borderId="5" xfId="0" applyNumberFormat="1" applyFont="1" applyFill="1" applyBorder="1"/>
    <xf numFmtId="5" fontId="6" fillId="0" borderId="0" xfId="0" applyNumberFormat="1" applyFont="1" applyFill="1" applyBorder="1" applyAlignment="1">
      <alignment horizontal="center" wrapText="1"/>
    </xf>
    <xf numFmtId="5" fontId="7" fillId="0" borderId="0" xfId="0" applyNumberFormat="1" applyFont="1" applyFill="1" applyBorder="1"/>
    <xf numFmtId="167" fontId="2" fillId="0" borderId="0" xfId="0" applyNumberFormat="1" applyFont="1" applyFill="1"/>
    <xf numFmtId="0" fontId="5" fillId="0" borderId="0" xfId="0" applyFont="1" applyFill="1" applyBorder="1"/>
    <xf numFmtId="44" fontId="7" fillId="0" borderId="0" xfId="2" applyFont="1" applyFill="1" applyBorder="1"/>
    <xf numFmtId="0" fontId="3" fillId="3" borderId="7" xfId="0" applyFont="1" applyFill="1" applyBorder="1" applyAlignment="1">
      <alignment horizontal="left" indent="1"/>
    </xf>
    <xf numFmtId="168" fontId="2" fillId="0" borderId="0" xfId="0" applyNumberFormat="1" applyFont="1" applyFill="1"/>
    <xf numFmtId="169" fontId="2" fillId="0" borderId="0" xfId="2" applyNumberFormat="1" applyFont="1" applyFill="1"/>
    <xf numFmtId="169" fontId="2" fillId="0" borderId="0" xfId="0" applyNumberFormat="1" applyFont="1" applyFill="1"/>
    <xf numFmtId="170" fontId="2" fillId="0" borderId="0" xfId="0" applyNumberFormat="1" applyFont="1" applyFill="1"/>
    <xf numFmtId="168" fontId="7" fillId="0" borderId="13" xfId="0" applyNumberFormat="1" applyFont="1" applyFill="1" applyBorder="1"/>
    <xf numFmtId="44" fontId="8" fillId="0" borderId="0" xfId="2" applyFont="1" applyFill="1"/>
    <xf numFmtId="0" fontId="15" fillId="0" borderId="0" xfId="0" applyFont="1" applyFill="1"/>
    <xf numFmtId="0" fontId="15" fillId="0" borderId="0" xfId="0" applyFont="1" applyFill="1" applyAlignment="1">
      <alignment horizontal="center" wrapText="1"/>
    </xf>
    <xf numFmtId="0" fontId="16" fillId="0" borderId="0" xfId="0" applyFont="1" applyFill="1" applyAlignment="1">
      <alignment horizontal="right"/>
    </xf>
    <xf numFmtId="0" fontId="15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4" xfId="0" applyFont="1" applyFill="1" applyBorder="1"/>
    <xf numFmtId="0" fontId="17" fillId="2" borderId="5" xfId="0" applyFont="1" applyFill="1" applyBorder="1"/>
    <xf numFmtId="0" fontId="17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vertical="center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 wrapText="1"/>
    </xf>
    <xf numFmtId="0" fontId="17" fillId="2" borderId="8" xfId="0" applyFont="1" applyFill="1" applyBorder="1"/>
    <xf numFmtId="0" fontId="17" fillId="2" borderId="7" xfId="0" applyFont="1" applyFill="1" applyBorder="1" applyAlignment="1">
      <alignment horizontal="left" indent="1"/>
    </xf>
    <xf numFmtId="165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/>
    <xf numFmtId="165" fontId="17" fillId="2" borderId="8" xfId="1" applyNumberFormat="1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 wrapText="1"/>
    </xf>
    <xf numFmtId="10" fontId="15" fillId="2" borderId="0" xfId="3" applyNumberFormat="1" applyFont="1" applyFill="1" applyBorder="1"/>
    <xf numFmtId="9" fontId="17" fillId="2" borderId="8" xfId="3" applyNumberFormat="1" applyFont="1" applyFill="1" applyBorder="1"/>
    <xf numFmtId="0" fontId="17" fillId="2" borderId="9" xfId="0" applyFont="1" applyFill="1" applyBorder="1" applyAlignment="1">
      <alignment horizontal="left" indent="1"/>
    </xf>
    <xf numFmtId="0" fontId="15" fillId="2" borderId="10" xfId="0" applyFont="1" applyFill="1" applyBorder="1"/>
    <xf numFmtId="0" fontId="15" fillId="2" borderId="10" xfId="0" applyFont="1" applyFill="1" applyBorder="1" applyAlignment="1">
      <alignment horizontal="center" wrapText="1"/>
    </xf>
    <xf numFmtId="10" fontId="15" fillId="2" borderId="10" xfId="0" applyNumberFormat="1" applyFont="1" applyFill="1" applyBorder="1"/>
    <xf numFmtId="9" fontId="17" fillId="2" borderId="11" xfId="3" applyFont="1" applyFill="1" applyBorder="1"/>
    <xf numFmtId="0" fontId="20" fillId="0" borderId="7" xfId="0" applyFont="1" applyFill="1" applyBorder="1"/>
    <xf numFmtId="3" fontId="15" fillId="0" borderId="0" xfId="1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10" fontId="15" fillId="0" borderId="0" xfId="0" applyNumberFormat="1" applyFont="1" applyFill="1" applyBorder="1"/>
    <xf numFmtId="10" fontId="15" fillId="0" borderId="8" xfId="0" applyNumberFormat="1" applyFont="1" applyFill="1" applyBorder="1"/>
    <xf numFmtId="0" fontId="20" fillId="2" borderId="1" xfId="0" applyFont="1" applyFill="1" applyBorder="1"/>
    <xf numFmtId="0" fontId="21" fillId="2" borderId="7" xfId="0" applyFont="1" applyFill="1" applyBorder="1"/>
    <xf numFmtId="5" fontId="15" fillId="2" borderId="0" xfId="0" applyNumberFormat="1" applyFont="1" applyFill="1" applyBorder="1"/>
    <xf numFmtId="165" fontId="15" fillId="2" borderId="0" xfId="0" applyNumberFormat="1" applyFont="1" applyFill="1" applyBorder="1"/>
    <xf numFmtId="5" fontId="17" fillId="2" borderId="8" xfId="0" applyNumberFormat="1" applyFont="1" applyFill="1" applyBorder="1"/>
    <xf numFmtId="0" fontId="21" fillId="2" borderId="1" xfId="0" applyFont="1" applyFill="1" applyBorder="1"/>
    <xf numFmtId="5" fontId="17" fillId="2" borderId="2" xfId="0" applyNumberFormat="1" applyFont="1" applyFill="1" applyBorder="1"/>
    <xf numFmtId="5" fontId="22" fillId="2" borderId="2" xfId="0" applyNumberFormat="1" applyFont="1" applyFill="1" applyBorder="1" applyAlignment="1">
      <alignment horizontal="center" wrapText="1"/>
    </xf>
    <xf numFmtId="165" fontId="17" fillId="2" borderId="2" xfId="0" applyNumberFormat="1" applyFont="1" applyFill="1" applyBorder="1"/>
    <xf numFmtId="5" fontId="17" fillId="2" borderId="3" xfId="0" applyNumberFormat="1" applyFont="1" applyFill="1" applyBorder="1"/>
    <xf numFmtId="5" fontId="15" fillId="0" borderId="0" xfId="0" applyNumberFormat="1" applyFont="1" applyFill="1" applyAlignment="1">
      <alignment horizontal="center" wrapText="1"/>
    </xf>
    <xf numFmtId="5" fontId="15" fillId="0" borderId="0" xfId="0" applyNumberFormat="1" applyFont="1" applyFill="1"/>
    <xf numFmtId="44" fontId="15" fillId="0" borderId="0" xfId="2" applyFont="1" applyFill="1"/>
    <xf numFmtId="0" fontId="23" fillId="0" borderId="1" xfId="0" applyFont="1" applyFill="1" applyBorder="1"/>
    <xf numFmtId="0" fontId="17" fillId="0" borderId="2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21" fillId="0" borderId="4" xfId="0" applyFont="1" applyFill="1" applyBorder="1"/>
    <xf numFmtId="5" fontId="17" fillId="0" borderId="0" xfId="0" applyNumberFormat="1" applyFont="1" applyFill="1" applyBorder="1"/>
    <xf numFmtId="5" fontId="17" fillId="0" borderId="6" xfId="0" applyNumberFormat="1" applyFont="1" applyFill="1" applyBorder="1"/>
    <xf numFmtId="0" fontId="21" fillId="0" borderId="7" xfId="0" applyFont="1" applyFill="1" applyBorder="1"/>
    <xf numFmtId="5" fontId="17" fillId="0" borderId="12" xfId="0" applyNumberFormat="1" applyFont="1" applyFill="1" applyBorder="1"/>
    <xf numFmtId="5" fontId="22" fillId="0" borderId="0" xfId="0" applyNumberFormat="1" applyFont="1" applyFill="1" applyBorder="1" applyAlignment="1">
      <alignment horizontal="center" wrapText="1"/>
    </xf>
    <xf numFmtId="5" fontId="17" fillId="0" borderId="8" xfId="0" applyNumberFormat="1" applyFont="1" applyFill="1" applyBorder="1"/>
    <xf numFmtId="0" fontId="21" fillId="0" borderId="9" xfId="0" applyFont="1" applyFill="1" applyBorder="1"/>
    <xf numFmtId="5" fontId="17" fillId="0" borderId="10" xfId="0" applyNumberFormat="1" applyFont="1" applyFill="1" applyBorder="1"/>
    <xf numFmtId="7" fontId="17" fillId="0" borderId="10" xfId="0" applyNumberFormat="1" applyFont="1" applyFill="1" applyBorder="1"/>
    <xf numFmtId="5" fontId="17" fillId="0" borderId="11" xfId="0" applyNumberFormat="1" applyFont="1" applyFill="1" applyBorder="1"/>
    <xf numFmtId="5" fontId="17" fillId="0" borderId="5" xfId="0" applyNumberFormat="1" applyFont="1" applyFill="1" applyBorder="1"/>
    <xf numFmtId="0" fontId="21" fillId="0" borderId="0" xfId="0" applyFont="1" applyFill="1" applyBorder="1"/>
    <xf numFmtId="44" fontId="24" fillId="0" borderId="0" xfId="2" applyFont="1" applyFill="1" applyBorder="1"/>
    <xf numFmtId="5" fontId="24" fillId="0" borderId="0" xfId="0" applyNumberFormat="1" applyFont="1" applyFill="1" applyBorder="1"/>
    <xf numFmtId="5" fontId="25" fillId="2" borderId="0" xfId="0" applyNumberFormat="1" applyFont="1" applyFill="1" applyBorder="1" applyAlignment="1">
      <alignment horizontal="center" wrapText="1"/>
    </xf>
    <xf numFmtId="5" fontId="26" fillId="2" borderId="0" xfId="0" applyNumberFormat="1" applyFont="1" applyFill="1" applyBorder="1" applyAlignment="1">
      <alignment horizontal="center" wrapText="1"/>
    </xf>
    <xf numFmtId="0" fontId="12" fillId="7" borderId="0" xfId="0" applyFont="1" applyFill="1" applyAlignment="1">
      <alignment horizontal="center"/>
    </xf>
    <xf numFmtId="0" fontId="0" fillId="7" borderId="0" xfId="0" applyFill="1"/>
    <xf numFmtId="0" fontId="27" fillId="0" borderId="0" xfId="0" applyFont="1" applyFill="1" applyAlignment="1">
      <alignment horizontal="right"/>
    </xf>
    <xf numFmtId="0" fontId="17" fillId="7" borderId="0" xfId="0" applyFont="1" applyFill="1"/>
    <xf numFmtId="0" fontId="28" fillId="7" borderId="5" xfId="0" applyFont="1" applyFill="1" applyBorder="1"/>
    <xf numFmtId="0" fontId="28" fillId="7" borderId="16" xfId="0" applyFont="1" applyFill="1" applyBorder="1"/>
    <xf numFmtId="0" fontId="28" fillId="7" borderId="17" xfId="0" applyFont="1" applyFill="1" applyBorder="1"/>
    <xf numFmtId="0" fontId="28" fillId="7" borderId="18" xfId="0" applyFont="1" applyFill="1" applyBorder="1"/>
    <xf numFmtId="0" fontId="28" fillId="7" borderId="19" xfId="0" applyFont="1" applyFill="1" applyBorder="1"/>
    <xf numFmtId="0" fontId="28" fillId="7" borderId="20" xfId="0" applyFont="1" applyFill="1" applyBorder="1"/>
    <xf numFmtId="0" fontId="28" fillId="7" borderId="20" xfId="0" applyFont="1" applyFill="1" applyBorder="1" applyAlignment="1">
      <alignment horizontal="left"/>
    </xf>
    <xf numFmtId="0" fontId="28" fillId="7" borderId="19" xfId="0" applyFont="1" applyFill="1" applyBorder="1" applyAlignment="1">
      <alignment horizontal="center"/>
    </xf>
    <xf numFmtId="0" fontId="28" fillId="7" borderId="7" xfId="0" applyFont="1" applyFill="1" applyBorder="1" applyAlignment="1">
      <alignment horizontal="right"/>
    </xf>
    <xf numFmtId="0" fontId="28" fillId="7" borderId="0" xfId="0" applyFont="1" applyFill="1" applyBorder="1" applyAlignment="1">
      <alignment horizontal="right"/>
    </xf>
    <xf numFmtId="0" fontId="28" fillId="7" borderId="21" xfId="0" applyFont="1" applyFill="1" applyBorder="1" applyAlignment="1">
      <alignment horizontal="right"/>
    </xf>
    <xf numFmtId="0" fontId="28" fillId="7" borderId="22" xfId="0" applyFont="1" applyFill="1" applyBorder="1" applyAlignment="1">
      <alignment horizontal="right"/>
    </xf>
    <xf numFmtId="0" fontId="28" fillId="7" borderId="22" xfId="0" applyFont="1" applyFill="1" applyBorder="1" applyAlignment="1">
      <alignment horizontal="center"/>
    </xf>
    <xf numFmtId="0" fontId="28" fillId="7" borderId="0" xfId="0" applyFont="1" applyFill="1" applyBorder="1" applyAlignment="1">
      <alignment horizontal="center"/>
    </xf>
    <xf numFmtId="0" fontId="28" fillId="7" borderId="21" xfId="0" applyFont="1" applyFill="1" applyBorder="1" applyAlignment="1">
      <alignment horizontal="center"/>
    </xf>
    <xf numFmtId="0" fontId="28" fillId="7" borderId="8" xfId="0" applyFont="1" applyFill="1" applyBorder="1" applyAlignment="1">
      <alignment horizontal="center"/>
    </xf>
    <xf numFmtId="49" fontId="28" fillId="7" borderId="23" xfId="0" applyNumberFormat="1" applyFont="1" applyFill="1" applyBorder="1" applyAlignment="1">
      <alignment horizontal="left" indent="1"/>
    </xf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28" fillId="7" borderId="24" xfId="0" applyFont="1" applyFill="1" applyBorder="1"/>
    <xf numFmtId="0" fontId="28" fillId="7" borderId="20" xfId="0" applyFont="1" applyFill="1" applyBorder="1" applyAlignment="1">
      <alignment horizontal="center"/>
    </xf>
    <xf numFmtId="168" fontId="1" fillId="7" borderId="7" xfId="26" applyNumberFormat="1" applyFill="1" applyBorder="1"/>
    <xf numFmtId="168" fontId="1" fillId="7" borderId="0" xfId="26" applyNumberFormat="1" applyFill="1" applyBorder="1"/>
    <xf numFmtId="168" fontId="1" fillId="7" borderId="21" xfId="26" applyNumberFormat="1" applyFill="1" applyBorder="1"/>
    <xf numFmtId="4" fontId="0" fillId="7" borderId="22" xfId="0" applyNumberFormat="1" applyFill="1" applyBorder="1"/>
    <xf numFmtId="4" fontId="0" fillId="7" borderId="0" xfId="0" applyNumberFormat="1" applyFill="1" applyBorder="1"/>
    <xf numFmtId="4" fontId="0" fillId="7" borderId="21" xfId="0" applyNumberFormat="1" applyFill="1" applyBorder="1"/>
    <xf numFmtId="4" fontId="28" fillId="7" borderId="22" xfId="0" applyNumberFormat="1" applyFont="1" applyFill="1" applyBorder="1"/>
    <xf numFmtId="164" fontId="28" fillId="7" borderId="8" xfId="0" applyNumberFormat="1" applyFont="1" applyFill="1" applyBorder="1"/>
    <xf numFmtId="176" fontId="28" fillId="7" borderId="0" xfId="0" applyNumberFormat="1" applyFont="1" applyFill="1" applyBorder="1"/>
    <xf numFmtId="164" fontId="28" fillId="7" borderId="21" xfId="0" applyNumberFormat="1" applyFont="1" applyFill="1" applyBorder="1"/>
    <xf numFmtId="176" fontId="28" fillId="7" borderId="22" xfId="0" applyNumberFormat="1" applyFont="1" applyFill="1" applyBorder="1"/>
    <xf numFmtId="179" fontId="28" fillId="7" borderId="22" xfId="0" applyNumberFormat="1" applyFont="1" applyFill="1" applyBorder="1"/>
    <xf numFmtId="9" fontId="28" fillId="7" borderId="21" xfId="0" applyNumberFormat="1" applyFont="1" applyFill="1" applyBorder="1"/>
    <xf numFmtId="176" fontId="0" fillId="7" borderId="0" xfId="0" applyNumberFormat="1" applyFill="1"/>
    <xf numFmtId="49" fontId="28" fillId="7" borderId="7" xfId="26" applyNumberFormat="1" applyFont="1" applyFill="1" applyBorder="1" applyAlignment="1">
      <alignment horizontal="left" indent="1"/>
    </xf>
    <xf numFmtId="168" fontId="1" fillId="7" borderId="7" xfId="26" applyNumberFormat="1" applyFont="1" applyFill="1" applyBorder="1"/>
    <xf numFmtId="0" fontId="0" fillId="7" borderId="0" xfId="0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176" fontId="0" fillId="7" borderId="0" xfId="0" applyNumberFormat="1" applyFill="1" applyBorder="1"/>
    <xf numFmtId="164" fontId="0" fillId="7" borderId="21" xfId="0" applyNumberFormat="1" applyFill="1" applyBorder="1"/>
    <xf numFmtId="176" fontId="0" fillId="7" borderId="22" xfId="0" applyNumberFormat="1" applyFill="1" applyBorder="1"/>
    <xf numFmtId="175" fontId="28" fillId="7" borderId="22" xfId="0" applyNumberFormat="1" applyFont="1" applyFill="1" applyBorder="1"/>
    <xf numFmtId="9" fontId="28" fillId="7" borderId="21" xfId="3" applyFont="1" applyFill="1" applyBorder="1"/>
    <xf numFmtId="49" fontId="28" fillId="7" borderId="7" xfId="26" applyNumberFormat="1" applyFont="1" applyFill="1" applyBorder="1" applyAlignment="1">
      <alignment horizontal="left" wrapText="1" indent="1"/>
    </xf>
    <xf numFmtId="0" fontId="0" fillId="7" borderId="22" xfId="0" applyFill="1" applyBorder="1"/>
    <xf numFmtId="0" fontId="0" fillId="7" borderId="21" xfId="0" applyFill="1" applyBorder="1"/>
    <xf numFmtId="168" fontId="1" fillId="7" borderId="9" xfId="26" applyNumberFormat="1" applyFill="1" applyBorder="1"/>
    <xf numFmtId="168" fontId="1" fillId="7" borderId="10" xfId="26" applyNumberFormat="1" applyFill="1" applyBorder="1"/>
    <xf numFmtId="168" fontId="1" fillId="7" borderId="25" xfId="26" applyNumberFormat="1" applyFill="1" applyBorder="1"/>
    <xf numFmtId="4" fontId="0" fillId="7" borderId="26" xfId="0" applyNumberFormat="1" applyFill="1" applyBorder="1"/>
    <xf numFmtId="4" fontId="0" fillId="7" borderId="10" xfId="0" applyNumberFormat="1" applyFill="1" applyBorder="1"/>
    <xf numFmtId="4" fontId="0" fillId="7" borderId="25" xfId="0" applyNumberFormat="1" applyFill="1" applyBorder="1"/>
    <xf numFmtId="4" fontId="28" fillId="7" borderId="26" xfId="0" applyNumberFormat="1" applyFont="1" applyFill="1" applyBorder="1"/>
    <xf numFmtId="164" fontId="28" fillId="7" borderId="11" xfId="0" applyNumberFormat="1" applyFont="1" applyFill="1" applyBorder="1"/>
    <xf numFmtId="176" fontId="28" fillId="7" borderId="12" xfId="0" applyNumberFormat="1" applyFont="1" applyFill="1" applyBorder="1"/>
    <xf numFmtId="164" fontId="28" fillId="7" borderId="27" xfId="0" applyNumberFormat="1" applyFont="1" applyFill="1" applyBorder="1"/>
    <xf numFmtId="176" fontId="28" fillId="7" borderId="28" xfId="0" applyNumberFormat="1" applyFont="1" applyFill="1" applyBorder="1"/>
    <xf numFmtId="179" fontId="28" fillId="7" borderId="28" xfId="0" applyNumberFormat="1" applyFont="1" applyFill="1" applyBorder="1"/>
    <xf numFmtId="9" fontId="28" fillId="7" borderId="27" xfId="0" applyNumberFormat="1" applyFont="1" applyFill="1" applyBorder="1"/>
    <xf numFmtId="168" fontId="0" fillId="7" borderId="0" xfId="0" applyNumberFormat="1" applyFill="1"/>
    <xf numFmtId="9" fontId="1" fillId="7" borderId="0" xfId="3" applyFill="1"/>
    <xf numFmtId="164" fontId="0" fillId="7" borderId="0" xfId="0" applyNumberFormat="1" applyFill="1"/>
    <xf numFmtId="180" fontId="0" fillId="7" borderId="0" xfId="0" applyNumberFormat="1" applyFill="1"/>
    <xf numFmtId="0" fontId="24" fillId="7" borderId="0" xfId="0" applyFont="1" applyFill="1"/>
    <xf numFmtId="0" fontId="0" fillId="7" borderId="4" xfId="0" applyFill="1" applyBorder="1"/>
    <xf numFmtId="0" fontId="0" fillId="7" borderId="7" xfId="0" applyFill="1" applyBorder="1"/>
    <xf numFmtId="0" fontId="28" fillId="7" borderId="22" xfId="0" applyFont="1" applyFill="1" applyBorder="1" applyAlignment="1">
      <alignment horizontal="right" wrapText="1"/>
    </xf>
    <xf numFmtId="0" fontId="28" fillId="7" borderId="0" xfId="0" applyFont="1" applyFill="1" applyBorder="1" applyAlignment="1">
      <alignment horizontal="right" wrapText="1"/>
    </xf>
    <xf numFmtId="0" fontId="28" fillId="7" borderId="21" xfId="0" applyFont="1" applyFill="1" applyBorder="1" applyAlignment="1">
      <alignment horizontal="right" wrapText="1"/>
    </xf>
    <xf numFmtId="0" fontId="28" fillId="7" borderId="22" xfId="0" applyFont="1" applyFill="1" applyBorder="1" applyAlignment="1">
      <alignment horizontal="center" wrapText="1"/>
    </xf>
    <xf numFmtId="0" fontId="28" fillId="7" borderId="0" xfId="0" applyFont="1" applyFill="1" applyBorder="1" applyAlignment="1">
      <alignment horizontal="center" wrapText="1"/>
    </xf>
    <xf numFmtId="0" fontId="28" fillId="7" borderId="21" xfId="0" applyFont="1" applyFill="1" applyBorder="1" applyAlignment="1">
      <alignment horizontal="center" wrapText="1"/>
    </xf>
    <xf numFmtId="0" fontId="28" fillId="7" borderId="8" xfId="0" applyFont="1" applyFill="1" applyBorder="1" applyAlignment="1">
      <alignment horizontal="right" wrapText="1"/>
    </xf>
    <xf numFmtId="0" fontId="28" fillId="7" borderId="23" xfId="0" applyFont="1" applyFill="1" applyBorder="1" applyAlignment="1">
      <alignment horizontal="left" indent="1"/>
    </xf>
    <xf numFmtId="4" fontId="1" fillId="7" borderId="22" xfId="26" applyNumberFormat="1" applyFill="1" applyBorder="1"/>
    <xf numFmtId="4" fontId="1" fillId="7" borderId="0" xfId="26" applyNumberFormat="1" applyFill="1" applyBorder="1"/>
    <xf numFmtId="4" fontId="1" fillId="7" borderId="21" xfId="26" applyNumberFormat="1" applyFill="1" applyBorder="1"/>
    <xf numFmtId="4" fontId="28" fillId="7" borderId="22" xfId="26" applyNumberFormat="1" applyFont="1" applyFill="1" applyBorder="1"/>
    <xf numFmtId="164" fontId="28" fillId="7" borderId="8" xfId="3" applyNumberFormat="1" applyFont="1" applyFill="1" applyBorder="1"/>
    <xf numFmtId="175" fontId="28" fillId="7" borderId="0" xfId="0" applyNumberFormat="1" applyFont="1" applyFill="1" applyBorder="1"/>
    <xf numFmtId="164" fontId="28" fillId="7" borderId="21" xfId="3" applyNumberFormat="1" applyFont="1" applyFill="1" applyBorder="1"/>
    <xf numFmtId="0" fontId="0" fillId="4" borderId="7" xfId="0" applyFill="1" applyBorder="1"/>
    <xf numFmtId="168" fontId="1" fillId="4" borderId="0" xfId="26" applyNumberFormat="1" applyFill="1" applyBorder="1"/>
    <xf numFmtId="4" fontId="1" fillId="4" borderId="22" xfId="26" applyNumberFormat="1" applyFill="1" applyBorder="1"/>
    <xf numFmtId="4" fontId="1" fillId="4" borderId="0" xfId="26" applyNumberFormat="1" applyFill="1" applyBorder="1"/>
    <xf numFmtId="4" fontId="1" fillId="4" borderId="21" xfId="26" applyNumberFormat="1" applyFill="1" applyBorder="1"/>
    <xf numFmtId="4" fontId="28" fillId="4" borderId="22" xfId="26" applyNumberFormat="1" applyFont="1" applyFill="1" applyBorder="1"/>
    <xf numFmtId="164" fontId="28" fillId="4" borderId="8" xfId="3" applyNumberFormat="1" applyFont="1" applyFill="1" applyBorder="1"/>
    <xf numFmtId="175" fontId="28" fillId="8" borderId="0" xfId="0" applyNumberFormat="1" applyFont="1" applyFill="1" applyBorder="1"/>
    <xf numFmtId="164" fontId="28" fillId="8" borderId="21" xfId="3" applyNumberFormat="1" applyFont="1" applyFill="1" applyBorder="1"/>
    <xf numFmtId="175" fontId="28" fillId="8" borderId="22" xfId="0" applyNumberFormat="1" applyFont="1" applyFill="1" applyBorder="1"/>
    <xf numFmtId="179" fontId="28" fillId="8" borderId="22" xfId="0" applyNumberFormat="1" applyFont="1" applyFill="1" applyBorder="1"/>
    <xf numFmtId="0" fontId="0" fillId="8" borderId="0" xfId="0" applyFill="1"/>
    <xf numFmtId="168" fontId="28" fillId="7" borderId="0" xfId="26" applyNumberFormat="1" applyFont="1" applyFill="1" applyBorder="1"/>
    <xf numFmtId="4" fontId="1" fillId="7" borderId="22" xfId="27" applyNumberFormat="1" applyFill="1" applyBorder="1"/>
    <xf numFmtId="0" fontId="0" fillId="0" borderId="7" xfId="0" applyFill="1" applyBorder="1"/>
    <xf numFmtId="168" fontId="1" fillId="0" borderId="0" xfId="26" applyNumberFormat="1" applyFill="1" applyBorder="1"/>
    <xf numFmtId="4" fontId="1" fillId="0" borderId="22" xfId="26" applyNumberFormat="1" applyFill="1" applyBorder="1"/>
    <xf numFmtId="4" fontId="1" fillId="0" borderId="0" xfId="26" applyNumberFormat="1" applyFill="1" applyBorder="1"/>
    <xf numFmtId="4" fontId="1" fillId="0" borderId="21" xfId="26" applyNumberFormat="1" applyFill="1" applyBorder="1"/>
    <xf numFmtId="4" fontId="28" fillId="0" borderId="22" xfId="26" applyNumberFormat="1" applyFont="1" applyFill="1" applyBorder="1"/>
    <xf numFmtId="164" fontId="28" fillId="0" borderId="8" xfId="3" applyNumberFormat="1" applyFont="1" applyFill="1" applyBorder="1"/>
    <xf numFmtId="175" fontId="28" fillId="0" borderId="0" xfId="0" applyNumberFormat="1" applyFont="1" applyFill="1" applyBorder="1"/>
    <xf numFmtId="164" fontId="28" fillId="0" borderId="21" xfId="3" applyNumberFormat="1" applyFont="1" applyFill="1" applyBorder="1"/>
    <xf numFmtId="175" fontId="28" fillId="0" borderId="22" xfId="0" applyNumberFormat="1" applyFont="1" applyFill="1" applyBorder="1"/>
    <xf numFmtId="179" fontId="28" fillId="0" borderId="22" xfId="0" applyNumberFormat="1" applyFont="1" applyFill="1" applyBorder="1"/>
    <xf numFmtId="0" fontId="0" fillId="0" borderId="0" xfId="0" applyFill="1"/>
    <xf numFmtId="9" fontId="28" fillId="0" borderId="21" xfId="0" applyNumberFormat="1" applyFont="1" applyFill="1" applyBorder="1"/>
    <xf numFmtId="176" fontId="0" fillId="0" borderId="0" xfId="0" applyNumberFormat="1" applyFill="1"/>
    <xf numFmtId="9" fontId="28" fillId="8" borderId="21" xfId="0" applyNumberFormat="1" applyFont="1" applyFill="1" applyBorder="1"/>
    <xf numFmtId="176" fontId="0" fillId="9" borderId="0" xfId="0" applyNumberFormat="1" applyFill="1"/>
    <xf numFmtId="0" fontId="0" fillId="9" borderId="0" xfId="0" applyFill="1"/>
    <xf numFmtId="0" fontId="1" fillId="7" borderId="7" xfId="0" applyFont="1" applyFill="1" applyBorder="1"/>
    <xf numFmtId="0" fontId="28" fillId="7" borderId="0" xfId="0" applyFont="1" applyFill="1" applyBorder="1"/>
    <xf numFmtId="4" fontId="0" fillId="7" borderId="22" xfId="26" applyNumberFormat="1" applyFont="1" applyFill="1" applyBorder="1"/>
    <xf numFmtId="0" fontId="0" fillId="7" borderId="8" xfId="0" applyFill="1" applyBorder="1"/>
    <xf numFmtId="175" fontId="0" fillId="7" borderId="0" xfId="0" applyNumberFormat="1" applyFill="1" applyBorder="1"/>
    <xf numFmtId="175" fontId="0" fillId="7" borderId="22" xfId="0" applyNumberFormat="1" applyFill="1" applyBorder="1"/>
    <xf numFmtId="168" fontId="1" fillId="7" borderId="0" xfId="26" applyNumberFormat="1" applyFont="1" applyFill="1" applyBorder="1"/>
    <xf numFmtId="0" fontId="0" fillId="4" borderId="9" xfId="0" applyFill="1" applyBorder="1"/>
    <xf numFmtId="168" fontId="1" fillId="4" borderId="10" xfId="26" applyNumberFormat="1" applyFill="1" applyBorder="1"/>
    <xf numFmtId="4" fontId="1" fillId="4" borderId="26" xfId="26" applyNumberFormat="1" applyFill="1" applyBorder="1"/>
    <xf numFmtId="4" fontId="1" fillId="4" borderId="10" xfId="26" applyNumberFormat="1" applyFill="1" applyBorder="1"/>
    <xf numFmtId="4" fontId="1" fillId="4" borderId="25" xfId="26" applyNumberFormat="1" applyFill="1" applyBorder="1"/>
    <xf numFmtId="4" fontId="28" fillId="4" borderId="26" xfId="26" applyNumberFormat="1" applyFont="1" applyFill="1" applyBorder="1"/>
    <xf numFmtId="164" fontId="28" fillId="4" borderId="11" xfId="3" applyNumberFormat="1" applyFont="1" applyFill="1" applyBorder="1"/>
    <xf numFmtId="175" fontId="28" fillId="8" borderId="12" xfId="0" applyNumberFormat="1" applyFont="1" applyFill="1" applyBorder="1"/>
    <xf numFmtId="164" fontId="28" fillId="8" borderId="27" xfId="3" applyNumberFormat="1" applyFont="1" applyFill="1" applyBorder="1"/>
    <xf numFmtId="175" fontId="28" fillId="8" borderId="28" xfId="0" applyNumberFormat="1" applyFont="1" applyFill="1" applyBorder="1"/>
    <xf numFmtId="179" fontId="28" fillId="8" borderId="28" xfId="0" applyNumberFormat="1" applyFont="1" applyFill="1" applyBorder="1"/>
    <xf numFmtId="9" fontId="28" fillId="8" borderId="27" xfId="0" applyNumberFormat="1" applyFont="1" applyFill="1" applyBorder="1"/>
    <xf numFmtId="175" fontId="0" fillId="7" borderId="0" xfId="0" applyNumberFormat="1" applyFill="1"/>
    <xf numFmtId="2" fontId="0" fillId="7" borderId="0" xfId="0" applyNumberFormat="1" applyFill="1"/>
    <xf numFmtId="4" fontId="0" fillId="7" borderId="0" xfId="0" applyNumberFormat="1" applyFill="1"/>
    <xf numFmtId="181" fontId="0" fillId="7" borderId="0" xfId="0" applyNumberFormat="1" applyFill="1"/>
    <xf numFmtId="44" fontId="17" fillId="0" borderId="5" xfId="2" applyNumberFormat="1" applyFont="1" applyFill="1" applyBorder="1"/>
    <xf numFmtId="44" fontId="17" fillId="0" borderId="12" xfId="2" applyFont="1" applyFill="1" applyBorder="1"/>
    <xf numFmtId="0" fontId="0" fillId="7" borderId="0" xfId="0" applyFill="1" applyAlignment="1">
      <alignment horizontal="right"/>
    </xf>
    <xf numFmtId="0" fontId="27" fillId="7" borderId="0" xfId="0" applyFont="1" applyFill="1" applyAlignment="1">
      <alignment horizontal="right"/>
    </xf>
    <xf numFmtId="0" fontId="16" fillId="7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7" fillId="0" borderId="0" xfId="0" applyFont="1" applyFill="1"/>
    <xf numFmtId="0" fontId="28" fillId="0" borderId="4" xfId="0" applyFont="1" applyFill="1" applyBorder="1"/>
    <xf numFmtId="0" fontId="28" fillId="0" borderId="5" xfId="0" applyFont="1" applyFill="1" applyBorder="1"/>
    <xf numFmtId="0" fontId="28" fillId="0" borderId="16" xfId="0" applyFont="1" applyFill="1" applyBorder="1"/>
    <xf numFmtId="0" fontId="28" fillId="0" borderId="17" xfId="0" applyFont="1" applyFill="1" applyBorder="1"/>
    <xf numFmtId="0" fontId="28" fillId="0" borderId="18" xfId="0" applyFont="1" applyFill="1" applyBorder="1"/>
    <xf numFmtId="0" fontId="28" fillId="0" borderId="19" xfId="0" applyFont="1" applyFill="1" applyBorder="1"/>
    <xf numFmtId="0" fontId="28" fillId="0" borderId="20" xfId="0" applyFont="1" applyFill="1" applyBorder="1"/>
    <xf numFmtId="0" fontId="28" fillId="0" borderId="20" xfId="0" applyFont="1" applyFill="1" applyBorder="1" applyAlignment="1">
      <alignment horizontal="left"/>
    </xf>
    <xf numFmtId="0" fontId="28" fillId="0" borderId="19" xfId="0" applyFont="1" applyFill="1" applyBorder="1" applyAlignment="1">
      <alignment horizontal="center"/>
    </xf>
    <xf numFmtId="0" fontId="0" fillId="0" borderId="0" xfId="0" applyFont="1" applyFill="1"/>
    <xf numFmtId="0" fontId="0" fillId="7" borderId="18" xfId="0" applyFont="1" applyFill="1" applyBorder="1"/>
    <xf numFmtId="0" fontId="0" fillId="7" borderId="19" xfId="0" applyFont="1" applyFill="1" applyBorder="1"/>
    <xf numFmtId="0" fontId="0" fillId="7" borderId="20" xfId="0" applyFont="1" applyFill="1" applyBorder="1"/>
    <xf numFmtId="4" fontId="0" fillId="7" borderId="0" xfId="0" applyNumberFormat="1" applyFont="1" applyFill="1" applyBorder="1"/>
    <xf numFmtId="4" fontId="0" fillId="7" borderId="21" xfId="0" applyNumberFormat="1" applyFont="1" applyFill="1" applyBorder="1"/>
    <xf numFmtId="4" fontId="0" fillId="7" borderId="22" xfId="0" applyNumberFormat="1" applyFont="1" applyFill="1" applyBorder="1"/>
    <xf numFmtId="164" fontId="0" fillId="7" borderId="8" xfId="0" applyNumberFormat="1" applyFont="1" applyFill="1" applyBorder="1"/>
    <xf numFmtId="4" fontId="0" fillId="7" borderId="10" xfId="0" applyNumberFormat="1" applyFont="1" applyFill="1" applyBorder="1"/>
    <xf numFmtId="4" fontId="0" fillId="7" borderId="25" xfId="0" applyNumberFormat="1" applyFont="1" applyFill="1" applyBorder="1"/>
    <xf numFmtId="4" fontId="0" fillId="7" borderId="26" xfId="0" applyNumberFormat="1" applyFont="1" applyFill="1" applyBorder="1"/>
    <xf numFmtId="176" fontId="0" fillId="7" borderId="0" xfId="0" applyNumberFormat="1" applyFont="1" applyFill="1"/>
    <xf numFmtId="164" fontId="0" fillId="7" borderId="0" xfId="3" applyNumberFormat="1" applyFont="1" applyFill="1"/>
    <xf numFmtId="0" fontId="0" fillId="7" borderId="0" xfId="0" applyFont="1" applyFill="1"/>
    <xf numFmtId="0" fontId="2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16" fillId="7" borderId="0" xfId="0" applyFont="1" applyFill="1" applyAlignment="1">
      <alignment horizontal="center"/>
    </xf>
    <xf numFmtId="0" fontId="28" fillId="7" borderId="17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28" fillId="7" borderId="16" xfId="0" applyFont="1" applyFill="1" applyBorder="1" applyAlignment="1">
      <alignment horizontal="center"/>
    </xf>
    <xf numFmtId="0" fontId="28" fillId="7" borderId="6" xfId="0" applyFont="1" applyFill="1" applyBorder="1" applyAlignment="1">
      <alignment horizontal="center"/>
    </xf>
    <xf numFmtId="49" fontId="28" fillId="7" borderId="7" xfId="26" applyNumberFormat="1" applyFont="1" applyFill="1" applyBorder="1" applyAlignment="1">
      <alignment horizontal="left" wrapText="1" indent="1"/>
    </xf>
    <xf numFmtId="49" fontId="28" fillId="7" borderId="0" xfId="26" applyNumberFormat="1" applyFont="1" applyFill="1" applyBorder="1" applyAlignment="1">
      <alignment horizontal="left" wrapText="1" indent="1"/>
    </xf>
  </cellXfs>
  <cellStyles count="28">
    <cellStyle name="$" xfId="4"/>
    <cellStyle name="$.00" xfId="5"/>
    <cellStyle name="$M" xfId="6"/>
    <cellStyle name="$M.00" xfId="7"/>
    <cellStyle name="Comma" xfId="1" builtinId="3"/>
    <cellStyle name="Comma 2" xfId="26"/>
    <cellStyle name="Comma0" xfId="8"/>
    <cellStyle name="Currency" xfId="2" builtinId="4"/>
    <cellStyle name="Currency 2" xfId="27"/>
    <cellStyle name="Currency0" xfId="9"/>
    <cellStyle name="Custom - Style1" xfId="10"/>
    <cellStyle name="Data   - Style2" xfId="11"/>
    <cellStyle name="Date" xfId="12"/>
    <cellStyle name="Fixed" xfId="13"/>
    <cellStyle name="Grey" xfId="14"/>
    <cellStyle name="Input [yellow]" xfId="15"/>
    <cellStyle name="Labels - Style3" xfId="16"/>
    <cellStyle name="M" xfId="17"/>
    <cellStyle name="M.00" xfId="18"/>
    <cellStyle name="Normal" xfId="0" builtinId="0"/>
    <cellStyle name="Normal - Style1" xfId="19"/>
    <cellStyle name="Percent" xfId="3" builtinId="5"/>
    <cellStyle name="Percent [2]" xfId="20"/>
    <cellStyle name="Reset  - Style4" xfId="21"/>
    <cellStyle name="Table  - Style5" xfId="22"/>
    <cellStyle name="Title  - Style6" xfId="23"/>
    <cellStyle name="TotCol - Style7" xfId="24"/>
    <cellStyle name="TotRow - Style8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REGSvcs/Common/Projects/ContactVoltage/Application/ExcelExhibits/Contact%20Voltage%20-%20Exhibit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xSch1 - 2009 Rev Req"/>
      <sheetName val="xSch2 - Cost of Capital"/>
      <sheetName val="xSch2A - Debt Cost"/>
      <sheetName val="xSch3 - Rev Rec"/>
      <sheetName val="xSch4 - Retail Transmission"/>
      <sheetName val="xSch5 - Rev Cost Ratios"/>
      <sheetName val="xSch1 -Bill Imp"/>
      <sheetName val="xSch2 - Bill Imp - NonDist"/>
      <sheetName val="Sch3 - Bill Imp - RR"/>
      <sheetName val="Sch4 - Bill Imp - Dist+RR"/>
      <sheetName val="Sch5 - Bill Imp - Total"/>
      <sheetName val="x2009 Tariff Sch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P8">
            <v>19.399999999999999</v>
          </cell>
          <cell r="T8">
            <v>21.279999999999998</v>
          </cell>
        </row>
        <row r="9">
          <cell r="P9">
            <v>22.13</v>
          </cell>
          <cell r="T9">
            <v>24.13</v>
          </cell>
        </row>
        <row r="10">
          <cell r="P10">
            <v>26.68</v>
          </cell>
          <cell r="T10">
            <v>28.88</v>
          </cell>
        </row>
        <row r="11">
          <cell r="P11">
            <v>31.229999999999997</v>
          </cell>
          <cell r="T11">
            <v>33.629999999999995</v>
          </cell>
        </row>
        <row r="12">
          <cell r="P12">
            <v>35.78</v>
          </cell>
          <cell r="T12">
            <v>38.379999999999995</v>
          </cell>
        </row>
        <row r="13">
          <cell r="P13">
            <v>44.879999999999995</v>
          </cell>
          <cell r="T13">
            <v>47.879999999999995</v>
          </cell>
        </row>
        <row r="14">
          <cell r="P14">
            <v>53.98</v>
          </cell>
          <cell r="T14">
            <v>57.379999999999995</v>
          </cell>
        </row>
        <row r="16">
          <cell r="P16">
            <v>43.8</v>
          </cell>
          <cell r="T16">
            <v>47.14</v>
          </cell>
        </row>
        <row r="17">
          <cell r="P17">
            <v>132.20000000000002</v>
          </cell>
          <cell r="T17">
            <v>141.13999999999999</v>
          </cell>
        </row>
        <row r="18">
          <cell r="P18">
            <v>242.70000000000002</v>
          </cell>
          <cell r="T18">
            <v>258.64</v>
          </cell>
        </row>
        <row r="19">
          <cell r="P19">
            <v>463.70000000000005</v>
          </cell>
          <cell r="T19">
            <v>493.64</v>
          </cell>
        </row>
        <row r="21">
          <cell r="P21">
            <v>602.86</v>
          </cell>
          <cell r="T21">
            <v>605.87519562149964</v>
          </cell>
        </row>
        <row r="22">
          <cell r="P22">
            <v>602.86</v>
          </cell>
          <cell r="T22">
            <v>605.87519562149964</v>
          </cell>
        </row>
        <row r="23">
          <cell r="P23">
            <v>3222.3044444444445</v>
          </cell>
          <cell r="T23">
            <v>3248.0974178437218</v>
          </cell>
        </row>
        <row r="24">
          <cell r="P24">
            <v>3222.3044444444445</v>
          </cell>
          <cell r="T24">
            <v>3248.0974178437218</v>
          </cell>
        </row>
        <row r="25">
          <cell r="P25">
            <v>5777.86</v>
          </cell>
          <cell r="T25">
            <v>5825.8751956214992</v>
          </cell>
        </row>
        <row r="26">
          <cell r="P26">
            <v>5777.86</v>
          </cell>
          <cell r="T26">
            <v>5825.8751956214992</v>
          </cell>
        </row>
        <row r="27">
          <cell r="P27">
            <v>5777.86</v>
          </cell>
          <cell r="T27">
            <v>5825.8751956214992</v>
          </cell>
        </row>
        <row r="29">
          <cell r="P29">
            <v>5789.84</v>
          </cell>
          <cell r="T29">
            <v>5943.6355555555556</v>
          </cell>
        </row>
        <row r="30">
          <cell r="P30">
            <v>5789.84</v>
          </cell>
          <cell r="T30">
            <v>5943.6355555555556</v>
          </cell>
        </row>
        <row r="31">
          <cell r="P31">
            <v>5789.84</v>
          </cell>
          <cell r="T31">
            <v>5943.6355555555556</v>
          </cell>
        </row>
        <row r="32">
          <cell r="P32">
            <v>10889.84</v>
          </cell>
          <cell r="T32">
            <v>11199.191111111111</v>
          </cell>
        </row>
        <row r="33">
          <cell r="P33">
            <v>10889.84</v>
          </cell>
          <cell r="T33">
            <v>11199.191111111111</v>
          </cell>
        </row>
        <row r="34">
          <cell r="P34">
            <v>10889.84</v>
          </cell>
          <cell r="T34">
            <v>11199.191111111111</v>
          </cell>
        </row>
        <row r="36">
          <cell r="P36">
            <v>25973.683333333334</v>
          </cell>
          <cell r="T36">
            <v>27053.882222222222</v>
          </cell>
        </row>
        <row r="37">
          <cell r="P37">
            <v>25973.683333333334</v>
          </cell>
          <cell r="T37">
            <v>27053.882222222222</v>
          </cell>
        </row>
        <row r="38">
          <cell r="P38">
            <v>25973.683333333334</v>
          </cell>
          <cell r="T38">
            <v>27053.882222222222</v>
          </cell>
        </row>
        <row r="39">
          <cell r="P39">
            <v>49307.01666666667</v>
          </cell>
          <cell r="T39">
            <v>51776.104444444441</v>
          </cell>
        </row>
        <row r="40">
          <cell r="P40">
            <v>49307.01666666667</v>
          </cell>
          <cell r="T40">
            <v>51776.104444444441</v>
          </cell>
        </row>
        <row r="41">
          <cell r="P41">
            <v>49307.01666666667</v>
          </cell>
          <cell r="T41">
            <v>51776.104444444441</v>
          </cell>
        </row>
        <row r="43">
          <cell r="P43">
            <v>576557.89</v>
          </cell>
          <cell r="T43">
            <v>742099.63</v>
          </cell>
        </row>
        <row r="44">
          <cell r="P44">
            <v>15.79</v>
          </cell>
          <cell r="T44">
            <v>20.079999999999998</v>
          </cell>
        </row>
        <row r="46">
          <cell r="P46">
            <v>158213.90284999998</v>
          </cell>
          <cell r="T46">
            <v>178647.61184999999</v>
          </cell>
        </row>
        <row r="47">
          <cell r="H47">
            <v>19.037949999999999</v>
          </cell>
          <cell r="L47">
            <v>19.037949999999999</v>
          </cell>
          <cell r="P47">
            <v>14.408999999999999</v>
          </cell>
          <cell r="T47">
            <v>16.408999999999999</v>
          </cell>
        </row>
      </sheetData>
      <sheetData sheetId="7">
        <row r="47">
          <cell r="AC47">
            <v>26.816101600000003</v>
          </cell>
          <cell r="AD47">
            <v>26.816101600000003</v>
          </cell>
        </row>
      </sheetData>
      <sheetData sheetId="8">
        <row r="46">
          <cell r="K46">
            <v>-0.61685000000000001</v>
          </cell>
          <cell r="T46">
            <v>1.55315</v>
          </cell>
        </row>
      </sheetData>
      <sheetData sheetId="9"/>
      <sheetData sheetId="10">
        <row r="23">
          <cell r="C23">
            <v>30000</v>
          </cell>
        </row>
        <row r="24">
          <cell r="C24">
            <v>40000</v>
          </cell>
        </row>
        <row r="25">
          <cell r="C25">
            <v>150000</v>
          </cell>
        </row>
        <row r="26">
          <cell r="C26">
            <v>200000</v>
          </cell>
        </row>
        <row r="27">
          <cell r="C27">
            <v>270000</v>
          </cell>
        </row>
        <row r="28">
          <cell r="C28">
            <v>360000</v>
          </cell>
        </row>
        <row r="29">
          <cell r="C29">
            <v>450000</v>
          </cell>
        </row>
        <row r="45">
          <cell r="C45">
            <v>9182013.75</v>
          </cell>
          <cell r="D45">
            <v>159861</v>
          </cell>
          <cell r="E45">
            <v>26460.5</v>
          </cell>
        </row>
        <row r="46">
          <cell r="C46">
            <v>365</v>
          </cell>
          <cell r="D46">
            <v>1</v>
          </cell>
          <cell r="E46">
            <v>1</v>
          </cell>
        </row>
        <row r="48">
          <cell r="C48">
            <v>4829242.25</v>
          </cell>
          <cell r="D48">
            <v>1466</v>
          </cell>
          <cell r="E48">
            <v>17721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408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"/>
  <sheetViews>
    <sheetView showGridLines="0" tabSelected="1" topLeftCell="D32" zoomScale="75" zoomScaleNormal="75" workbookViewId="0">
      <selection activeCell="D24" sqref="A24:XFD24"/>
    </sheetView>
  </sheetViews>
  <sheetFormatPr defaultRowHeight="15.75"/>
  <cols>
    <col min="1" max="1" width="9.140625" style="1"/>
    <col min="2" max="2" width="50" style="1" customWidth="1"/>
    <col min="3" max="3" width="20" style="1" customWidth="1"/>
    <col min="4" max="4" width="16.7109375" style="2" customWidth="1"/>
    <col min="5" max="5" width="17.7109375" style="1" customWidth="1"/>
    <col min="6" max="9" width="15.7109375" style="1" customWidth="1"/>
    <col min="10" max="10" width="20.5703125" style="1" customWidth="1"/>
    <col min="11" max="11" width="18.85546875" style="1" customWidth="1"/>
    <col min="12" max="12" width="18.42578125" style="1" customWidth="1"/>
    <col min="13" max="13" width="14.28515625" style="1" hidden="1" customWidth="1"/>
    <col min="14" max="14" width="16.140625" style="1" hidden="1" customWidth="1"/>
    <col min="15" max="15" width="15.5703125" style="1" customWidth="1"/>
    <col min="16" max="16384" width="9.140625" style="1"/>
  </cols>
  <sheetData>
    <row r="1" spans="1:18" ht="20.100000000000001" customHeight="1">
      <c r="A1" s="28"/>
      <c r="B1" s="28"/>
      <c r="C1" s="28"/>
      <c r="D1" s="29"/>
      <c r="E1" s="28"/>
      <c r="F1" s="28"/>
      <c r="G1" s="28"/>
      <c r="H1" s="28"/>
      <c r="I1" s="28"/>
      <c r="J1" s="28"/>
      <c r="K1" s="28"/>
      <c r="L1" s="30" t="s">
        <v>138</v>
      </c>
    </row>
    <row r="2" spans="1:18" ht="20.100000000000001" customHeight="1">
      <c r="A2" s="28"/>
      <c r="B2" s="28"/>
      <c r="C2" s="28"/>
      <c r="D2" s="29"/>
      <c r="E2" s="28"/>
      <c r="F2" s="28"/>
      <c r="G2" s="28"/>
      <c r="H2" s="28"/>
      <c r="I2" s="28"/>
      <c r="J2" s="28"/>
      <c r="K2" s="28"/>
      <c r="L2" s="30" t="s">
        <v>136</v>
      </c>
    </row>
    <row r="3" spans="1:18" ht="20.100000000000001" customHeight="1">
      <c r="A3" s="28"/>
      <c r="B3" s="28"/>
      <c r="C3" s="28"/>
      <c r="D3" s="29"/>
      <c r="E3" s="28"/>
      <c r="F3" s="28"/>
      <c r="G3" s="28"/>
      <c r="H3" s="28"/>
      <c r="I3" s="28"/>
      <c r="J3" s="28"/>
      <c r="K3" s="28"/>
      <c r="L3" s="30" t="s">
        <v>135</v>
      </c>
    </row>
    <row r="4" spans="1:18" ht="20.100000000000001" customHeight="1">
      <c r="A4" s="28"/>
      <c r="B4" s="28"/>
      <c r="C4" s="28"/>
      <c r="D4" s="29"/>
      <c r="E4" s="28"/>
      <c r="F4" s="28"/>
      <c r="G4" s="28"/>
      <c r="H4" s="28"/>
      <c r="I4" s="28"/>
      <c r="J4" s="28"/>
      <c r="K4" s="28"/>
      <c r="L4" s="241" t="s">
        <v>137</v>
      </c>
    </row>
    <row r="5" spans="1:18" ht="20.100000000000001" customHeight="1">
      <c r="A5" s="28"/>
      <c r="B5" s="28"/>
      <c r="C5" s="28"/>
      <c r="D5" s="267" t="s">
        <v>0</v>
      </c>
      <c r="E5" s="267"/>
      <c r="F5" s="267"/>
      <c r="G5" s="267"/>
      <c r="H5" s="267"/>
      <c r="I5" s="28"/>
      <c r="J5" s="28"/>
      <c r="K5" s="28"/>
      <c r="L5" s="28"/>
    </row>
    <row r="6" spans="1:18" ht="30" customHeight="1">
      <c r="A6" s="28"/>
      <c r="B6" s="28"/>
      <c r="C6" s="28"/>
      <c r="D6" s="29"/>
      <c r="E6" s="28"/>
      <c r="F6" s="28"/>
      <c r="G6" s="28"/>
      <c r="H6" s="28"/>
      <c r="I6" s="28"/>
      <c r="J6" s="28"/>
      <c r="K6" s="28"/>
      <c r="L6" s="28"/>
    </row>
    <row r="7" spans="1:18" s="3" customFormat="1" ht="16.5" thickBot="1">
      <c r="A7" s="31"/>
      <c r="B7" s="32" t="s">
        <v>1</v>
      </c>
      <c r="C7" s="32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32" t="s">
        <v>8</v>
      </c>
      <c r="J7" s="32" t="s">
        <v>9</v>
      </c>
      <c r="K7" s="32" t="s">
        <v>10</v>
      </c>
      <c r="L7" s="32" t="s">
        <v>11</v>
      </c>
    </row>
    <row r="8" spans="1:18" s="5" customFormat="1" ht="57.75" customHeight="1" thickBot="1">
      <c r="A8" s="32" t="s">
        <v>12</v>
      </c>
      <c r="B8" s="33"/>
      <c r="C8" s="34"/>
      <c r="D8" s="34"/>
      <c r="E8" s="34" t="s">
        <v>13</v>
      </c>
      <c r="F8" s="34" t="s">
        <v>14</v>
      </c>
      <c r="G8" s="34" t="s">
        <v>15</v>
      </c>
      <c r="H8" s="34" t="s">
        <v>16</v>
      </c>
      <c r="I8" s="34" t="s">
        <v>17</v>
      </c>
      <c r="J8" s="34" t="s">
        <v>18</v>
      </c>
      <c r="K8" s="34" t="s">
        <v>19</v>
      </c>
      <c r="L8" s="35" t="s">
        <v>20</v>
      </c>
      <c r="M8" s="4" t="s">
        <v>21</v>
      </c>
    </row>
    <row r="9" spans="1:18" s="7" customFormat="1">
      <c r="A9" s="32" t="s">
        <v>22</v>
      </c>
      <c r="B9" s="36"/>
      <c r="C9" s="37"/>
      <c r="D9" s="38"/>
      <c r="E9" s="39"/>
      <c r="F9" s="39"/>
      <c r="G9" s="39"/>
      <c r="H9" s="39"/>
      <c r="I9" s="39"/>
      <c r="J9" s="39"/>
      <c r="K9" s="39"/>
      <c r="L9" s="40"/>
      <c r="M9" s="6"/>
    </row>
    <row r="10" spans="1:18" s="7" customFormat="1" ht="18">
      <c r="A10" s="32" t="s">
        <v>23</v>
      </c>
      <c r="B10" s="41" t="s">
        <v>24</v>
      </c>
      <c r="C10" s="42"/>
      <c r="D10" s="43"/>
      <c r="E10" s="42"/>
      <c r="F10" s="42" t="s">
        <v>25</v>
      </c>
      <c r="G10" s="42"/>
      <c r="H10" s="42"/>
      <c r="I10" s="42"/>
      <c r="J10" s="42"/>
      <c r="K10" s="42" t="s">
        <v>26</v>
      </c>
      <c r="L10" s="44"/>
      <c r="M10" s="6"/>
    </row>
    <row r="11" spans="1:18" s="7" customFormat="1">
      <c r="A11" s="32" t="s">
        <v>27</v>
      </c>
      <c r="B11" s="45" t="s">
        <v>28</v>
      </c>
      <c r="C11" s="42"/>
      <c r="D11" s="43"/>
      <c r="E11" s="46">
        <v>611808.19774826569</v>
      </c>
      <c r="F11" s="46">
        <v>66190.858495450593</v>
      </c>
      <c r="G11" s="46">
        <v>11718.809001305748</v>
      </c>
      <c r="H11" s="46">
        <v>530.20746188663281</v>
      </c>
      <c r="I11" s="47">
        <v>49</v>
      </c>
      <c r="J11" s="47">
        <v>1135.157715250401</v>
      </c>
      <c r="K11" s="47">
        <v>1</v>
      </c>
      <c r="L11" s="48">
        <f>+E11+F11+G11+H11+I11+J11+K11</f>
        <v>691433.23042215907</v>
      </c>
      <c r="M11" s="8">
        <v>0</v>
      </c>
    </row>
    <row r="12" spans="1:18" s="7" customFormat="1">
      <c r="A12" s="32" t="s">
        <v>29</v>
      </c>
      <c r="B12" s="45" t="s">
        <v>30</v>
      </c>
      <c r="C12" s="42"/>
      <c r="D12" s="43"/>
      <c r="E12" s="46"/>
      <c r="F12" s="46"/>
      <c r="G12" s="46"/>
      <c r="H12" s="46"/>
      <c r="I12" s="47"/>
      <c r="J12" s="47">
        <f>+J13</f>
        <v>19907</v>
      </c>
      <c r="K12" s="47">
        <v>162449.62500000017</v>
      </c>
      <c r="L12" s="48">
        <f>+E12+F12+G12+H12+I12+J12+K12</f>
        <v>182356.62500000017</v>
      </c>
      <c r="M12" s="8"/>
    </row>
    <row r="13" spans="1:18">
      <c r="A13" s="32" t="s">
        <v>31</v>
      </c>
      <c r="B13" s="45" t="s">
        <v>32</v>
      </c>
      <c r="C13" s="49"/>
      <c r="D13" s="50"/>
      <c r="E13" s="47">
        <v>611808.19774826604</v>
      </c>
      <c r="F13" s="47">
        <v>66190.858495450593</v>
      </c>
      <c r="G13" s="47">
        <v>2802.783553979114</v>
      </c>
      <c r="H13" s="47">
        <v>12.076781201171926</v>
      </c>
      <c r="I13" s="47">
        <v>0.31919999999999998</v>
      </c>
      <c r="J13" s="47">
        <v>19907</v>
      </c>
      <c r="K13" s="47">
        <v>90025.555555555547</v>
      </c>
      <c r="L13" s="48">
        <f>+E13+F13+G13+H13+I13+J13+K13</f>
        <v>790746.79133445246</v>
      </c>
      <c r="Q13" s="1" t="s">
        <v>26</v>
      </c>
      <c r="R13" s="1" t="s">
        <v>26</v>
      </c>
    </row>
    <row r="14" spans="1:18">
      <c r="A14" s="32" t="s">
        <v>33</v>
      </c>
      <c r="B14" s="45"/>
      <c r="C14" s="49"/>
      <c r="D14" s="50"/>
      <c r="E14" s="47"/>
      <c r="F14" s="47"/>
      <c r="G14" s="47"/>
      <c r="H14" s="47"/>
      <c r="I14" s="47"/>
      <c r="J14" s="47"/>
      <c r="K14" s="47" t="s">
        <v>26</v>
      </c>
      <c r="L14" s="48"/>
    </row>
    <row r="15" spans="1:18" ht="18">
      <c r="A15" s="32" t="s">
        <v>34</v>
      </c>
      <c r="B15" s="41" t="s">
        <v>35</v>
      </c>
      <c r="C15" s="49"/>
      <c r="D15" s="50"/>
      <c r="E15" s="47"/>
      <c r="F15" s="47"/>
      <c r="G15" s="47"/>
      <c r="H15" s="47"/>
      <c r="I15" s="47"/>
      <c r="J15" s="47"/>
      <c r="K15" s="47"/>
      <c r="L15" s="48"/>
    </row>
    <row r="16" spans="1:18">
      <c r="A16" s="32" t="s">
        <v>36</v>
      </c>
      <c r="B16" s="45" t="s">
        <v>37</v>
      </c>
      <c r="C16" s="49"/>
      <c r="D16" s="50" t="s">
        <v>26</v>
      </c>
      <c r="E16" s="51">
        <f t="shared" ref="E16:K16" si="0">+E13/$L$13</f>
        <v>0.77370936493562958</v>
      </c>
      <c r="F16" s="51">
        <f t="shared" si="0"/>
        <v>8.3706768362281803E-2</v>
      </c>
      <c r="G16" s="51">
        <f t="shared" si="0"/>
        <v>3.5444766702741573E-3</v>
      </c>
      <c r="H16" s="51">
        <f t="shared" si="0"/>
        <v>1.5272627513026427E-5</v>
      </c>
      <c r="I16" s="51">
        <f t="shared" si="0"/>
        <v>4.0366904235086787E-7</v>
      </c>
      <c r="J16" s="51">
        <f t="shared" si="0"/>
        <v>2.5174936171925837E-2</v>
      </c>
      <c r="K16" s="51">
        <f t="shared" si="0"/>
        <v>0.11384877756333323</v>
      </c>
      <c r="L16" s="52">
        <f>+E16+F16+G16+H16+I16+J16+K16</f>
        <v>0.99999999999999978</v>
      </c>
    </row>
    <row r="17" spans="1:15" ht="16.5" thickBot="1">
      <c r="A17" s="32" t="s">
        <v>38</v>
      </c>
      <c r="B17" s="53" t="s">
        <v>39</v>
      </c>
      <c r="C17" s="54"/>
      <c r="D17" s="55"/>
      <c r="E17" s="54"/>
      <c r="F17" s="54"/>
      <c r="G17" s="54"/>
      <c r="H17" s="54"/>
      <c r="I17" s="54"/>
      <c r="J17" s="56">
        <f>+J13/(+J13+K13)</f>
        <v>0.18108375539345842</v>
      </c>
      <c r="K17" s="56">
        <f>+K13/(+J13+K13)</f>
        <v>0.81891624460654155</v>
      </c>
      <c r="L17" s="57">
        <f>SUM(J17:K17)</f>
        <v>1</v>
      </c>
    </row>
    <row r="18" spans="1:15" s="3" customFormat="1" ht="16.5" thickBot="1">
      <c r="A18" s="32"/>
      <c r="B18" s="58"/>
      <c r="C18" s="59"/>
      <c r="D18" s="60"/>
      <c r="E18" s="61"/>
      <c r="F18" s="61"/>
      <c r="G18" s="61"/>
      <c r="H18" s="61"/>
      <c r="I18" s="61"/>
      <c r="J18" s="61"/>
      <c r="K18" s="61"/>
      <c r="L18" s="62"/>
      <c r="M18" s="10"/>
      <c r="O18" s="9"/>
    </row>
    <row r="19" spans="1:15" s="3" customFormat="1" ht="60.75" customHeight="1" thickBot="1">
      <c r="A19" s="32" t="s">
        <v>40</v>
      </c>
      <c r="B19" s="63"/>
      <c r="C19" s="34" t="s">
        <v>26</v>
      </c>
      <c r="D19" s="34" t="s">
        <v>41</v>
      </c>
      <c r="E19" s="34" t="s">
        <v>13</v>
      </c>
      <c r="F19" s="34" t="s">
        <v>14</v>
      </c>
      <c r="G19" s="34" t="s">
        <v>15</v>
      </c>
      <c r="H19" s="34" t="s">
        <v>16</v>
      </c>
      <c r="I19" s="34" t="s">
        <v>17</v>
      </c>
      <c r="J19" s="34" t="s">
        <v>18</v>
      </c>
      <c r="K19" s="34" t="s">
        <v>19</v>
      </c>
      <c r="L19" s="35" t="s">
        <v>20</v>
      </c>
      <c r="M19" s="4" t="s">
        <v>21</v>
      </c>
    </row>
    <row r="20" spans="1:15" s="3" customFormat="1" ht="38.25" customHeight="1">
      <c r="A20" s="32" t="s">
        <v>42</v>
      </c>
      <c r="B20" s="64" t="s">
        <v>43</v>
      </c>
      <c r="C20" s="65">
        <f>6378000+177000</f>
        <v>6555000</v>
      </c>
      <c r="D20" s="94" t="s">
        <v>44</v>
      </c>
      <c r="E20" s="65">
        <f t="shared" ref="E20:K20" si="1">+E16*$C$20</f>
        <v>5071664.8871530518</v>
      </c>
      <c r="F20" s="65">
        <f t="shared" si="1"/>
        <v>548697.86661475722</v>
      </c>
      <c r="G20" s="66">
        <f t="shared" si="1"/>
        <v>23234.044573647101</v>
      </c>
      <c r="H20" s="65">
        <f t="shared" si="1"/>
        <v>100.11207334788823</v>
      </c>
      <c r="I20" s="65">
        <f t="shared" si="1"/>
        <v>2.6460505726099388</v>
      </c>
      <c r="J20" s="65">
        <f t="shared" si="1"/>
        <v>165021.70660697386</v>
      </c>
      <c r="K20" s="65">
        <f t="shared" si="1"/>
        <v>746278.73692764924</v>
      </c>
      <c r="L20" s="67">
        <f>+E20+F20+G20+H20+I20+J20+K20</f>
        <v>6554999.9999999991</v>
      </c>
      <c r="M20" s="11"/>
      <c r="N20" s="12" t="s">
        <v>26</v>
      </c>
    </row>
    <row r="21" spans="1:15" s="3" customFormat="1" ht="33.75" customHeight="1" thickBot="1">
      <c r="A21" s="32" t="s">
        <v>45</v>
      </c>
      <c r="B21" s="64" t="s">
        <v>46</v>
      </c>
      <c r="C21" s="65">
        <v>7790000</v>
      </c>
      <c r="D21" s="95" t="str">
        <f>+B17</f>
        <v>Connections Allocation</v>
      </c>
      <c r="E21" s="65">
        <v>0</v>
      </c>
      <c r="F21" s="65">
        <v>0</v>
      </c>
      <c r="G21" s="66">
        <v>0</v>
      </c>
      <c r="H21" s="65">
        <v>0</v>
      </c>
      <c r="I21" s="65">
        <v>0</v>
      </c>
      <c r="J21" s="65">
        <f>+C21*J17</f>
        <v>1410642.4545150411</v>
      </c>
      <c r="K21" s="65">
        <f>+C21*K17</f>
        <v>6379357.5454849591</v>
      </c>
      <c r="L21" s="67">
        <f>+E21+F21+G21+H21+I21+J21+K21</f>
        <v>7790000</v>
      </c>
      <c r="M21" s="11"/>
      <c r="N21" s="12" t="s">
        <v>26</v>
      </c>
    </row>
    <row r="22" spans="1:15" s="3" customFormat="1" ht="33.75" customHeight="1" thickBot="1">
      <c r="A22" s="32" t="s">
        <v>47</v>
      </c>
      <c r="B22" s="68" t="s">
        <v>48</v>
      </c>
      <c r="C22" s="69">
        <f>+C20+C21</f>
        <v>14345000</v>
      </c>
      <c r="D22" s="70"/>
      <c r="E22" s="69">
        <f t="shared" ref="E22:L22" si="2">+E20+E21</f>
        <v>5071664.8871530518</v>
      </c>
      <c r="F22" s="69">
        <f t="shared" si="2"/>
        <v>548697.86661475722</v>
      </c>
      <c r="G22" s="71">
        <f t="shared" si="2"/>
        <v>23234.044573647101</v>
      </c>
      <c r="H22" s="69">
        <f t="shared" si="2"/>
        <v>100.11207334788823</v>
      </c>
      <c r="I22" s="69">
        <f t="shared" si="2"/>
        <v>2.6460505726099388</v>
      </c>
      <c r="J22" s="69">
        <f t="shared" si="2"/>
        <v>1575664.161122015</v>
      </c>
      <c r="K22" s="69">
        <f t="shared" si="2"/>
        <v>7125636.2824126082</v>
      </c>
      <c r="L22" s="72">
        <f t="shared" si="2"/>
        <v>14345000</v>
      </c>
      <c r="M22" s="11"/>
      <c r="N22" s="12"/>
    </row>
    <row r="23" spans="1:15" s="3" customFormat="1" ht="33.75" customHeight="1" thickBot="1">
      <c r="A23" s="32"/>
      <c r="B23" s="28"/>
      <c r="C23" s="28" t="s">
        <v>26</v>
      </c>
      <c r="D23" s="73" t="s">
        <v>26</v>
      </c>
      <c r="E23" s="28"/>
      <c r="F23" s="28"/>
      <c r="G23" s="28"/>
      <c r="H23" s="28"/>
      <c r="I23" s="28"/>
      <c r="J23" s="74" t="s">
        <v>26</v>
      </c>
      <c r="K23" s="75" t="s">
        <v>26</v>
      </c>
      <c r="L23" s="28"/>
      <c r="M23" s="11"/>
      <c r="N23" s="12"/>
    </row>
    <row r="24" spans="1:15" ht="64.5" customHeight="1" thickBot="1">
      <c r="A24" s="32" t="s">
        <v>49</v>
      </c>
      <c r="B24" s="76" t="s">
        <v>50</v>
      </c>
      <c r="C24" s="77" t="s">
        <v>51</v>
      </c>
      <c r="D24" s="77" t="s">
        <v>41</v>
      </c>
      <c r="E24" s="77" t="s">
        <v>13</v>
      </c>
      <c r="F24" s="77" t="s">
        <v>14</v>
      </c>
      <c r="G24" s="77" t="s">
        <v>15</v>
      </c>
      <c r="H24" s="77" t="s">
        <v>16</v>
      </c>
      <c r="I24" s="77" t="s">
        <v>17</v>
      </c>
      <c r="J24" s="77" t="s">
        <v>18</v>
      </c>
      <c r="K24" s="77" t="s">
        <v>19</v>
      </c>
      <c r="L24" s="78"/>
    </row>
    <row r="25" spans="1:15" s="3" customFormat="1" ht="38.25" customHeight="1">
      <c r="A25" s="32" t="s">
        <v>52</v>
      </c>
      <c r="B25" s="79" t="s">
        <v>53</v>
      </c>
      <c r="C25" s="80">
        <f>+E20+F20+G20+H20+I20+M25</f>
        <v>5947466.3709769174</v>
      </c>
      <c r="D25" s="94" t="s">
        <v>44</v>
      </c>
      <c r="E25" s="237">
        <f>ROUND((((+E20/(E11*12)*12)/365)*30),2)</f>
        <v>0.68</v>
      </c>
      <c r="F25" s="237">
        <f>ROUND((((+F20/(F11*12)*12)/365)*30),2)</f>
        <v>0.68</v>
      </c>
      <c r="G25" s="237">
        <f>ROUND((((+G20/(G11*12)*12)/365)*30),2)</f>
        <v>0.16</v>
      </c>
      <c r="H25" s="237">
        <f>ROUND((((+H20/(H11*12)*12)/365)*30),2)</f>
        <v>0.02</v>
      </c>
      <c r="I25" s="237">
        <f>ROUND((((+I20/(I11*12)*12)/365)*30),2)</f>
        <v>0</v>
      </c>
      <c r="J25" s="237">
        <f>ROUND((((((+$M$25*J17)/(+J12*12))*12)/365)*30),2)</f>
        <v>0.23</v>
      </c>
      <c r="K25" s="237">
        <f>ROUND((((((+$M$25*K17)/(+K12*12))*12)/365)*30),2)</f>
        <v>0.13</v>
      </c>
      <c r="L25" s="81" t="s">
        <v>26</v>
      </c>
      <c r="M25" s="15">
        <f>(+J20+K20)/3</f>
        <v>303766.81451154104</v>
      </c>
    </row>
    <row r="26" spans="1:15" s="3" customFormat="1" ht="38.25" customHeight="1">
      <c r="A26" s="32" t="s">
        <v>54</v>
      </c>
      <c r="B26" s="82" t="s">
        <v>55</v>
      </c>
      <c r="C26" s="83">
        <f>+C21/3</f>
        <v>2596666.6666666665</v>
      </c>
      <c r="D26" s="95" t="str">
        <f>+B22</f>
        <v>Total Recovery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f>ROUND((((((+$C$26*J17)/(+J12*12))*12)/365)*30),2)</f>
        <v>1.94</v>
      </c>
      <c r="K26" s="238">
        <f>ROUND((((((+$C$26*K17)/(+K12*12))*12)/365)*30),2)</f>
        <v>1.08</v>
      </c>
      <c r="L26" s="85"/>
      <c r="M26" s="17"/>
    </row>
    <row r="27" spans="1:15" s="3" customFormat="1" ht="37.5" customHeight="1" thickBot="1">
      <c r="A27" s="32" t="s">
        <v>56</v>
      </c>
      <c r="B27" s="86" t="s">
        <v>57</v>
      </c>
      <c r="C27" s="87">
        <f>SUM(C25:C26)</f>
        <v>8544133.0376435835</v>
      </c>
      <c r="D27" s="87"/>
      <c r="E27" s="88">
        <f t="shared" ref="E27:K27" si="3">SUM(E25:E26)</f>
        <v>0.68</v>
      </c>
      <c r="F27" s="88">
        <f t="shared" si="3"/>
        <v>0.68</v>
      </c>
      <c r="G27" s="88">
        <f t="shared" si="3"/>
        <v>0.16</v>
      </c>
      <c r="H27" s="88">
        <f t="shared" si="3"/>
        <v>0.02</v>
      </c>
      <c r="I27" s="88">
        <f t="shared" si="3"/>
        <v>0</v>
      </c>
      <c r="J27" s="88">
        <f t="shared" si="3"/>
        <v>2.17</v>
      </c>
      <c r="K27" s="88">
        <f t="shared" si="3"/>
        <v>1.21</v>
      </c>
      <c r="L27" s="89"/>
      <c r="M27" s="17"/>
    </row>
    <row r="28" spans="1:15" ht="37.5" customHeight="1" thickBot="1">
      <c r="A28" s="32"/>
      <c r="B28" s="28"/>
      <c r="C28" s="74" t="s">
        <v>26</v>
      </c>
      <c r="D28" s="29"/>
      <c r="E28" s="28"/>
      <c r="F28" s="28"/>
      <c r="G28" s="28"/>
      <c r="H28" s="28"/>
      <c r="I28" s="28"/>
      <c r="J28" s="28"/>
      <c r="K28" s="28"/>
      <c r="L28" s="28"/>
    </row>
    <row r="29" spans="1:15" s="3" customFormat="1" ht="59.25" customHeight="1" thickBot="1">
      <c r="A29" s="32" t="s">
        <v>58</v>
      </c>
      <c r="B29" s="76" t="s">
        <v>59</v>
      </c>
      <c r="C29" s="77" t="s">
        <v>51</v>
      </c>
      <c r="D29" s="77" t="s">
        <v>41</v>
      </c>
      <c r="E29" s="77" t="s">
        <v>13</v>
      </c>
      <c r="F29" s="77" t="s">
        <v>14</v>
      </c>
      <c r="G29" s="77" t="s">
        <v>15</v>
      </c>
      <c r="H29" s="77" t="s">
        <v>16</v>
      </c>
      <c r="I29" s="77" t="s">
        <v>17</v>
      </c>
      <c r="J29" s="77" t="s">
        <v>18</v>
      </c>
      <c r="K29" s="77" t="s">
        <v>19</v>
      </c>
      <c r="L29" s="78"/>
      <c r="M29" s="11"/>
      <c r="N29" s="12"/>
    </row>
    <row r="30" spans="1:15" s="3" customFormat="1" ht="26.25">
      <c r="A30" s="32" t="s">
        <v>60</v>
      </c>
      <c r="B30" s="79" t="s">
        <v>53</v>
      </c>
      <c r="C30" s="90">
        <f>+$M$25</f>
        <v>303766.81451154104</v>
      </c>
      <c r="D30" s="94" t="s">
        <v>44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7">
        <f>+J25</f>
        <v>0.23</v>
      </c>
      <c r="K30" s="237">
        <f>+K25</f>
        <v>0.13</v>
      </c>
      <c r="L30" s="81" t="s">
        <v>26</v>
      </c>
      <c r="M30" s="11"/>
      <c r="N30" s="12"/>
    </row>
    <row r="31" spans="1:15" s="3" customFormat="1" ht="38.25" customHeight="1">
      <c r="A31" s="32" t="s">
        <v>61</v>
      </c>
      <c r="B31" s="82" t="s">
        <v>55</v>
      </c>
      <c r="C31" s="83">
        <f>+C21/3</f>
        <v>2596666.6666666665</v>
      </c>
      <c r="D31" s="95" t="str">
        <f>+B27</f>
        <v>Total Contact Voltage Rider</v>
      </c>
      <c r="E31" s="238">
        <v>0</v>
      </c>
      <c r="F31" s="238">
        <v>0</v>
      </c>
      <c r="G31" s="238">
        <v>0</v>
      </c>
      <c r="H31" s="238">
        <v>0</v>
      </c>
      <c r="I31" s="238">
        <v>0</v>
      </c>
      <c r="J31" s="238">
        <f>+J26</f>
        <v>1.94</v>
      </c>
      <c r="K31" s="238">
        <f>+K26</f>
        <v>1.08</v>
      </c>
      <c r="L31" s="85"/>
      <c r="M31" s="11"/>
      <c r="N31" s="12"/>
    </row>
    <row r="32" spans="1:15" s="3" customFormat="1" ht="37.5" customHeight="1" thickBot="1">
      <c r="A32" s="32" t="s">
        <v>62</v>
      </c>
      <c r="B32" s="86" t="s">
        <v>57</v>
      </c>
      <c r="C32" s="87">
        <f>SUM(C30:C31)</f>
        <v>2900433.4811782073</v>
      </c>
      <c r="D32" s="87"/>
      <c r="E32" s="88">
        <f t="shared" ref="E32:K32" si="4">SUM(E30:E31)</f>
        <v>0</v>
      </c>
      <c r="F32" s="88">
        <f t="shared" si="4"/>
        <v>0</v>
      </c>
      <c r="G32" s="88">
        <f t="shared" si="4"/>
        <v>0</v>
      </c>
      <c r="H32" s="88">
        <f t="shared" si="4"/>
        <v>0</v>
      </c>
      <c r="I32" s="88">
        <f t="shared" si="4"/>
        <v>0</v>
      </c>
      <c r="J32" s="88">
        <f t="shared" si="4"/>
        <v>2.17</v>
      </c>
      <c r="K32" s="88">
        <f t="shared" si="4"/>
        <v>1.21</v>
      </c>
      <c r="L32" s="89"/>
      <c r="M32" s="11"/>
      <c r="N32" s="12"/>
    </row>
    <row r="33" spans="1:16" s="3" customFormat="1" ht="36.75" customHeight="1" thickBot="1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90" t="s">
        <v>26</v>
      </c>
      <c r="M33" s="11"/>
      <c r="N33" s="12"/>
    </row>
    <row r="34" spans="1:16" ht="60.75" customHeight="1" thickBot="1">
      <c r="A34" s="32" t="s">
        <v>63</v>
      </c>
      <c r="B34" s="76" t="s">
        <v>64</v>
      </c>
      <c r="C34" s="77" t="s">
        <v>51</v>
      </c>
      <c r="D34" s="77" t="s">
        <v>41</v>
      </c>
      <c r="E34" s="77" t="s">
        <v>13</v>
      </c>
      <c r="F34" s="77" t="s">
        <v>14</v>
      </c>
      <c r="G34" s="77" t="s">
        <v>15</v>
      </c>
      <c r="H34" s="77" t="s">
        <v>16</v>
      </c>
      <c r="I34" s="77" t="s">
        <v>17</v>
      </c>
      <c r="J34" s="77" t="s">
        <v>18</v>
      </c>
      <c r="K34" s="77" t="s">
        <v>19</v>
      </c>
      <c r="L34" s="78"/>
      <c r="M34" s="18"/>
    </row>
    <row r="35" spans="1:16" ht="26.25">
      <c r="A35" s="32" t="s">
        <v>65</v>
      </c>
      <c r="B35" s="79" t="s">
        <v>53</v>
      </c>
      <c r="C35" s="90">
        <f>+$M$25</f>
        <v>303766.81451154104</v>
      </c>
      <c r="D35" s="94" t="s">
        <v>44</v>
      </c>
      <c r="E35" s="237">
        <f t="shared" ref="E35:K35" si="5">+E30</f>
        <v>0</v>
      </c>
      <c r="F35" s="237">
        <f t="shared" si="5"/>
        <v>0</v>
      </c>
      <c r="G35" s="237">
        <f t="shared" si="5"/>
        <v>0</v>
      </c>
      <c r="H35" s="237">
        <f t="shared" si="5"/>
        <v>0</v>
      </c>
      <c r="I35" s="237">
        <f t="shared" si="5"/>
        <v>0</v>
      </c>
      <c r="J35" s="237">
        <f t="shared" si="5"/>
        <v>0.23</v>
      </c>
      <c r="K35" s="237">
        <f t="shared" si="5"/>
        <v>0.13</v>
      </c>
      <c r="L35" s="81" t="s">
        <v>26</v>
      </c>
      <c r="M35" s="18"/>
    </row>
    <row r="36" spans="1:16" ht="38.25" customHeight="1">
      <c r="A36" s="32" t="s">
        <v>66</v>
      </c>
      <c r="B36" s="82" t="s">
        <v>55</v>
      </c>
      <c r="C36" s="83">
        <f>+C21/3</f>
        <v>2596666.6666666665</v>
      </c>
      <c r="D36" s="95" t="str">
        <f>+B32</f>
        <v>Total Contact Voltage Rider</v>
      </c>
      <c r="E36" s="238">
        <v>0</v>
      </c>
      <c r="F36" s="238">
        <v>0</v>
      </c>
      <c r="G36" s="238">
        <v>0</v>
      </c>
      <c r="H36" s="238">
        <v>0</v>
      </c>
      <c r="I36" s="238">
        <v>0</v>
      </c>
      <c r="J36" s="238">
        <f>+J26</f>
        <v>1.94</v>
      </c>
      <c r="K36" s="238">
        <f>+K26</f>
        <v>1.08</v>
      </c>
      <c r="L36" s="85" t="s">
        <v>26</v>
      </c>
      <c r="M36" s="18"/>
    </row>
    <row r="37" spans="1:16" ht="38.25" customHeight="1" thickBot="1">
      <c r="A37" s="32" t="s">
        <v>67</v>
      </c>
      <c r="B37" s="86" t="s">
        <v>57</v>
      </c>
      <c r="C37" s="87">
        <f>SUM(C35:C36)</f>
        <v>2900433.4811782073</v>
      </c>
      <c r="D37" s="87"/>
      <c r="E37" s="88">
        <f t="shared" ref="E37:K37" si="6">SUM(E35:E36)</f>
        <v>0</v>
      </c>
      <c r="F37" s="88">
        <f t="shared" si="6"/>
        <v>0</v>
      </c>
      <c r="G37" s="88">
        <f t="shared" si="6"/>
        <v>0</v>
      </c>
      <c r="H37" s="88">
        <f t="shared" si="6"/>
        <v>0</v>
      </c>
      <c r="I37" s="88">
        <f t="shared" si="6"/>
        <v>0</v>
      </c>
      <c r="J37" s="88">
        <f t="shared" si="6"/>
        <v>2.17</v>
      </c>
      <c r="K37" s="88">
        <f t="shared" si="6"/>
        <v>1.21</v>
      </c>
      <c r="L37" s="89"/>
      <c r="M37" s="18"/>
    </row>
    <row r="38" spans="1:16" ht="38.25" customHeight="1">
      <c r="A38" s="28"/>
      <c r="B38" s="91"/>
      <c r="C38" s="80"/>
      <c r="D38" s="84"/>
      <c r="E38" s="92"/>
      <c r="F38" s="92"/>
      <c r="G38" s="92"/>
      <c r="H38" s="92"/>
      <c r="I38" s="92"/>
      <c r="J38" s="92"/>
      <c r="K38" s="92"/>
      <c r="L38" s="80"/>
      <c r="M38" s="18"/>
    </row>
    <row r="39" spans="1:16" ht="38.25" customHeight="1">
      <c r="A39" s="28"/>
      <c r="B39" s="91"/>
      <c r="C39" s="93"/>
      <c r="D39" s="84"/>
      <c r="E39" s="92"/>
      <c r="F39" s="92"/>
      <c r="G39" s="92"/>
      <c r="H39" s="92"/>
      <c r="I39" s="92"/>
      <c r="J39" s="92"/>
      <c r="K39" s="92"/>
      <c r="L39" s="80"/>
      <c r="M39" s="18"/>
    </row>
    <row r="40" spans="1:16" ht="38.25" customHeight="1">
      <c r="B40" s="19"/>
      <c r="C40" s="17"/>
      <c r="D40" s="16"/>
      <c r="E40" s="20"/>
      <c r="F40" s="20"/>
      <c r="G40" s="20"/>
      <c r="H40" s="20"/>
      <c r="I40" s="20"/>
      <c r="J40" s="20"/>
      <c r="K40" s="20"/>
      <c r="L40" s="14"/>
      <c r="M40" s="18"/>
    </row>
    <row r="41" spans="1:16" ht="38.25" customHeight="1">
      <c r="B41" s="19"/>
      <c r="C41" s="17"/>
      <c r="D41" s="16"/>
      <c r="E41" s="20"/>
      <c r="F41" s="20"/>
      <c r="G41" s="20"/>
      <c r="H41" s="20"/>
      <c r="I41" s="20"/>
      <c r="J41" s="20"/>
      <c r="K41" s="20"/>
      <c r="L41" s="14"/>
      <c r="M41" s="18"/>
    </row>
    <row r="42" spans="1:16" ht="38.25" customHeight="1">
      <c r="B42" s="19"/>
      <c r="C42" s="17"/>
      <c r="D42" s="16"/>
      <c r="E42" s="20"/>
      <c r="F42" s="20"/>
      <c r="G42" s="20"/>
      <c r="H42" s="20"/>
      <c r="I42" s="20"/>
      <c r="J42" s="20"/>
      <c r="K42" s="20"/>
      <c r="L42" s="14"/>
      <c r="M42" s="18"/>
    </row>
    <row r="43" spans="1:16" ht="38.25" customHeight="1">
      <c r="B43" s="19"/>
      <c r="C43" s="17"/>
      <c r="D43" s="16"/>
      <c r="E43" s="20"/>
      <c r="F43" s="20"/>
      <c r="G43" s="20"/>
      <c r="H43" s="20"/>
      <c r="I43" s="20"/>
      <c r="J43" s="20"/>
      <c r="K43" s="20"/>
      <c r="L43" s="14"/>
      <c r="M43" s="18"/>
    </row>
    <row r="44" spans="1:16" ht="38.25" customHeight="1">
      <c r="B44" s="19"/>
      <c r="C44" s="17"/>
      <c r="D44" s="16"/>
      <c r="E44" s="20"/>
      <c r="F44" s="20"/>
      <c r="G44" s="20"/>
      <c r="H44" s="20"/>
      <c r="I44" s="20"/>
      <c r="J44" s="20"/>
      <c r="K44" s="20"/>
      <c r="L44" s="14"/>
      <c r="M44" s="18"/>
    </row>
    <row r="45" spans="1:16" ht="38.25" customHeight="1">
      <c r="B45" s="19"/>
      <c r="C45" s="17"/>
      <c r="D45" s="16"/>
      <c r="E45" s="20"/>
      <c r="F45" s="20"/>
      <c r="G45" s="20"/>
      <c r="H45" s="20"/>
      <c r="I45" s="20"/>
      <c r="J45" s="20"/>
      <c r="K45" s="20"/>
      <c r="L45" s="14"/>
      <c r="M45" s="18"/>
    </row>
    <row r="46" spans="1:16" ht="38.25" customHeight="1">
      <c r="B46" s="19"/>
      <c r="C46" s="17"/>
      <c r="D46" s="16"/>
      <c r="E46" s="20"/>
      <c r="F46" s="20"/>
      <c r="G46" s="20"/>
      <c r="H46" s="20"/>
      <c r="I46" s="20"/>
      <c r="J46" s="20"/>
      <c r="K46" s="20"/>
      <c r="L46" s="14"/>
      <c r="M46" s="18"/>
    </row>
    <row r="48" spans="1:16" ht="15" customHeight="1">
      <c r="B48" s="21">
        <v>1.0138888888888888</v>
      </c>
      <c r="C48" s="1" t="s">
        <v>68</v>
      </c>
      <c r="E48" s="22">
        <f>(+E25*(E11*12))*$B$48</f>
        <v>5061693.1560373176</v>
      </c>
      <c r="F48" s="22">
        <f>(+F25*(F11*12))*$B$48</f>
        <v>547619.0359523613</v>
      </c>
      <c r="G48" s="22">
        <f>(+G25*(G11*12))*$B$48</f>
        <v>22812.614855875188</v>
      </c>
      <c r="H48" s="22">
        <f>(+H25*(H11*12))*$B$48</f>
        <v>129.01714905908065</v>
      </c>
      <c r="I48" s="22">
        <f>(+I25*(I11*12))*$B$48</f>
        <v>0</v>
      </c>
      <c r="J48" s="22">
        <f>((+J25*(J12*12))*$B$48)*3</f>
        <v>167119.26499999998</v>
      </c>
      <c r="K48" s="22">
        <f>((+K25*(K12*12))*$B$48)*3</f>
        <v>770823.47062500077</v>
      </c>
      <c r="L48" s="22">
        <f>SUM(E48:K48)</f>
        <v>6570196.5596196139</v>
      </c>
      <c r="M48" s="13">
        <f>+L48-M25</f>
        <v>6266429.7451080726</v>
      </c>
      <c r="P48" s="13" t="s">
        <v>26</v>
      </c>
    </row>
    <row r="49" spans="10:14">
      <c r="J49" s="23">
        <f>(+J26*(+J12*12)*B48)*3</f>
        <v>1409614.6699999997</v>
      </c>
      <c r="K49" s="23">
        <f>(+K26*(+K12*12)*B48)*3</f>
        <v>6403764.2175000077</v>
      </c>
      <c r="L49" s="24">
        <f>SUM(J49:K49)</f>
        <v>7813378.8875000076</v>
      </c>
      <c r="M49" s="25">
        <f>+L49-C26</f>
        <v>5216712.2208333407</v>
      </c>
    </row>
    <row r="50" spans="10:14" ht="18.75">
      <c r="L50" s="26">
        <f>SUM(L48:L49)</f>
        <v>14383575.447119622</v>
      </c>
      <c r="N50" s="27">
        <f>+L50-C22</f>
        <v>38575.44711962156</v>
      </c>
    </row>
  </sheetData>
  <mergeCells count="1">
    <mergeCell ref="D5:H5"/>
  </mergeCells>
  <printOptions horizontalCentered="1"/>
  <pageMargins left="0.3" right="0.1" top="0.53" bottom="0.17" header="0.53" footer="0.16"/>
  <pageSetup scale="4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7"/>
    <pageSetUpPr fitToPage="1"/>
  </sheetPr>
  <dimension ref="A1:AB136"/>
  <sheetViews>
    <sheetView view="pageBreakPreview" topLeftCell="E1" zoomScale="75" zoomScaleNormal="100" zoomScaleSheetLayoutView="75" workbookViewId="0">
      <selection activeCell="B5" sqref="B5:R5"/>
    </sheetView>
  </sheetViews>
  <sheetFormatPr defaultRowHeight="12.75"/>
  <cols>
    <col min="1" max="1" width="5.28515625" style="96" customWidth="1"/>
    <col min="2" max="2" width="15.5703125" style="97" customWidth="1"/>
    <col min="3" max="3" width="12" style="97" customWidth="1"/>
    <col min="4" max="4" width="13" style="97" customWidth="1"/>
    <col min="5" max="5" width="15.5703125" style="97" customWidth="1"/>
    <col min="6" max="6" width="17" style="97" customWidth="1"/>
    <col min="7" max="7" width="12.85546875" style="97" customWidth="1"/>
    <col min="8" max="8" width="15.85546875" style="97" customWidth="1"/>
    <col min="9" max="9" width="16.5703125" style="266" customWidth="1"/>
    <col min="10" max="10" width="11.7109375" style="266" customWidth="1"/>
    <col min="11" max="11" width="13.42578125" style="266" hidden="1" customWidth="1"/>
    <col min="12" max="12" width="12.140625" style="266" hidden="1" customWidth="1"/>
    <col min="13" max="13" width="12" style="266" hidden="1" customWidth="1"/>
    <col min="14" max="14" width="13.42578125" style="266" hidden="1" customWidth="1"/>
    <col min="15" max="15" width="12.140625" style="266" hidden="1" customWidth="1"/>
    <col min="16" max="16" width="12.28515625" style="266" hidden="1" customWidth="1"/>
    <col min="17" max="17" width="15.5703125" style="266" bestFit="1" customWidth="1"/>
    <col min="18" max="18" width="9" style="266" customWidth="1"/>
    <col min="19" max="19" width="15.42578125" style="97" hidden="1" customWidth="1"/>
    <col min="20" max="20" width="9.28515625" style="97" hidden="1" customWidth="1"/>
    <col min="21" max="21" width="15" style="97" hidden="1" customWidth="1"/>
    <col min="22" max="22" width="8.28515625" style="97" hidden="1" customWidth="1"/>
    <col min="23" max="23" width="14.28515625" style="97" hidden="1" customWidth="1"/>
    <col min="24" max="24" width="11.85546875" style="97" hidden="1" customWidth="1"/>
    <col min="25" max="16384" width="9.140625" style="97"/>
  </cols>
  <sheetData>
    <row r="1" spans="1:28" s="208" customFormat="1" ht="15">
      <c r="A1" s="242"/>
      <c r="I1" s="253"/>
      <c r="J1" s="253"/>
      <c r="K1" s="253"/>
      <c r="L1" s="253"/>
      <c r="M1" s="253"/>
      <c r="N1" s="253"/>
      <c r="O1" s="253"/>
      <c r="P1" s="253"/>
      <c r="Q1" s="253"/>
      <c r="R1" s="98" t="s">
        <v>138</v>
      </c>
    </row>
    <row r="2" spans="1:28" s="208" customFormat="1" ht="15">
      <c r="A2" s="242"/>
      <c r="I2" s="253"/>
      <c r="J2" s="253"/>
      <c r="K2" s="253"/>
      <c r="L2" s="253"/>
      <c r="M2" s="253"/>
      <c r="N2" s="253"/>
      <c r="O2" s="253"/>
      <c r="P2" s="253"/>
      <c r="Q2" s="253"/>
      <c r="R2" s="98" t="s">
        <v>136</v>
      </c>
    </row>
    <row r="3" spans="1:28" s="208" customFormat="1" ht="15">
      <c r="A3" s="242"/>
      <c r="I3" s="253"/>
      <c r="J3" s="253"/>
      <c r="K3" s="253"/>
      <c r="L3" s="253"/>
      <c r="M3" s="253"/>
      <c r="N3" s="253"/>
      <c r="O3" s="253"/>
      <c r="P3" s="253"/>
      <c r="Q3" s="253"/>
      <c r="R3" s="98" t="s">
        <v>135</v>
      </c>
    </row>
    <row r="4" spans="1:28" s="208" customFormat="1" ht="15">
      <c r="A4" s="242"/>
      <c r="I4" s="253"/>
      <c r="J4" s="253"/>
      <c r="K4" s="253"/>
      <c r="L4" s="253"/>
      <c r="M4" s="253"/>
      <c r="N4" s="253"/>
      <c r="O4" s="253"/>
      <c r="P4" s="253"/>
      <c r="Q4" s="253"/>
      <c r="R4" s="98" t="s">
        <v>137</v>
      </c>
    </row>
    <row r="5" spans="1:28" s="208" customFormat="1" ht="26.25" customHeight="1">
      <c r="A5" s="242"/>
      <c r="B5" s="268" t="s">
        <v>69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</row>
    <row r="6" spans="1:28" s="208" customFormat="1" ht="15.75">
      <c r="A6" s="242"/>
      <c r="E6" s="243"/>
      <c r="G6" s="243"/>
      <c r="H6" s="243"/>
      <c r="I6" s="243"/>
      <c r="J6" s="253"/>
      <c r="K6" s="253"/>
      <c r="L6" s="253"/>
      <c r="M6" s="253"/>
      <c r="N6" s="253"/>
      <c r="O6" s="253"/>
      <c r="P6" s="253"/>
      <c r="Q6" s="253"/>
      <c r="R6" s="253"/>
    </row>
    <row r="7" spans="1:28" s="242" customFormat="1" ht="12" thickBot="1">
      <c r="B7" s="242" t="s">
        <v>1</v>
      </c>
      <c r="C7" s="242" t="s">
        <v>2</v>
      </c>
      <c r="D7" s="242" t="s">
        <v>3</v>
      </c>
      <c r="E7" s="242" t="s">
        <v>4</v>
      </c>
      <c r="F7" s="242" t="s">
        <v>5</v>
      </c>
      <c r="G7" s="242" t="s">
        <v>6</v>
      </c>
      <c r="H7" s="242" t="s">
        <v>7</v>
      </c>
      <c r="I7" s="242" t="s">
        <v>8</v>
      </c>
      <c r="J7" s="242" t="s">
        <v>9</v>
      </c>
      <c r="K7" s="242" t="s">
        <v>10</v>
      </c>
      <c r="L7" s="242" t="s">
        <v>11</v>
      </c>
      <c r="M7" s="242" t="s">
        <v>70</v>
      </c>
      <c r="N7" s="242" t="s">
        <v>71</v>
      </c>
      <c r="O7" s="242" t="s">
        <v>72</v>
      </c>
      <c r="P7" s="242" t="s">
        <v>73</v>
      </c>
      <c r="Q7" s="242" t="s">
        <v>10</v>
      </c>
      <c r="R7" s="242" t="s">
        <v>11</v>
      </c>
      <c r="S7" s="242" t="s">
        <v>74</v>
      </c>
      <c r="T7" s="242" t="s">
        <v>75</v>
      </c>
      <c r="U7" s="242" t="s">
        <v>76</v>
      </c>
      <c r="V7" s="242" t="s">
        <v>77</v>
      </c>
      <c r="W7" s="242" t="s">
        <v>78</v>
      </c>
      <c r="X7" s="242" t="s">
        <v>79</v>
      </c>
    </row>
    <row r="8" spans="1:28" s="208" customFormat="1">
      <c r="A8" s="242" t="s">
        <v>12</v>
      </c>
      <c r="B8" s="244"/>
      <c r="C8" s="245"/>
      <c r="D8" s="246"/>
      <c r="E8" s="269" t="s">
        <v>80</v>
      </c>
      <c r="F8" s="270"/>
      <c r="G8" s="271"/>
      <c r="H8" s="269" t="s">
        <v>81</v>
      </c>
      <c r="I8" s="270"/>
      <c r="J8" s="271"/>
      <c r="K8" s="247" t="s">
        <v>80</v>
      </c>
      <c r="L8" s="245"/>
      <c r="M8" s="246"/>
      <c r="N8" s="247" t="s">
        <v>82</v>
      </c>
      <c r="O8" s="245"/>
      <c r="P8" s="246"/>
      <c r="Q8" s="269" t="s">
        <v>83</v>
      </c>
      <c r="R8" s="272"/>
      <c r="S8" s="248" t="s">
        <v>83</v>
      </c>
      <c r="T8" s="249"/>
      <c r="U8" s="250" t="s">
        <v>84</v>
      </c>
      <c r="V8" s="249"/>
      <c r="W8" s="251" t="s">
        <v>85</v>
      </c>
      <c r="X8" s="252"/>
    </row>
    <row r="9" spans="1:28">
      <c r="A9" s="96" t="s">
        <v>22</v>
      </c>
      <c r="B9" s="108" t="s">
        <v>86</v>
      </c>
      <c r="C9" s="109" t="s">
        <v>87</v>
      </c>
      <c r="D9" s="110" t="s">
        <v>88</v>
      </c>
      <c r="E9" s="111" t="s">
        <v>89</v>
      </c>
      <c r="F9" s="109" t="s">
        <v>90</v>
      </c>
      <c r="G9" s="110" t="s">
        <v>91</v>
      </c>
      <c r="H9" s="111" t="s">
        <v>89</v>
      </c>
      <c r="I9" s="109" t="s">
        <v>90</v>
      </c>
      <c r="J9" s="110" t="s">
        <v>91</v>
      </c>
      <c r="K9" s="112" t="s">
        <v>92</v>
      </c>
      <c r="L9" s="113" t="s">
        <v>93</v>
      </c>
      <c r="M9" s="114" t="s">
        <v>94</v>
      </c>
      <c r="N9" s="112" t="s">
        <v>92</v>
      </c>
      <c r="O9" s="113" t="s">
        <v>93</v>
      </c>
      <c r="P9" s="114" t="s">
        <v>94</v>
      </c>
      <c r="Q9" s="112" t="s">
        <v>95</v>
      </c>
      <c r="R9" s="115" t="s">
        <v>96</v>
      </c>
      <c r="S9" s="113" t="s">
        <v>95</v>
      </c>
      <c r="T9" s="114" t="s">
        <v>96</v>
      </c>
      <c r="U9" s="112" t="s">
        <v>95</v>
      </c>
      <c r="V9" s="114" t="s">
        <v>96</v>
      </c>
      <c r="W9" s="112" t="s">
        <v>95</v>
      </c>
      <c r="X9" s="114" t="s">
        <v>96</v>
      </c>
    </row>
    <row r="10" spans="1:28">
      <c r="A10" s="96" t="s">
        <v>23</v>
      </c>
      <c r="B10" s="116" t="s">
        <v>97</v>
      </c>
      <c r="C10" s="117"/>
      <c r="D10" s="118"/>
      <c r="E10" s="119"/>
      <c r="F10" s="117"/>
      <c r="G10" s="118"/>
      <c r="H10" s="119"/>
      <c r="I10" s="254"/>
      <c r="J10" s="255"/>
      <c r="K10" s="256"/>
      <c r="L10" s="254"/>
      <c r="M10" s="255"/>
      <c r="N10" s="256"/>
      <c r="O10" s="254"/>
      <c r="P10" s="254"/>
      <c r="Q10" s="105"/>
      <c r="R10" s="120"/>
      <c r="S10" s="103"/>
      <c r="T10" s="104"/>
      <c r="U10" s="105"/>
      <c r="V10" s="104"/>
      <c r="W10" s="121"/>
      <c r="X10" s="107"/>
    </row>
    <row r="11" spans="1:28">
      <c r="A11" s="96" t="s">
        <v>27</v>
      </c>
      <c r="B11" s="122">
        <v>100</v>
      </c>
      <c r="C11" s="123"/>
      <c r="D11" s="124"/>
      <c r="E11" s="125">
        <v>18.288</v>
      </c>
      <c r="F11" s="126">
        <v>0.57000000000000017</v>
      </c>
      <c r="G11" s="127">
        <v>18.858000000000001</v>
      </c>
      <c r="H11" s="125">
        <v>18.288</v>
      </c>
      <c r="I11" s="257">
        <v>1.25</v>
      </c>
      <c r="J11" s="258">
        <v>19.538</v>
      </c>
      <c r="K11" s="259">
        <f>'[3]xSch1 -Bill Imp'!P8</f>
        <v>19.399999999999999</v>
      </c>
      <c r="L11" s="257" t="e">
        <f>'[3]Sch3 - Bill Imp - RR'!#REF!</f>
        <v>#REF!</v>
      </c>
      <c r="M11" s="258" t="e">
        <f t="shared" ref="M11:M22" si="0">SUM(K11:L11)</f>
        <v>#REF!</v>
      </c>
      <c r="N11" s="259">
        <f>'[3]xSch1 -Bill Imp'!T8</f>
        <v>21.279999999999998</v>
      </c>
      <c r="O11" s="257" t="e">
        <f>'[3]Sch3 - Bill Imp - RR'!#REF!</f>
        <v>#REF!</v>
      </c>
      <c r="P11" s="257" t="e">
        <f t="shared" ref="P11:P22" si="1">SUM(N11:O11)</f>
        <v>#REF!</v>
      </c>
      <c r="Q11" s="128">
        <f t="shared" ref="Q11:Q17" si="2">J11-G11</f>
        <v>0.67999999999999972</v>
      </c>
      <c r="R11" s="129">
        <f t="shared" ref="R11:R17" si="3">Q11/G11</f>
        <v>3.6058967016650741E-2</v>
      </c>
      <c r="S11" s="130" t="e">
        <f t="shared" ref="S11:S17" si="4">M11-J11</f>
        <v>#REF!</v>
      </c>
      <c r="T11" s="131" t="e">
        <f t="shared" ref="T11:T17" si="5">S11/J11</f>
        <v>#REF!</v>
      </c>
      <c r="U11" s="132" t="e">
        <f t="shared" ref="U11:U17" si="6">P11-M11</f>
        <v>#REF!</v>
      </c>
      <c r="V11" s="131" t="e">
        <f t="shared" ref="V11:V17" si="7">U11/M11</f>
        <v>#REF!</v>
      </c>
      <c r="W11" s="133" t="e">
        <f t="shared" ref="W11:W17" si="8">P11-G11</f>
        <v>#REF!</v>
      </c>
      <c r="X11" s="134" t="e">
        <f t="shared" ref="X11:X17" si="9">W11/G11</f>
        <v>#REF!</v>
      </c>
      <c r="Y11" s="135"/>
      <c r="Z11" s="135"/>
      <c r="AA11" s="135"/>
      <c r="AB11" s="135"/>
    </row>
    <row r="12" spans="1:28">
      <c r="A12" s="96" t="s">
        <v>29</v>
      </c>
      <c r="B12" s="122">
        <v>250</v>
      </c>
      <c r="C12" s="123"/>
      <c r="D12" s="124"/>
      <c r="E12" s="125">
        <v>20.445</v>
      </c>
      <c r="F12" s="126">
        <v>0.45000000000000012</v>
      </c>
      <c r="G12" s="127">
        <v>20.895</v>
      </c>
      <c r="H12" s="125">
        <v>20.445</v>
      </c>
      <c r="I12" s="257">
        <v>1.1300000000000001</v>
      </c>
      <c r="J12" s="258">
        <v>21.574999999999999</v>
      </c>
      <c r="K12" s="259">
        <f>'[3]xSch1 -Bill Imp'!P9</f>
        <v>22.13</v>
      </c>
      <c r="L12" s="257" t="e">
        <f>'[3]Sch3 - Bill Imp - RR'!#REF!</f>
        <v>#REF!</v>
      </c>
      <c r="M12" s="258" t="e">
        <f t="shared" si="0"/>
        <v>#REF!</v>
      </c>
      <c r="N12" s="259">
        <f>'[3]xSch1 -Bill Imp'!T9</f>
        <v>24.13</v>
      </c>
      <c r="O12" s="257" t="e">
        <f>'[3]Sch3 - Bill Imp - RR'!#REF!</f>
        <v>#REF!</v>
      </c>
      <c r="P12" s="257" t="e">
        <f t="shared" si="1"/>
        <v>#REF!</v>
      </c>
      <c r="Q12" s="128">
        <f t="shared" si="2"/>
        <v>0.67999999999999972</v>
      </c>
      <c r="R12" s="129">
        <f t="shared" si="3"/>
        <v>3.2543670734625496E-2</v>
      </c>
      <c r="S12" s="130" t="e">
        <f t="shared" si="4"/>
        <v>#REF!</v>
      </c>
      <c r="T12" s="131" t="e">
        <f t="shared" si="5"/>
        <v>#REF!</v>
      </c>
      <c r="U12" s="132" t="e">
        <f t="shared" si="6"/>
        <v>#REF!</v>
      </c>
      <c r="V12" s="131" t="e">
        <f t="shared" si="7"/>
        <v>#REF!</v>
      </c>
      <c r="W12" s="133" t="e">
        <f t="shared" si="8"/>
        <v>#REF!</v>
      </c>
      <c r="X12" s="134" t="e">
        <f t="shared" si="9"/>
        <v>#REF!</v>
      </c>
      <c r="Y12" s="135"/>
      <c r="Z12" s="135"/>
      <c r="AA12" s="135"/>
      <c r="AB12" s="135"/>
    </row>
    <row r="13" spans="1:28">
      <c r="A13" s="96" t="s">
        <v>31</v>
      </c>
      <c r="B13" s="122">
        <v>500</v>
      </c>
      <c r="C13" s="123"/>
      <c r="D13" s="124"/>
      <c r="E13" s="125">
        <v>24.040000000000003</v>
      </c>
      <c r="F13" s="126">
        <v>0.25000000000000011</v>
      </c>
      <c r="G13" s="127">
        <v>24.290000000000003</v>
      </c>
      <c r="H13" s="125">
        <v>24.040000000000003</v>
      </c>
      <c r="I13" s="257">
        <v>0.93</v>
      </c>
      <c r="J13" s="258">
        <v>24.970000000000002</v>
      </c>
      <c r="K13" s="259">
        <f>'[3]xSch1 -Bill Imp'!P10</f>
        <v>26.68</v>
      </c>
      <c r="L13" s="257" t="e">
        <f>'[3]Sch3 - Bill Imp - RR'!#REF!</f>
        <v>#REF!</v>
      </c>
      <c r="M13" s="258" t="e">
        <f t="shared" si="0"/>
        <v>#REF!</v>
      </c>
      <c r="N13" s="259">
        <f>'[3]xSch1 -Bill Imp'!T10</f>
        <v>28.88</v>
      </c>
      <c r="O13" s="257" t="e">
        <f>'[3]Sch3 - Bill Imp - RR'!#REF!</f>
        <v>#REF!</v>
      </c>
      <c r="P13" s="257" t="e">
        <f t="shared" si="1"/>
        <v>#REF!</v>
      </c>
      <c r="Q13" s="128">
        <f t="shared" si="2"/>
        <v>0.67999999999999972</v>
      </c>
      <c r="R13" s="129">
        <f t="shared" si="3"/>
        <v>2.7995059695347865E-2</v>
      </c>
      <c r="S13" s="130" t="e">
        <f t="shared" si="4"/>
        <v>#REF!</v>
      </c>
      <c r="T13" s="131" t="e">
        <f t="shared" si="5"/>
        <v>#REF!</v>
      </c>
      <c r="U13" s="132" t="e">
        <f t="shared" si="6"/>
        <v>#REF!</v>
      </c>
      <c r="V13" s="131" t="e">
        <f t="shared" si="7"/>
        <v>#REF!</v>
      </c>
      <c r="W13" s="133" t="e">
        <f t="shared" si="8"/>
        <v>#REF!</v>
      </c>
      <c r="X13" s="134" t="e">
        <f t="shared" si="9"/>
        <v>#REF!</v>
      </c>
      <c r="Y13" s="135"/>
      <c r="Z13" s="135"/>
      <c r="AA13" s="135"/>
      <c r="AB13" s="135"/>
    </row>
    <row r="14" spans="1:28">
      <c r="A14" s="96" t="s">
        <v>33</v>
      </c>
      <c r="B14" s="122">
        <v>750</v>
      </c>
      <c r="C14" s="123"/>
      <c r="D14" s="124"/>
      <c r="E14" s="125">
        <v>27.635000000000002</v>
      </c>
      <c r="F14" s="126">
        <v>5.0000000000000155E-2</v>
      </c>
      <c r="G14" s="127">
        <v>27.685000000000002</v>
      </c>
      <c r="H14" s="125">
        <v>27.635000000000002</v>
      </c>
      <c r="I14" s="257">
        <v>0.73000000000000009</v>
      </c>
      <c r="J14" s="258">
        <v>28.365000000000002</v>
      </c>
      <c r="K14" s="259">
        <f>'[3]xSch1 -Bill Imp'!P11</f>
        <v>31.229999999999997</v>
      </c>
      <c r="L14" s="257" t="e">
        <f>'[3]Sch3 - Bill Imp - RR'!#REF!</f>
        <v>#REF!</v>
      </c>
      <c r="M14" s="258" t="e">
        <f t="shared" si="0"/>
        <v>#REF!</v>
      </c>
      <c r="N14" s="259">
        <f>'[3]xSch1 -Bill Imp'!T11</f>
        <v>33.629999999999995</v>
      </c>
      <c r="O14" s="257" t="e">
        <f>'[3]Sch3 - Bill Imp - RR'!#REF!</f>
        <v>#REF!</v>
      </c>
      <c r="P14" s="257" t="e">
        <f t="shared" si="1"/>
        <v>#REF!</v>
      </c>
      <c r="Q14" s="128">
        <f t="shared" si="2"/>
        <v>0.67999999999999972</v>
      </c>
      <c r="R14" s="129">
        <f t="shared" si="3"/>
        <v>2.4562037204262224E-2</v>
      </c>
      <c r="S14" s="130" t="e">
        <f t="shared" si="4"/>
        <v>#REF!</v>
      </c>
      <c r="T14" s="131" t="e">
        <f t="shared" si="5"/>
        <v>#REF!</v>
      </c>
      <c r="U14" s="132" t="e">
        <f t="shared" si="6"/>
        <v>#REF!</v>
      </c>
      <c r="V14" s="131" t="e">
        <f t="shared" si="7"/>
        <v>#REF!</v>
      </c>
      <c r="W14" s="133" t="e">
        <f t="shared" si="8"/>
        <v>#REF!</v>
      </c>
      <c r="X14" s="134" t="e">
        <f t="shared" si="9"/>
        <v>#REF!</v>
      </c>
      <c r="Y14" s="135"/>
      <c r="Z14" s="135"/>
      <c r="AA14" s="135"/>
      <c r="AB14" s="135"/>
    </row>
    <row r="15" spans="1:28">
      <c r="A15" s="96" t="s">
        <v>34</v>
      </c>
      <c r="B15" s="122">
        <v>1000</v>
      </c>
      <c r="C15" s="123"/>
      <c r="D15" s="124"/>
      <c r="E15" s="125">
        <v>31.230000000000004</v>
      </c>
      <c r="F15" s="126">
        <v>-0.14999999999999991</v>
      </c>
      <c r="G15" s="127">
        <v>31.080000000000005</v>
      </c>
      <c r="H15" s="125">
        <v>31.230000000000004</v>
      </c>
      <c r="I15" s="257">
        <v>0.53</v>
      </c>
      <c r="J15" s="258">
        <v>31.760000000000005</v>
      </c>
      <c r="K15" s="259">
        <f>'[3]xSch1 -Bill Imp'!P12</f>
        <v>35.78</v>
      </c>
      <c r="L15" s="257" t="e">
        <f>'[3]Sch3 - Bill Imp - RR'!#REF!</f>
        <v>#REF!</v>
      </c>
      <c r="M15" s="258" t="e">
        <f t="shared" si="0"/>
        <v>#REF!</v>
      </c>
      <c r="N15" s="259">
        <f>'[3]xSch1 -Bill Imp'!T12</f>
        <v>38.379999999999995</v>
      </c>
      <c r="O15" s="257" t="e">
        <f>'[3]Sch3 - Bill Imp - RR'!#REF!</f>
        <v>#REF!</v>
      </c>
      <c r="P15" s="257" t="e">
        <f t="shared" si="1"/>
        <v>#REF!</v>
      </c>
      <c r="Q15" s="128">
        <f t="shared" si="2"/>
        <v>0.67999999999999972</v>
      </c>
      <c r="R15" s="129">
        <f t="shared" si="3"/>
        <v>2.1879021879021868E-2</v>
      </c>
      <c r="S15" s="130" t="e">
        <f t="shared" si="4"/>
        <v>#REF!</v>
      </c>
      <c r="T15" s="131" t="e">
        <f t="shared" si="5"/>
        <v>#REF!</v>
      </c>
      <c r="U15" s="132" t="e">
        <f t="shared" si="6"/>
        <v>#REF!</v>
      </c>
      <c r="V15" s="131" t="e">
        <f t="shared" si="7"/>
        <v>#REF!</v>
      </c>
      <c r="W15" s="133" t="e">
        <f t="shared" si="8"/>
        <v>#REF!</v>
      </c>
      <c r="X15" s="134" t="e">
        <f t="shared" si="9"/>
        <v>#REF!</v>
      </c>
      <c r="Y15" s="135"/>
      <c r="Z15" s="135"/>
      <c r="AA15" s="135"/>
      <c r="AB15" s="135"/>
    </row>
    <row r="16" spans="1:28">
      <c r="A16" s="96" t="s">
        <v>36</v>
      </c>
      <c r="B16" s="122">
        <v>1500</v>
      </c>
      <c r="C16" s="123"/>
      <c r="D16" s="124"/>
      <c r="E16" s="125">
        <v>38.42</v>
      </c>
      <c r="F16" s="126">
        <v>-0.54999999999999982</v>
      </c>
      <c r="G16" s="127">
        <v>37.870000000000005</v>
      </c>
      <c r="H16" s="125">
        <v>38.42</v>
      </c>
      <c r="I16" s="257">
        <v>0.13000000000000012</v>
      </c>
      <c r="J16" s="258">
        <v>38.550000000000004</v>
      </c>
      <c r="K16" s="259">
        <f>'[3]xSch1 -Bill Imp'!P13</f>
        <v>44.879999999999995</v>
      </c>
      <c r="L16" s="257" t="e">
        <f>'[3]Sch3 - Bill Imp - RR'!#REF!</f>
        <v>#REF!</v>
      </c>
      <c r="M16" s="258" t="e">
        <f t="shared" si="0"/>
        <v>#REF!</v>
      </c>
      <c r="N16" s="259">
        <f>'[3]xSch1 -Bill Imp'!T13</f>
        <v>47.879999999999995</v>
      </c>
      <c r="O16" s="257" t="e">
        <f>'[3]Sch3 - Bill Imp - RR'!#REF!</f>
        <v>#REF!</v>
      </c>
      <c r="P16" s="257" t="e">
        <f t="shared" si="1"/>
        <v>#REF!</v>
      </c>
      <c r="Q16" s="128">
        <f t="shared" si="2"/>
        <v>0.67999999999999972</v>
      </c>
      <c r="R16" s="129">
        <f t="shared" si="3"/>
        <v>1.7956165830472659E-2</v>
      </c>
      <c r="S16" s="130" t="e">
        <f t="shared" si="4"/>
        <v>#REF!</v>
      </c>
      <c r="T16" s="131" t="e">
        <f t="shared" si="5"/>
        <v>#REF!</v>
      </c>
      <c r="U16" s="132" t="e">
        <f t="shared" si="6"/>
        <v>#REF!</v>
      </c>
      <c r="V16" s="131" t="e">
        <f t="shared" si="7"/>
        <v>#REF!</v>
      </c>
      <c r="W16" s="133" t="e">
        <f t="shared" si="8"/>
        <v>#REF!</v>
      </c>
      <c r="X16" s="134" t="e">
        <f t="shared" si="9"/>
        <v>#REF!</v>
      </c>
      <c r="Y16" s="135"/>
      <c r="Z16" s="135"/>
      <c r="AA16" s="135"/>
      <c r="AB16" s="135"/>
    </row>
    <row r="17" spans="1:28">
      <c r="A17" s="96" t="s">
        <v>38</v>
      </c>
      <c r="B17" s="122">
        <v>2000</v>
      </c>
      <c r="C17" s="123"/>
      <c r="D17" s="124"/>
      <c r="E17" s="125">
        <v>45.61</v>
      </c>
      <c r="F17" s="126">
        <v>-0.95</v>
      </c>
      <c r="G17" s="127">
        <v>44.66</v>
      </c>
      <c r="H17" s="125">
        <v>45.61</v>
      </c>
      <c r="I17" s="257">
        <v>-0.27</v>
      </c>
      <c r="J17" s="258">
        <v>45.339999999999996</v>
      </c>
      <c r="K17" s="259">
        <f>'[3]xSch1 -Bill Imp'!P14</f>
        <v>53.98</v>
      </c>
      <c r="L17" s="257" t="e">
        <f>'[3]Sch3 - Bill Imp - RR'!#REF!</f>
        <v>#REF!</v>
      </c>
      <c r="M17" s="258" t="e">
        <f t="shared" si="0"/>
        <v>#REF!</v>
      </c>
      <c r="N17" s="259">
        <f>'[3]xSch1 -Bill Imp'!T14</f>
        <v>57.379999999999995</v>
      </c>
      <c r="O17" s="257" t="e">
        <f>'[3]Sch3 - Bill Imp - RR'!#REF!</f>
        <v>#REF!</v>
      </c>
      <c r="P17" s="257" t="e">
        <f t="shared" si="1"/>
        <v>#REF!</v>
      </c>
      <c r="Q17" s="128">
        <f t="shared" si="2"/>
        <v>0.67999999999999972</v>
      </c>
      <c r="R17" s="129">
        <f t="shared" si="3"/>
        <v>1.5226153157187635E-2</v>
      </c>
      <c r="S17" s="130" t="e">
        <f t="shared" si="4"/>
        <v>#REF!</v>
      </c>
      <c r="T17" s="131" t="e">
        <f t="shared" si="5"/>
        <v>#REF!</v>
      </c>
      <c r="U17" s="132" t="e">
        <f t="shared" si="6"/>
        <v>#REF!</v>
      </c>
      <c r="V17" s="131" t="e">
        <f t="shared" si="7"/>
        <v>#REF!</v>
      </c>
      <c r="W17" s="133" t="e">
        <f t="shared" si="8"/>
        <v>#REF!</v>
      </c>
      <c r="X17" s="134" t="e">
        <f t="shared" si="9"/>
        <v>#REF!</v>
      </c>
      <c r="Y17" s="135"/>
      <c r="Z17" s="135"/>
      <c r="AA17" s="135"/>
      <c r="AB17" s="135"/>
    </row>
    <row r="18" spans="1:28">
      <c r="A18" s="96" t="s">
        <v>98</v>
      </c>
      <c r="B18" s="136" t="s">
        <v>99</v>
      </c>
      <c r="C18" s="123"/>
      <c r="D18" s="124"/>
      <c r="E18" s="125"/>
      <c r="F18" s="126"/>
      <c r="G18" s="127"/>
      <c r="H18" s="125"/>
      <c r="I18" s="257"/>
      <c r="J18" s="258"/>
      <c r="K18" s="259">
        <f>'[3]xSch1 -Bill Imp'!P15</f>
        <v>0</v>
      </c>
      <c r="L18" s="257" t="e">
        <f>'[3]Sch3 - Bill Imp - RR'!#REF!</f>
        <v>#REF!</v>
      </c>
      <c r="M18" s="258" t="e">
        <f t="shared" si="0"/>
        <v>#REF!</v>
      </c>
      <c r="N18" s="259">
        <f>'[3]xSch1 -Bill Imp'!T15</f>
        <v>0</v>
      </c>
      <c r="O18" s="257" t="e">
        <f>'[3]Sch3 - Bill Imp - RR'!#REF!</f>
        <v>#REF!</v>
      </c>
      <c r="P18" s="257" t="e">
        <f t="shared" si="1"/>
        <v>#REF!</v>
      </c>
      <c r="Q18" s="128"/>
      <c r="R18" s="129"/>
      <c r="S18" s="130"/>
      <c r="T18" s="131"/>
      <c r="U18" s="132"/>
      <c r="V18" s="131"/>
      <c r="W18" s="133"/>
      <c r="X18" s="134"/>
      <c r="Y18" s="135"/>
      <c r="Z18" s="135"/>
      <c r="AA18" s="135"/>
      <c r="AB18" s="135"/>
    </row>
    <row r="19" spans="1:28">
      <c r="A19" s="96" t="s">
        <v>40</v>
      </c>
      <c r="B19" s="122">
        <v>1000</v>
      </c>
      <c r="C19" s="123"/>
      <c r="D19" s="124"/>
      <c r="E19" s="125">
        <v>41.230000000000004</v>
      </c>
      <c r="F19" s="126">
        <v>0.24000000000000005</v>
      </c>
      <c r="G19" s="127">
        <v>41.470000000000006</v>
      </c>
      <c r="H19" s="125">
        <v>41.230000000000004</v>
      </c>
      <c r="I19" s="257">
        <v>0.92000000000000015</v>
      </c>
      <c r="J19" s="258">
        <v>42.150000000000006</v>
      </c>
      <c r="K19" s="259">
        <f>'[3]xSch1 -Bill Imp'!P16</f>
        <v>43.8</v>
      </c>
      <c r="L19" s="257" t="e">
        <f>'[3]Sch3 - Bill Imp - RR'!#REF!</f>
        <v>#REF!</v>
      </c>
      <c r="M19" s="258" t="e">
        <f t="shared" si="0"/>
        <v>#REF!</v>
      </c>
      <c r="N19" s="259">
        <f>'[3]xSch1 -Bill Imp'!T16</f>
        <v>47.14</v>
      </c>
      <c r="O19" s="257" t="e">
        <f>'[3]Sch3 - Bill Imp - RR'!#REF!</f>
        <v>#REF!</v>
      </c>
      <c r="P19" s="257" t="e">
        <f t="shared" si="1"/>
        <v>#REF!</v>
      </c>
      <c r="Q19" s="128">
        <f>J19-G19</f>
        <v>0.67999999999999972</v>
      </c>
      <c r="R19" s="129">
        <f>Q19/G19</f>
        <v>1.6397395707740525E-2</v>
      </c>
      <c r="S19" s="130" t="e">
        <f>M19-J19</f>
        <v>#REF!</v>
      </c>
      <c r="T19" s="131" t="e">
        <f>S19/J19</f>
        <v>#REF!</v>
      </c>
      <c r="U19" s="132" t="e">
        <f>P19-M19</f>
        <v>#REF!</v>
      </c>
      <c r="V19" s="131" t="e">
        <f>U19/M19</f>
        <v>#REF!</v>
      </c>
      <c r="W19" s="133" t="e">
        <f>P19-G19</f>
        <v>#REF!</v>
      </c>
      <c r="X19" s="134" t="e">
        <f>W19/G19</f>
        <v>#REF!</v>
      </c>
      <c r="Y19" s="135"/>
      <c r="Z19" s="135"/>
      <c r="AA19" s="135"/>
      <c r="AB19" s="135"/>
    </row>
    <row r="20" spans="1:28">
      <c r="A20" s="96" t="s">
        <v>42</v>
      </c>
      <c r="B20" s="122">
        <v>5000</v>
      </c>
      <c r="C20" s="123"/>
      <c r="D20" s="124"/>
      <c r="E20" s="125">
        <v>120.38999999999999</v>
      </c>
      <c r="F20" s="126">
        <v>-1.3599999999999999</v>
      </c>
      <c r="G20" s="127">
        <v>119.02999999999999</v>
      </c>
      <c r="H20" s="125">
        <v>120.38999999999999</v>
      </c>
      <c r="I20" s="257">
        <v>-0.67999999999999972</v>
      </c>
      <c r="J20" s="258">
        <v>119.70999999999998</v>
      </c>
      <c r="K20" s="259">
        <f>'[3]xSch1 -Bill Imp'!P17</f>
        <v>132.20000000000002</v>
      </c>
      <c r="L20" s="257" t="e">
        <f>'[3]Sch3 - Bill Imp - RR'!#REF!</f>
        <v>#REF!</v>
      </c>
      <c r="M20" s="258" t="e">
        <f t="shared" si="0"/>
        <v>#REF!</v>
      </c>
      <c r="N20" s="259">
        <f>'[3]xSch1 -Bill Imp'!T17</f>
        <v>141.13999999999999</v>
      </c>
      <c r="O20" s="257" t="e">
        <f>'[3]Sch3 - Bill Imp - RR'!#REF!</f>
        <v>#REF!</v>
      </c>
      <c r="P20" s="257" t="e">
        <f t="shared" si="1"/>
        <v>#REF!</v>
      </c>
      <c r="Q20" s="128">
        <f>J20-G20</f>
        <v>0.67999999999999261</v>
      </c>
      <c r="R20" s="129">
        <f>Q20/G20</f>
        <v>5.7128455011341067E-3</v>
      </c>
      <c r="S20" s="130" t="e">
        <f>M20-J20</f>
        <v>#REF!</v>
      </c>
      <c r="T20" s="131" t="e">
        <f>S20/J20</f>
        <v>#REF!</v>
      </c>
      <c r="U20" s="132" t="e">
        <f>P20-M20</f>
        <v>#REF!</v>
      </c>
      <c r="V20" s="131" t="e">
        <f>U20/M20</f>
        <v>#REF!</v>
      </c>
      <c r="W20" s="133" t="e">
        <f>P20-G20</f>
        <v>#REF!</v>
      </c>
      <c r="X20" s="134" t="e">
        <f>W20/G20</f>
        <v>#REF!</v>
      </c>
      <c r="Y20" s="135"/>
      <c r="Z20" s="135"/>
      <c r="AA20" s="135"/>
      <c r="AB20" s="135"/>
    </row>
    <row r="21" spans="1:28">
      <c r="A21" s="96" t="s">
        <v>45</v>
      </c>
      <c r="B21" s="122">
        <v>10000</v>
      </c>
      <c r="C21" s="123"/>
      <c r="D21" s="124"/>
      <c r="E21" s="125">
        <v>219.33999999999997</v>
      </c>
      <c r="F21" s="126">
        <v>-3.3599999999999994</v>
      </c>
      <c r="G21" s="127">
        <v>215.97999999999996</v>
      </c>
      <c r="H21" s="125">
        <v>219.33999999999997</v>
      </c>
      <c r="I21" s="257">
        <v>-2.6799999999999997</v>
      </c>
      <c r="J21" s="258">
        <v>216.65999999999997</v>
      </c>
      <c r="K21" s="259">
        <f>'[3]xSch1 -Bill Imp'!P18</f>
        <v>242.70000000000002</v>
      </c>
      <c r="L21" s="257" t="e">
        <f>'[3]Sch3 - Bill Imp - RR'!#REF!</f>
        <v>#REF!</v>
      </c>
      <c r="M21" s="258" t="e">
        <f t="shared" si="0"/>
        <v>#REF!</v>
      </c>
      <c r="N21" s="259">
        <f>'[3]xSch1 -Bill Imp'!T18</f>
        <v>258.64</v>
      </c>
      <c r="O21" s="257" t="e">
        <f>'[3]Sch3 - Bill Imp - RR'!#REF!</f>
        <v>#REF!</v>
      </c>
      <c r="P21" s="257" t="e">
        <f t="shared" si="1"/>
        <v>#REF!</v>
      </c>
      <c r="Q21" s="128">
        <f>J21-G21</f>
        <v>0.68000000000000682</v>
      </c>
      <c r="R21" s="129">
        <f>Q21/G21</f>
        <v>3.1484396703398785E-3</v>
      </c>
      <c r="S21" s="130" t="e">
        <f>M21-J21</f>
        <v>#REF!</v>
      </c>
      <c r="T21" s="131" t="e">
        <f>S21/J21</f>
        <v>#REF!</v>
      </c>
      <c r="U21" s="132" t="e">
        <f>P21-M21</f>
        <v>#REF!</v>
      </c>
      <c r="V21" s="131" t="e">
        <f>U21/M21</f>
        <v>#REF!</v>
      </c>
      <c r="W21" s="133" t="e">
        <f>P21-G21</f>
        <v>#REF!</v>
      </c>
      <c r="X21" s="134" t="e">
        <f>W21/G21</f>
        <v>#REF!</v>
      </c>
      <c r="Y21" s="135"/>
      <c r="Z21" s="135"/>
      <c r="AA21" s="135"/>
      <c r="AB21" s="135"/>
    </row>
    <row r="22" spans="1:28">
      <c r="A22" s="96" t="s">
        <v>47</v>
      </c>
      <c r="B22" s="122">
        <v>20000</v>
      </c>
      <c r="C22" s="123"/>
      <c r="D22" s="124"/>
      <c r="E22" s="125">
        <v>417.23999999999995</v>
      </c>
      <c r="F22" s="126">
        <v>-7.3599999999999994</v>
      </c>
      <c r="G22" s="127">
        <v>409.87999999999994</v>
      </c>
      <c r="H22" s="125">
        <v>417.23999999999995</v>
      </c>
      <c r="I22" s="257">
        <v>-6.6799999999999988</v>
      </c>
      <c r="J22" s="258">
        <v>410.55999999999995</v>
      </c>
      <c r="K22" s="259">
        <f>'[3]xSch1 -Bill Imp'!P19</f>
        <v>463.70000000000005</v>
      </c>
      <c r="L22" s="257" t="e">
        <f>'[3]Sch3 - Bill Imp - RR'!#REF!</f>
        <v>#REF!</v>
      </c>
      <c r="M22" s="258" t="e">
        <f t="shared" si="0"/>
        <v>#REF!</v>
      </c>
      <c r="N22" s="259">
        <f>'[3]xSch1 -Bill Imp'!T19</f>
        <v>493.64</v>
      </c>
      <c r="O22" s="257" t="e">
        <f>'[3]Sch3 - Bill Imp - RR'!#REF!</f>
        <v>#REF!</v>
      </c>
      <c r="P22" s="257" t="e">
        <f t="shared" si="1"/>
        <v>#REF!</v>
      </c>
      <c r="Q22" s="128">
        <f>J22-G22</f>
        <v>0.68000000000000682</v>
      </c>
      <c r="R22" s="129">
        <f>Q22/G22</f>
        <v>1.659022152825234E-3</v>
      </c>
      <c r="S22" s="130" t="e">
        <f>M22-J22</f>
        <v>#REF!</v>
      </c>
      <c r="T22" s="131" t="e">
        <f>S22/J22</f>
        <v>#REF!</v>
      </c>
      <c r="U22" s="132" t="e">
        <f>P22-M22</f>
        <v>#REF!</v>
      </c>
      <c r="V22" s="131" t="e">
        <f>U22/M22</f>
        <v>#REF!</v>
      </c>
      <c r="W22" s="133" t="e">
        <f>P22-G22</f>
        <v>#REF!</v>
      </c>
      <c r="X22" s="134" t="e">
        <f>W22/G22</f>
        <v>#REF!</v>
      </c>
      <c r="Y22" s="135"/>
      <c r="Z22" s="135"/>
      <c r="AA22" s="135"/>
      <c r="AB22" s="135"/>
    </row>
    <row r="23" spans="1:28">
      <c r="A23" s="96" t="s">
        <v>100</v>
      </c>
      <c r="B23" s="136" t="s">
        <v>101</v>
      </c>
      <c r="C23" s="123"/>
      <c r="D23" s="123"/>
      <c r="E23" s="125"/>
      <c r="F23" s="126"/>
      <c r="G23" s="127"/>
      <c r="H23" s="125"/>
      <c r="I23" s="257"/>
      <c r="J23" s="258"/>
      <c r="K23" s="259"/>
      <c r="L23" s="257"/>
      <c r="M23" s="258"/>
      <c r="N23" s="259"/>
      <c r="O23" s="257"/>
      <c r="P23" s="257"/>
      <c r="Q23" s="128"/>
      <c r="R23" s="129"/>
      <c r="S23" s="130"/>
      <c r="T23" s="131"/>
      <c r="U23" s="132"/>
      <c r="V23" s="131"/>
      <c r="W23" s="133"/>
      <c r="X23" s="134"/>
      <c r="Y23" s="135"/>
      <c r="Z23" s="135"/>
      <c r="AA23" s="135"/>
      <c r="AB23" s="135"/>
    </row>
    <row r="24" spans="1:28">
      <c r="A24" s="96" t="s">
        <v>49</v>
      </c>
      <c r="B24" s="122">
        <f>'[3]Sch5 - Bill Imp - Total'!C23</f>
        <v>30000</v>
      </c>
      <c r="C24" s="123">
        <v>100</v>
      </c>
      <c r="D24" s="123">
        <f>C24</f>
        <v>100</v>
      </c>
      <c r="E24" s="125">
        <v>548.61000000000013</v>
      </c>
      <c r="F24" s="126">
        <v>-4.0199999999999996</v>
      </c>
      <c r="G24" s="127">
        <v>544.59000000000015</v>
      </c>
      <c r="H24" s="125">
        <v>548.61000000000013</v>
      </c>
      <c r="I24" s="257">
        <v>-3.86</v>
      </c>
      <c r="J24" s="258">
        <v>544.75000000000011</v>
      </c>
      <c r="K24" s="259">
        <f>'[3]xSch1 -Bill Imp'!P21</f>
        <v>602.86</v>
      </c>
      <c r="L24" s="257" t="e">
        <f>'[3]Sch3 - Bill Imp - RR'!#REF!</f>
        <v>#REF!</v>
      </c>
      <c r="M24" s="258" t="e">
        <f t="shared" ref="M24:M50" si="10">SUM(K24:L24)</f>
        <v>#REF!</v>
      </c>
      <c r="N24" s="259">
        <f>'[3]xSch1 -Bill Imp'!T21</f>
        <v>605.87519562149964</v>
      </c>
      <c r="O24" s="257" t="e">
        <f>'[3]Sch3 - Bill Imp - RR'!#REF!</f>
        <v>#REF!</v>
      </c>
      <c r="P24" s="257" t="e">
        <f t="shared" ref="P24:P50" si="11">SUM(N24:O24)</f>
        <v>#REF!</v>
      </c>
      <c r="Q24" s="128">
        <f t="shared" ref="Q24:Q30" si="12">J24-G24</f>
        <v>0.15999999999996817</v>
      </c>
      <c r="R24" s="129">
        <f t="shared" ref="R24:R30" si="13">Q24/G24</f>
        <v>2.9379900475581285E-4</v>
      </c>
      <c r="S24" s="130" t="e">
        <f t="shared" ref="S24:S30" si="14">M24-J24</f>
        <v>#REF!</v>
      </c>
      <c r="T24" s="131" t="e">
        <f t="shared" ref="T24:T30" si="15">S24/J24</f>
        <v>#REF!</v>
      </c>
      <c r="U24" s="132" t="e">
        <f t="shared" ref="U24:U30" si="16">P24-M24</f>
        <v>#REF!</v>
      </c>
      <c r="V24" s="131" t="e">
        <f t="shared" ref="V24:V30" si="17">U24/M24</f>
        <v>#REF!</v>
      </c>
      <c r="W24" s="133"/>
      <c r="X24" s="134"/>
      <c r="Y24" s="135"/>
      <c r="Z24" s="135"/>
      <c r="AA24" s="135"/>
      <c r="AB24" s="135"/>
    </row>
    <row r="25" spans="1:28">
      <c r="A25" s="96" t="s">
        <v>52</v>
      </c>
      <c r="B25" s="122">
        <f>'[3]Sch5 - Bill Imp - Total'!C24</f>
        <v>40000</v>
      </c>
      <c r="C25" s="123">
        <v>100</v>
      </c>
      <c r="D25" s="123">
        <f>C25</f>
        <v>100</v>
      </c>
      <c r="E25" s="125">
        <v>548.61000000000013</v>
      </c>
      <c r="F25" s="126">
        <v>-4.0199999999999996</v>
      </c>
      <c r="G25" s="127">
        <v>544.59000000000015</v>
      </c>
      <c r="H25" s="125">
        <v>548.61000000000013</v>
      </c>
      <c r="I25" s="257">
        <v>-3.86</v>
      </c>
      <c r="J25" s="258">
        <v>544.75000000000011</v>
      </c>
      <c r="K25" s="259">
        <f>'[3]xSch1 -Bill Imp'!P22</f>
        <v>602.86</v>
      </c>
      <c r="L25" s="257" t="e">
        <f>'[3]Sch3 - Bill Imp - RR'!#REF!</f>
        <v>#REF!</v>
      </c>
      <c r="M25" s="258" t="e">
        <f t="shared" si="10"/>
        <v>#REF!</v>
      </c>
      <c r="N25" s="259">
        <f>'[3]xSch1 -Bill Imp'!T22</f>
        <v>605.87519562149964</v>
      </c>
      <c r="O25" s="257" t="e">
        <f>'[3]Sch3 - Bill Imp - RR'!#REF!</f>
        <v>#REF!</v>
      </c>
      <c r="P25" s="257" t="e">
        <f t="shared" si="11"/>
        <v>#REF!</v>
      </c>
      <c r="Q25" s="128">
        <f t="shared" si="12"/>
        <v>0.15999999999996817</v>
      </c>
      <c r="R25" s="129">
        <f t="shared" si="13"/>
        <v>2.9379900475581285E-4</v>
      </c>
      <c r="S25" s="130" t="e">
        <f t="shared" si="14"/>
        <v>#REF!</v>
      </c>
      <c r="T25" s="131" t="e">
        <f t="shared" si="15"/>
        <v>#REF!</v>
      </c>
      <c r="U25" s="132" t="e">
        <f t="shared" si="16"/>
        <v>#REF!</v>
      </c>
      <c r="V25" s="131" t="e">
        <f t="shared" si="17"/>
        <v>#REF!</v>
      </c>
      <c r="W25" s="133"/>
      <c r="X25" s="134"/>
      <c r="Y25" s="135"/>
      <c r="Z25" s="135"/>
      <c r="AA25" s="135"/>
      <c r="AB25" s="135"/>
    </row>
    <row r="26" spans="1:28">
      <c r="A26" s="96" t="s">
        <v>54</v>
      </c>
      <c r="B26" s="122">
        <f>'[3]Sch5 - Bill Imp - Total'!C25</f>
        <v>150000</v>
      </c>
      <c r="C26" s="123">
        <v>500</v>
      </c>
      <c r="D26" s="123">
        <f>C26/0.9</f>
        <v>555.55555555555554</v>
      </c>
      <c r="E26" s="125">
        <v>2898.9122222222222</v>
      </c>
      <c r="F26" s="126">
        <v>-24.52</v>
      </c>
      <c r="G26" s="127">
        <v>2874.3922222222222</v>
      </c>
      <c r="H26" s="125">
        <v>2898.9122222222222</v>
      </c>
      <c r="I26" s="257">
        <v>-24.36</v>
      </c>
      <c r="J26" s="258">
        <v>2874.5522222222221</v>
      </c>
      <c r="K26" s="259">
        <f>'[3]xSch1 -Bill Imp'!P23</f>
        <v>3222.3044444444445</v>
      </c>
      <c r="L26" s="257" t="e">
        <f>'[3]Sch3 - Bill Imp - RR'!#REF!</f>
        <v>#REF!</v>
      </c>
      <c r="M26" s="258" t="e">
        <f t="shared" si="10"/>
        <v>#REF!</v>
      </c>
      <c r="N26" s="259">
        <f>'[3]xSch1 -Bill Imp'!T23</f>
        <v>3248.0974178437218</v>
      </c>
      <c r="O26" s="257" t="e">
        <f>'[3]Sch3 - Bill Imp - RR'!#REF!</f>
        <v>#REF!</v>
      </c>
      <c r="P26" s="257" t="e">
        <f t="shared" si="11"/>
        <v>#REF!</v>
      </c>
      <c r="Q26" s="128">
        <f t="shared" si="12"/>
        <v>0.15999999999985448</v>
      </c>
      <c r="R26" s="129">
        <f t="shared" si="13"/>
        <v>5.5663941323970336E-5</v>
      </c>
      <c r="S26" s="130" t="e">
        <f t="shared" si="14"/>
        <v>#REF!</v>
      </c>
      <c r="T26" s="131" t="e">
        <f t="shared" si="15"/>
        <v>#REF!</v>
      </c>
      <c r="U26" s="132" t="e">
        <f t="shared" si="16"/>
        <v>#REF!</v>
      </c>
      <c r="V26" s="131" t="e">
        <f t="shared" si="17"/>
        <v>#REF!</v>
      </c>
      <c r="W26" s="133"/>
      <c r="X26" s="134"/>
      <c r="Y26" s="135"/>
      <c r="Z26" s="135"/>
      <c r="AA26" s="135"/>
      <c r="AB26" s="135"/>
    </row>
    <row r="27" spans="1:28">
      <c r="A27" s="96" t="s">
        <v>56</v>
      </c>
      <c r="B27" s="122">
        <f>'[3]Sch5 - Bill Imp - Total'!C26</f>
        <v>200000</v>
      </c>
      <c r="C27" s="123">
        <v>500</v>
      </c>
      <c r="D27" s="123">
        <f>C27/0.9</f>
        <v>555.55555555555554</v>
      </c>
      <c r="E27" s="125">
        <v>2898.9122222222222</v>
      </c>
      <c r="F27" s="126">
        <v>-24.52</v>
      </c>
      <c r="G27" s="127">
        <v>2874.3922222222222</v>
      </c>
      <c r="H27" s="125">
        <v>2898.9122222222222</v>
      </c>
      <c r="I27" s="257">
        <v>-24.36</v>
      </c>
      <c r="J27" s="258">
        <v>2874.5522222222221</v>
      </c>
      <c r="K27" s="259">
        <f>'[3]xSch1 -Bill Imp'!P24</f>
        <v>3222.3044444444445</v>
      </c>
      <c r="L27" s="257" t="e">
        <f>'[3]Sch3 - Bill Imp - RR'!#REF!</f>
        <v>#REF!</v>
      </c>
      <c r="M27" s="258" t="e">
        <f t="shared" si="10"/>
        <v>#REF!</v>
      </c>
      <c r="N27" s="259">
        <f>'[3]xSch1 -Bill Imp'!T24</f>
        <v>3248.0974178437218</v>
      </c>
      <c r="O27" s="257" t="e">
        <f>'[3]Sch3 - Bill Imp - RR'!#REF!</f>
        <v>#REF!</v>
      </c>
      <c r="P27" s="257" t="e">
        <f t="shared" si="11"/>
        <v>#REF!</v>
      </c>
      <c r="Q27" s="128">
        <f t="shared" si="12"/>
        <v>0.15999999999985448</v>
      </c>
      <c r="R27" s="129">
        <f t="shared" si="13"/>
        <v>5.5663941323970336E-5</v>
      </c>
      <c r="S27" s="130" t="e">
        <f t="shared" si="14"/>
        <v>#REF!</v>
      </c>
      <c r="T27" s="131" t="e">
        <f t="shared" si="15"/>
        <v>#REF!</v>
      </c>
      <c r="U27" s="132" t="e">
        <f t="shared" si="16"/>
        <v>#REF!</v>
      </c>
      <c r="V27" s="131" t="e">
        <f t="shared" si="17"/>
        <v>#REF!</v>
      </c>
      <c r="W27" s="133"/>
      <c r="X27" s="134"/>
      <c r="Y27" s="135"/>
      <c r="Z27" s="135"/>
      <c r="AA27" s="135"/>
      <c r="AB27" s="135"/>
    </row>
    <row r="28" spans="1:28">
      <c r="A28" s="96" t="s">
        <v>102</v>
      </c>
      <c r="B28" s="122">
        <f>'[3]Sch5 - Bill Imp - Total'!C27</f>
        <v>270000</v>
      </c>
      <c r="C28" s="123">
        <v>900</v>
      </c>
      <c r="D28" s="123">
        <f>C28/0.9</f>
        <v>1000</v>
      </c>
      <c r="E28" s="125">
        <v>5191.8899999999994</v>
      </c>
      <c r="F28" s="126">
        <v>-44.52</v>
      </c>
      <c r="G28" s="127">
        <v>5147.369999999999</v>
      </c>
      <c r="H28" s="125">
        <v>5191.8899999999994</v>
      </c>
      <c r="I28" s="257">
        <v>-44.36</v>
      </c>
      <c r="J28" s="258">
        <v>5147.53</v>
      </c>
      <c r="K28" s="259">
        <f>'[3]xSch1 -Bill Imp'!P25</f>
        <v>5777.86</v>
      </c>
      <c r="L28" s="257" t="e">
        <f>'[3]Sch3 - Bill Imp - RR'!#REF!</f>
        <v>#REF!</v>
      </c>
      <c r="M28" s="258" t="e">
        <f t="shared" si="10"/>
        <v>#REF!</v>
      </c>
      <c r="N28" s="259">
        <f>'[3]xSch1 -Bill Imp'!T25</f>
        <v>5825.8751956214992</v>
      </c>
      <c r="O28" s="257" t="e">
        <f>'[3]Sch3 - Bill Imp - RR'!#REF!</f>
        <v>#REF!</v>
      </c>
      <c r="P28" s="257" t="e">
        <f t="shared" si="11"/>
        <v>#REF!</v>
      </c>
      <c r="Q28" s="128">
        <f t="shared" si="12"/>
        <v>0.16000000000076398</v>
      </c>
      <c r="R28" s="129">
        <f t="shared" si="13"/>
        <v>3.1083835046006796E-5</v>
      </c>
      <c r="S28" s="130" t="e">
        <f t="shared" si="14"/>
        <v>#REF!</v>
      </c>
      <c r="T28" s="131" t="e">
        <f t="shared" si="15"/>
        <v>#REF!</v>
      </c>
      <c r="U28" s="132" t="e">
        <f t="shared" si="16"/>
        <v>#REF!</v>
      </c>
      <c r="V28" s="131" t="e">
        <f t="shared" si="17"/>
        <v>#REF!</v>
      </c>
      <c r="W28" s="133"/>
      <c r="X28" s="134"/>
      <c r="Y28" s="135"/>
      <c r="Z28" s="135"/>
      <c r="AA28" s="135"/>
      <c r="AB28" s="135"/>
    </row>
    <row r="29" spans="1:28">
      <c r="A29" s="96" t="s">
        <v>58</v>
      </c>
      <c r="B29" s="122">
        <f>'[3]Sch5 - Bill Imp - Total'!C28</f>
        <v>360000</v>
      </c>
      <c r="C29" s="123">
        <v>900</v>
      </c>
      <c r="D29" s="123">
        <f>C29/0.9</f>
        <v>1000</v>
      </c>
      <c r="E29" s="125">
        <v>5191.8899999999994</v>
      </c>
      <c r="F29" s="126">
        <v>-44.52</v>
      </c>
      <c r="G29" s="127">
        <v>5147.369999999999</v>
      </c>
      <c r="H29" s="125">
        <v>5191.8899999999994</v>
      </c>
      <c r="I29" s="257">
        <v>-44.36</v>
      </c>
      <c r="J29" s="258">
        <v>5147.53</v>
      </c>
      <c r="K29" s="259">
        <f>'[3]xSch1 -Bill Imp'!P26</f>
        <v>5777.86</v>
      </c>
      <c r="L29" s="257" t="e">
        <f>'[3]Sch3 - Bill Imp - RR'!#REF!</f>
        <v>#REF!</v>
      </c>
      <c r="M29" s="258" t="e">
        <f t="shared" si="10"/>
        <v>#REF!</v>
      </c>
      <c r="N29" s="259">
        <f>'[3]xSch1 -Bill Imp'!T26</f>
        <v>5825.8751956214992</v>
      </c>
      <c r="O29" s="257" t="e">
        <f>'[3]Sch3 - Bill Imp - RR'!#REF!</f>
        <v>#REF!</v>
      </c>
      <c r="P29" s="257" t="e">
        <f t="shared" si="11"/>
        <v>#REF!</v>
      </c>
      <c r="Q29" s="128">
        <f t="shared" si="12"/>
        <v>0.16000000000076398</v>
      </c>
      <c r="R29" s="129">
        <f t="shared" si="13"/>
        <v>3.1083835046006796E-5</v>
      </c>
      <c r="S29" s="130" t="e">
        <f t="shared" si="14"/>
        <v>#REF!</v>
      </c>
      <c r="T29" s="131" t="e">
        <f t="shared" si="15"/>
        <v>#REF!</v>
      </c>
      <c r="U29" s="132" t="e">
        <f t="shared" si="16"/>
        <v>#REF!</v>
      </c>
      <c r="V29" s="131" t="e">
        <f t="shared" si="17"/>
        <v>#REF!</v>
      </c>
      <c r="W29" s="133"/>
      <c r="X29" s="134"/>
      <c r="Y29" s="135"/>
      <c r="Z29" s="135"/>
      <c r="AA29" s="135"/>
      <c r="AB29" s="135"/>
    </row>
    <row r="30" spans="1:28">
      <c r="A30" s="96" t="s">
        <v>60</v>
      </c>
      <c r="B30" s="122">
        <f>'[3]Sch5 - Bill Imp - Total'!C29</f>
        <v>450000</v>
      </c>
      <c r="C30" s="123">
        <v>900</v>
      </c>
      <c r="D30" s="123">
        <f>C30/0.9</f>
        <v>1000</v>
      </c>
      <c r="E30" s="125">
        <v>5191.8899999999994</v>
      </c>
      <c r="F30" s="126">
        <v>-44.52</v>
      </c>
      <c r="G30" s="127">
        <v>5147.369999999999</v>
      </c>
      <c r="H30" s="125">
        <v>5191.8899999999994</v>
      </c>
      <c r="I30" s="257">
        <v>-44.36</v>
      </c>
      <c r="J30" s="258">
        <v>5147.53</v>
      </c>
      <c r="K30" s="259">
        <f>'[3]xSch1 -Bill Imp'!P27</f>
        <v>5777.86</v>
      </c>
      <c r="L30" s="257" t="e">
        <f>'[3]Sch3 - Bill Imp - RR'!#REF!</f>
        <v>#REF!</v>
      </c>
      <c r="M30" s="258" t="e">
        <f t="shared" si="10"/>
        <v>#REF!</v>
      </c>
      <c r="N30" s="259">
        <f>'[3]xSch1 -Bill Imp'!T27</f>
        <v>5825.8751956214992</v>
      </c>
      <c r="O30" s="257" t="e">
        <f>'[3]Sch3 - Bill Imp - RR'!#REF!</f>
        <v>#REF!</v>
      </c>
      <c r="P30" s="257" t="e">
        <f t="shared" si="11"/>
        <v>#REF!</v>
      </c>
      <c r="Q30" s="128">
        <f t="shared" si="12"/>
        <v>0.16000000000076398</v>
      </c>
      <c r="R30" s="129">
        <f t="shared" si="13"/>
        <v>3.1083835046006796E-5</v>
      </c>
      <c r="S30" s="130" t="e">
        <f t="shared" si="14"/>
        <v>#REF!</v>
      </c>
      <c r="T30" s="131" t="e">
        <f t="shared" si="15"/>
        <v>#REF!</v>
      </c>
      <c r="U30" s="132" t="e">
        <f t="shared" si="16"/>
        <v>#REF!</v>
      </c>
      <c r="V30" s="131" t="e">
        <f t="shared" si="17"/>
        <v>#REF!</v>
      </c>
      <c r="W30" s="133"/>
      <c r="X30" s="134"/>
      <c r="Y30" s="135"/>
      <c r="Z30" s="135"/>
      <c r="AA30" s="135"/>
      <c r="AB30" s="135"/>
    </row>
    <row r="31" spans="1:28">
      <c r="A31" s="96" t="s">
        <v>61</v>
      </c>
      <c r="B31" s="136" t="s">
        <v>103</v>
      </c>
      <c r="C31" s="123"/>
      <c r="D31" s="123"/>
      <c r="E31" s="125"/>
      <c r="F31" s="126"/>
      <c r="G31" s="127"/>
      <c r="H31" s="125"/>
      <c r="I31" s="257"/>
      <c r="J31" s="258"/>
      <c r="K31" s="259">
        <f>'[3]xSch1 -Bill Imp'!P28</f>
        <v>0</v>
      </c>
      <c r="L31" s="257" t="e">
        <f>'[3]Sch3 - Bill Imp - RR'!#REF!</f>
        <v>#REF!</v>
      </c>
      <c r="M31" s="258" t="e">
        <f t="shared" si="10"/>
        <v>#REF!</v>
      </c>
      <c r="N31" s="259">
        <f>'[3]xSch1 -Bill Imp'!T28</f>
        <v>0</v>
      </c>
      <c r="O31" s="257" t="e">
        <f>'[3]Sch3 - Bill Imp - RR'!#REF!</f>
        <v>#REF!</v>
      </c>
      <c r="P31" s="257" t="e">
        <f t="shared" si="11"/>
        <v>#REF!</v>
      </c>
      <c r="Q31" s="128"/>
      <c r="R31" s="129"/>
      <c r="S31" s="130"/>
      <c r="T31" s="131"/>
      <c r="U31" s="132"/>
      <c r="V31" s="131"/>
      <c r="W31" s="133"/>
      <c r="X31" s="134"/>
      <c r="Y31" s="135"/>
      <c r="Z31" s="135"/>
      <c r="AA31" s="135"/>
      <c r="AB31" s="135"/>
    </row>
    <row r="32" spans="1:28">
      <c r="A32" s="96" t="s">
        <v>62</v>
      </c>
      <c r="B32" s="122">
        <f>C32*300</f>
        <v>300000</v>
      </c>
      <c r="C32" s="123">
        <v>1000</v>
      </c>
      <c r="D32" s="123">
        <f t="shared" ref="D32:D37" si="18">C32/0.9</f>
        <v>1111.1111111111111</v>
      </c>
      <c r="E32" s="125">
        <v>5516.7944444444447</v>
      </c>
      <c r="F32" s="126">
        <v>-106.87555555555556</v>
      </c>
      <c r="G32" s="127">
        <v>5409.9188888888893</v>
      </c>
      <c r="H32" s="125">
        <v>5516.7944444444447</v>
      </c>
      <c r="I32" s="257">
        <v>-106.85555555555557</v>
      </c>
      <c r="J32" s="258">
        <v>5409.9388888888889</v>
      </c>
      <c r="K32" s="259">
        <f>'[3]xSch1 -Bill Imp'!P29</f>
        <v>5789.84</v>
      </c>
      <c r="L32" s="257" t="e">
        <f>'[3]Sch3 - Bill Imp - RR'!#REF!</f>
        <v>#REF!</v>
      </c>
      <c r="M32" s="258" t="e">
        <f t="shared" si="10"/>
        <v>#REF!</v>
      </c>
      <c r="N32" s="259">
        <f>'[3]xSch1 -Bill Imp'!T29</f>
        <v>5943.6355555555556</v>
      </c>
      <c r="O32" s="257" t="e">
        <f>'[3]Sch3 - Bill Imp - RR'!#REF!</f>
        <v>#REF!</v>
      </c>
      <c r="P32" s="257" t="e">
        <f t="shared" si="11"/>
        <v>#REF!</v>
      </c>
      <c r="Q32" s="128">
        <f t="shared" ref="Q32:Q37" si="19">J32-G32</f>
        <v>1.9999999999527063E-2</v>
      </c>
      <c r="R32" s="129">
        <f t="shared" ref="R32:R37" si="20">Q32/G32</f>
        <v>3.6969130980140705E-6</v>
      </c>
      <c r="S32" s="130" t="e">
        <f t="shared" ref="S32:S37" si="21">M32-J32</f>
        <v>#REF!</v>
      </c>
      <c r="T32" s="131" t="e">
        <f t="shared" ref="T32:T37" si="22">S32/J32</f>
        <v>#REF!</v>
      </c>
      <c r="U32" s="132" t="e">
        <f t="shared" ref="U32:U37" si="23">P32-M32</f>
        <v>#REF!</v>
      </c>
      <c r="V32" s="131" t="e">
        <f t="shared" ref="V32:V37" si="24">U32/M32</f>
        <v>#REF!</v>
      </c>
      <c r="W32" s="133" t="e">
        <f t="shared" ref="W32:W37" si="25">P32-G32</f>
        <v>#REF!</v>
      </c>
      <c r="X32" s="134" t="e">
        <f t="shared" ref="X32:X37" si="26">W32/G32</f>
        <v>#REF!</v>
      </c>
      <c r="Y32" s="135"/>
      <c r="Z32" s="135"/>
      <c r="AA32" s="135"/>
      <c r="AB32" s="135"/>
    </row>
    <row r="33" spans="1:28">
      <c r="A33" s="96" t="s">
        <v>104</v>
      </c>
      <c r="B33" s="122">
        <f>C33*400</f>
        <v>400000</v>
      </c>
      <c r="C33" s="123">
        <v>1000</v>
      </c>
      <c r="D33" s="123">
        <f t="shared" si="18"/>
        <v>1111.1111111111111</v>
      </c>
      <c r="E33" s="125">
        <v>5516.7944444444447</v>
      </c>
      <c r="F33" s="126">
        <v>-106.87555555555556</v>
      </c>
      <c r="G33" s="127">
        <v>5409.9188888888893</v>
      </c>
      <c r="H33" s="125">
        <v>5516.7944444444447</v>
      </c>
      <c r="I33" s="257">
        <v>-106.85555555555557</v>
      </c>
      <c r="J33" s="258">
        <v>5409.9388888888889</v>
      </c>
      <c r="K33" s="259">
        <f>'[3]xSch1 -Bill Imp'!P30</f>
        <v>5789.84</v>
      </c>
      <c r="L33" s="257" t="e">
        <f>'[3]Sch3 - Bill Imp - RR'!#REF!</f>
        <v>#REF!</v>
      </c>
      <c r="M33" s="258" t="e">
        <f t="shared" si="10"/>
        <v>#REF!</v>
      </c>
      <c r="N33" s="259">
        <f>'[3]xSch1 -Bill Imp'!T30</f>
        <v>5943.6355555555556</v>
      </c>
      <c r="O33" s="257" t="e">
        <f>'[3]Sch3 - Bill Imp - RR'!#REF!</f>
        <v>#REF!</v>
      </c>
      <c r="P33" s="257" t="e">
        <f t="shared" si="11"/>
        <v>#REF!</v>
      </c>
      <c r="Q33" s="128">
        <f t="shared" si="19"/>
        <v>1.9999999999527063E-2</v>
      </c>
      <c r="R33" s="129">
        <f t="shared" si="20"/>
        <v>3.6969130980140705E-6</v>
      </c>
      <c r="S33" s="130" t="e">
        <f t="shared" si="21"/>
        <v>#REF!</v>
      </c>
      <c r="T33" s="131" t="e">
        <f t="shared" si="22"/>
        <v>#REF!</v>
      </c>
      <c r="U33" s="132" t="e">
        <f t="shared" si="23"/>
        <v>#REF!</v>
      </c>
      <c r="V33" s="131" t="e">
        <f t="shared" si="24"/>
        <v>#REF!</v>
      </c>
      <c r="W33" s="133" t="e">
        <f t="shared" si="25"/>
        <v>#REF!</v>
      </c>
      <c r="X33" s="134" t="e">
        <f t="shared" si="26"/>
        <v>#REF!</v>
      </c>
      <c r="Y33" s="135"/>
      <c r="Z33" s="135"/>
      <c r="AA33" s="135"/>
      <c r="AB33" s="135"/>
    </row>
    <row r="34" spans="1:28">
      <c r="A34" s="96" t="s">
        <v>63</v>
      </c>
      <c r="B34" s="122">
        <f>C34*500</f>
        <v>500000</v>
      </c>
      <c r="C34" s="123">
        <v>1000</v>
      </c>
      <c r="D34" s="123">
        <f t="shared" si="18"/>
        <v>1111.1111111111111</v>
      </c>
      <c r="E34" s="125">
        <v>5516.7944444444447</v>
      </c>
      <c r="F34" s="126">
        <v>-106.87555555555556</v>
      </c>
      <c r="G34" s="127">
        <v>5409.9188888888893</v>
      </c>
      <c r="H34" s="125">
        <v>5516.7944444444447</v>
      </c>
      <c r="I34" s="257">
        <v>-106.85555555555557</v>
      </c>
      <c r="J34" s="258">
        <v>5409.9388888888889</v>
      </c>
      <c r="K34" s="259">
        <f>'[3]xSch1 -Bill Imp'!P31</f>
        <v>5789.84</v>
      </c>
      <c r="L34" s="257" t="e">
        <f>'[3]Sch3 - Bill Imp - RR'!#REF!</f>
        <v>#REF!</v>
      </c>
      <c r="M34" s="258" t="e">
        <f t="shared" si="10"/>
        <v>#REF!</v>
      </c>
      <c r="N34" s="259">
        <f>'[3]xSch1 -Bill Imp'!T31</f>
        <v>5943.6355555555556</v>
      </c>
      <c r="O34" s="257" t="e">
        <f>'[3]Sch3 - Bill Imp - RR'!#REF!</f>
        <v>#REF!</v>
      </c>
      <c r="P34" s="257" t="e">
        <f t="shared" si="11"/>
        <v>#REF!</v>
      </c>
      <c r="Q34" s="128">
        <f t="shared" si="19"/>
        <v>1.9999999999527063E-2</v>
      </c>
      <c r="R34" s="129">
        <f t="shared" si="20"/>
        <v>3.6969130980140705E-6</v>
      </c>
      <c r="S34" s="130" t="e">
        <f t="shared" si="21"/>
        <v>#REF!</v>
      </c>
      <c r="T34" s="131" t="e">
        <f t="shared" si="22"/>
        <v>#REF!</v>
      </c>
      <c r="U34" s="132" t="e">
        <f t="shared" si="23"/>
        <v>#REF!</v>
      </c>
      <c r="V34" s="131" t="e">
        <f t="shared" si="24"/>
        <v>#REF!</v>
      </c>
      <c r="W34" s="133" t="e">
        <f t="shared" si="25"/>
        <v>#REF!</v>
      </c>
      <c r="X34" s="134" t="e">
        <f t="shared" si="26"/>
        <v>#REF!</v>
      </c>
      <c r="Y34" s="135"/>
      <c r="Z34" s="135"/>
      <c r="AA34" s="135"/>
      <c r="AB34" s="135"/>
    </row>
    <row r="35" spans="1:28">
      <c r="A35" s="96" t="s">
        <v>65</v>
      </c>
      <c r="B35" s="122">
        <f>C35*300</f>
        <v>600000</v>
      </c>
      <c r="C35" s="123">
        <v>2000</v>
      </c>
      <c r="D35" s="123">
        <f t="shared" si="18"/>
        <v>2222.2222222222222</v>
      </c>
      <c r="E35" s="125">
        <v>10328.238888888889</v>
      </c>
      <c r="F35" s="126">
        <v>-214.43111111111114</v>
      </c>
      <c r="G35" s="127">
        <v>10113.807777777778</v>
      </c>
      <c r="H35" s="125">
        <v>10328.238888888889</v>
      </c>
      <c r="I35" s="257">
        <v>-214.41111111111115</v>
      </c>
      <c r="J35" s="258">
        <v>10113.827777777778</v>
      </c>
      <c r="K35" s="259">
        <f>'[3]xSch1 -Bill Imp'!P32</f>
        <v>10889.84</v>
      </c>
      <c r="L35" s="257" t="e">
        <f>'[3]Sch3 - Bill Imp - RR'!#REF!</f>
        <v>#REF!</v>
      </c>
      <c r="M35" s="258" t="e">
        <f t="shared" si="10"/>
        <v>#REF!</v>
      </c>
      <c r="N35" s="259">
        <f>'[3]xSch1 -Bill Imp'!T32</f>
        <v>11199.191111111111</v>
      </c>
      <c r="O35" s="257" t="e">
        <f>'[3]Sch3 - Bill Imp - RR'!#REF!</f>
        <v>#REF!</v>
      </c>
      <c r="P35" s="257" t="e">
        <f t="shared" si="11"/>
        <v>#REF!</v>
      </c>
      <c r="Q35" s="128">
        <f t="shared" si="19"/>
        <v>2.0000000000436557E-2</v>
      </c>
      <c r="R35" s="129">
        <f t="shared" si="20"/>
        <v>1.9774945737431238E-6</v>
      </c>
      <c r="S35" s="130" t="e">
        <f t="shared" si="21"/>
        <v>#REF!</v>
      </c>
      <c r="T35" s="131" t="e">
        <f t="shared" si="22"/>
        <v>#REF!</v>
      </c>
      <c r="U35" s="132" t="e">
        <f t="shared" si="23"/>
        <v>#REF!</v>
      </c>
      <c r="V35" s="131" t="e">
        <f t="shared" si="24"/>
        <v>#REF!</v>
      </c>
      <c r="W35" s="133" t="e">
        <f t="shared" si="25"/>
        <v>#REF!</v>
      </c>
      <c r="X35" s="134" t="e">
        <f t="shared" si="26"/>
        <v>#REF!</v>
      </c>
      <c r="Y35" s="135"/>
      <c r="Z35" s="135"/>
      <c r="AA35" s="135"/>
      <c r="AB35" s="135"/>
    </row>
    <row r="36" spans="1:28">
      <c r="A36" s="96" t="s">
        <v>66</v>
      </c>
      <c r="B36" s="137">
        <f>C36*400</f>
        <v>800000</v>
      </c>
      <c r="C36" s="123">
        <v>2000</v>
      </c>
      <c r="D36" s="123">
        <f t="shared" si="18"/>
        <v>2222.2222222222222</v>
      </c>
      <c r="E36" s="125">
        <v>10328.238888888889</v>
      </c>
      <c r="F36" s="126">
        <v>-214.43111111111114</v>
      </c>
      <c r="G36" s="127">
        <v>10113.807777777778</v>
      </c>
      <c r="H36" s="125">
        <v>10328.238888888889</v>
      </c>
      <c r="I36" s="257">
        <v>-214.41111111111115</v>
      </c>
      <c r="J36" s="258">
        <v>10113.827777777778</v>
      </c>
      <c r="K36" s="259">
        <f>'[3]xSch1 -Bill Imp'!P33</f>
        <v>10889.84</v>
      </c>
      <c r="L36" s="257" t="e">
        <f>'[3]Sch3 - Bill Imp - RR'!#REF!</f>
        <v>#REF!</v>
      </c>
      <c r="M36" s="258" t="e">
        <f t="shared" si="10"/>
        <v>#REF!</v>
      </c>
      <c r="N36" s="259">
        <f>'[3]xSch1 -Bill Imp'!T33</f>
        <v>11199.191111111111</v>
      </c>
      <c r="O36" s="257" t="e">
        <f>'[3]Sch3 - Bill Imp - RR'!#REF!</f>
        <v>#REF!</v>
      </c>
      <c r="P36" s="257" t="e">
        <f t="shared" si="11"/>
        <v>#REF!</v>
      </c>
      <c r="Q36" s="128">
        <f t="shared" si="19"/>
        <v>2.0000000000436557E-2</v>
      </c>
      <c r="R36" s="129">
        <f t="shared" si="20"/>
        <v>1.9774945737431238E-6</v>
      </c>
      <c r="S36" s="130" t="e">
        <f t="shared" si="21"/>
        <v>#REF!</v>
      </c>
      <c r="T36" s="131" t="e">
        <f t="shared" si="22"/>
        <v>#REF!</v>
      </c>
      <c r="U36" s="132" t="e">
        <f t="shared" si="23"/>
        <v>#REF!</v>
      </c>
      <c r="V36" s="131" t="e">
        <f t="shared" si="24"/>
        <v>#REF!</v>
      </c>
      <c r="W36" s="133" t="e">
        <f t="shared" si="25"/>
        <v>#REF!</v>
      </c>
      <c r="X36" s="134" t="e">
        <f t="shared" si="26"/>
        <v>#REF!</v>
      </c>
      <c r="Y36" s="135"/>
      <c r="Z36" s="135"/>
      <c r="AA36" s="135"/>
      <c r="AB36" s="135"/>
    </row>
    <row r="37" spans="1:28">
      <c r="A37" s="96" t="s">
        <v>67</v>
      </c>
      <c r="B37" s="122">
        <f>C37*500</f>
        <v>1000000</v>
      </c>
      <c r="C37" s="123">
        <v>2000</v>
      </c>
      <c r="D37" s="123">
        <f t="shared" si="18"/>
        <v>2222.2222222222222</v>
      </c>
      <c r="E37" s="125">
        <v>10328.238888888889</v>
      </c>
      <c r="F37" s="126">
        <v>-214.43111111111114</v>
      </c>
      <c r="G37" s="127">
        <v>10113.807777777778</v>
      </c>
      <c r="H37" s="125">
        <v>10328.238888888889</v>
      </c>
      <c r="I37" s="257">
        <v>-214.41111111111115</v>
      </c>
      <c r="J37" s="258">
        <v>10113.827777777778</v>
      </c>
      <c r="K37" s="259">
        <f>'[3]xSch1 -Bill Imp'!P34</f>
        <v>10889.84</v>
      </c>
      <c r="L37" s="257" t="e">
        <f>'[3]Sch3 - Bill Imp - RR'!#REF!</f>
        <v>#REF!</v>
      </c>
      <c r="M37" s="258" t="e">
        <f t="shared" si="10"/>
        <v>#REF!</v>
      </c>
      <c r="N37" s="259">
        <f>'[3]xSch1 -Bill Imp'!T34</f>
        <v>11199.191111111111</v>
      </c>
      <c r="O37" s="257" t="e">
        <f>'[3]Sch3 - Bill Imp - RR'!#REF!</f>
        <v>#REF!</v>
      </c>
      <c r="P37" s="257" t="e">
        <f t="shared" si="11"/>
        <v>#REF!</v>
      </c>
      <c r="Q37" s="128">
        <f t="shared" si="19"/>
        <v>2.0000000000436557E-2</v>
      </c>
      <c r="R37" s="129">
        <f t="shared" si="20"/>
        <v>1.9774945737431238E-6</v>
      </c>
      <c r="S37" s="130" t="e">
        <f t="shared" si="21"/>
        <v>#REF!</v>
      </c>
      <c r="T37" s="131" t="e">
        <f t="shared" si="22"/>
        <v>#REF!</v>
      </c>
      <c r="U37" s="132" t="e">
        <f t="shared" si="23"/>
        <v>#REF!</v>
      </c>
      <c r="V37" s="131" t="e">
        <f t="shared" si="24"/>
        <v>#REF!</v>
      </c>
      <c r="W37" s="133" t="e">
        <f t="shared" si="25"/>
        <v>#REF!</v>
      </c>
      <c r="X37" s="134" t="e">
        <f t="shared" si="26"/>
        <v>#REF!</v>
      </c>
      <c r="Y37" s="135"/>
      <c r="Z37" s="135"/>
      <c r="AA37" s="135"/>
      <c r="AB37" s="135"/>
    </row>
    <row r="38" spans="1:28">
      <c r="A38" s="96" t="s">
        <v>105</v>
      </c>
      <c r="B38" s="136" t="s">
        <v>106</v>
      </c>
      <c r="C38" s="123"/>
      <c r="D38" s="123"/>
      <c r="E38" s="125"/>
      <c r="F38" s="126"/>
      <c r="G38" s="127"/>
      <c r="H38" s="125"/>
      <c r="I38" s="257"/>
      <c r="J38" s="258"/>
      <c r="K38" s="259">
        <f>'[3]xSch1 -Bill Imp'!P35</f>
        <v>0</v>
      </c>
      <c r="L38" s="257" t="e">
        <f>'[3]Sch3 - Bill Imp - RR'!#REF!</f>
        <v>#REF!</v>
      </c>
      <c r="M38" s="258" t="e">
        <f t="shared" si="10"/>
        <v>#REF!</v>
      </c>
      <c r="N38" s="259">
        <f>'[3]xSch1 -Bill Imp'!T35</f>
        <v>0</v>
      </c>
      <c r="O38" s="257" t="e">
        <f>'[3]Sch3 - Bill Imp - RR'!#REF!</f>
        <v>#REF!</v>
      </c>
      <c r="P38" s="257" t="e">
        <f t="shared" si="11"/>
        <v>#REF!</v>
      </c>
      <c r="Q38" s="128"/>
      <c r="R38" s="129"/>
      <c r="S38" s="130"/>
      <c r="T38" s="131"/>
      <c r="U38" s="132"/>
      <c r="V38" s="131"/>
      <c r="W38" s="133"/>
      <c r="X38" s="134"/>
      <c r="Y38" s="135"/>
      <c r="Z38" s="135"/>
      <c r="AA38" s="135"/>
      <c r="AB38" s="135"/>
    </row>
    <row r="39" spans="1:28">
      <c r="A39" s="96" t="s">
        <v>107</v>
      </c>
      <c r="B39" s="122">
        <f>C39*300</f>
        <v>1500000</v>
      </c>
      <c r="C39" s="123">
        <v>5000</v>
      </c>
      <c r="D39" s="123">
        <f t="shared" ref="D39:D44" si="27">C39/0.9</f>
        <v>5555.5555555555557</v>
      </c>
      <c r="E39" s="125">
        <v>24535.151111111114</v>
      </c>
      <c r="F39" s="126">
        <v>-548.76444444444451</v>
      </c>
      <c r="G39" s="127">
        <v>23986.386666666669</v>
      </c>
      <c r="H39" s="125">
        <v>24535.151111111114</v>
      </c>
      <c r="I39" s="257">
        <v>-548.76444444444451</v>
      </c>
      <c r="J39" s="258">
        <v>23986.386666666669</v>
      </c>
      <c r="K39" s="259">
        <f>'[3]xSch1 -Bill Imp'!P36</f>
        <v>25973.683333333334</v>
      </c>
      <c r="L39" s="257" t="e">
        <f>'[3]Sch3 - Bill Imp - RR'!#REF!</f>
        <v>#REF!</v>
      </c>
      <c r="M39" s="258" t="e">
        <f t="shared" si="10"/>
        <v>#REF!</v>
      </c>
      <c r="N39" s="259">
        <f>'[3]xSch1 -Bill Imp'!T36</f>
        <v>27053.882222222222</v>
      </c>
      <c r="O39" s="257" t="e">
        <f>'[3]Sch3 - Bill Imp - RR'!#REF!</f>
        <v>#REF!</v>
      </c>
      <c r="P39" s="257" t="e">
        <f t="shared" si="11"/>
        <v>#REF!</v>
      </c>
      <c r="Q39" s="128">
        <f t="shared" ref="Q39:Q44" si="28">J39-G39</f>
        <v>0</v>
      </c>
      <c r="R39" s="129">
        <f t="shared" ref="R39:R44" si="29">Q39/G39</f>
        <v>0</v>
      </c>
      <c r="S39" s="130" t="e">
        <f t="shared" ref="S39:S44" si="30">M39-J39</f>
        <v>#REF!</v>
      </c>
      <c r="T39" s="131" t="e">
        <f t="shared" ref="T39:T44" si="31">S39/J39</f>
        <v>#REF!</v>
      </c>
      <c r="U39" s="132" t="e">
        <f t="shared" ref="U39:U44" si="32">P39-M39</f>
        <v>#REF!</v>
      </c>
      <c r="V39" s="131" t="e">
        <f t="shared" ref="V39:V44" si="33">U39/M39</f>
        <v>#REF!</v>
      </c>
      <c r="W39" s="133" t="e">
        <f t="shared" ref="W39:W44" si="34">P39-G39</f>
        <v>#REF!</v>
      </c>
      <c r="X39" s="134" t="e">
        <f t="shared" ref="X39:X44" si="35">W39/G39</f>
        <v>#REF!</v>
      </c>
      <c r="Y39" s="135"/>
      <c r="Z39" s="135"/>
      <c r="AA39" s="135"/>
      <c r="AB39" s="135"/>
    </row>
    <row r="40" spans="1:28">
      <c r="A40" s="96" t="s">
        <v>108</v>
      </c>
      <c r="B40" s="122">
        <f>C40*400</f>
        <v>2000000</v>
      </c>
      <c r="C40" s="123">
        <v>5000</v>
      </c>
      <c r="D40" s="123">
        <f t="shared" si="27"/>
        <v>5555.5555555555557</v>
      </c>
      <c r="E40" s="125">
        <v>24535.151111111114</v>
      </c>
      <c r="F40" s="126">
        <v>-548.76444444444451</v>
      </c>
      <c r="G40" s="127">
        <v>23986.386666666669</v>
      </c>
      <c r="H40" s="125">
        <v>24535.151111111114</v>
      </c>
      <c r="I40" s="257">
        <v>-548.76444444444451</v>
      </c>
      <c r="J40" s="258">
        <v>23986.386666666669</v>
      </c>
      <c r="K40" s="259">
        <f>'[3]xSch1 -Bill Imp'!P37</f>
        <v>25973.683333333334</v>
      </c>
      <c r="L40" s="257" t="e">
        <f>'[3]Sch3 - Bill Imp - RR'!#REF!</f>
        <v>#REF!</v>
      </c>
      <c r="M40" s="258" t="e">
        <f t="shared" si="10"/>
        <v>#REF!</v>
      </c>
      <c r="N40" s="259">
        <f>'[3]xSch1 -Bill Imp'!T37</f>
        <v>27053.882222222222</v>
      </c>
      <c r="O40" s="257" t="e">
        <f>'[3]Sch3 - Bill Imp - RR'!#REF!</f>
        <v>#REF!</v>
      </c>
      <c r="P40" s="257" t="e">
        <f t="shared" si="11"/>
        <v>#REF!</v>
      </c>
      <c r="Q40" s="128">
        <f t="shared" si="28"/>
        <v>0</v>
      </c>
      <c r="R40" s="129">
        <f t="shared" si="29"/>
        <v>0</v>
      </c>
      <c r="S40" s="130" t="e">
        <f t="shared" si="30"/>
        <v>#REF!</v>
      </c>
      <c r="T40" s="131" t="e">
        <f t="shared" si="31"/>
        <v>#REF!</v>
      </c>
      <c r="U40" s="132" t="e">
        <f t="shared" si="32"/>
        <v>#REF!</v>
      </c>
      <c r="V40" s="131" t="e">
        <f t="shared" si="33"/>
        <v>#REF!</v>
      </c>
      <c r="W40" s="133" t="e">
        <f t="shared" si="34"/>
        <v>#REF!</v>
      </c>
      <c r="X40" s="134" t="e">
        <f t="shared" si="35"/>
        <v>#REF!</v>
      </c>
      <c r="Y40" s="135"/>
      <c r="Z40" s="135"/>
      <c r="AA40" s="135"/>
      <c r="AB40" s="135"/>
    </row>
    <row r="41" spans="1:28">
      <c r="A41" s="96" t="s">
        <v>109</v>
      </c>
      <c r="B41" s="122">
        <f>C41*500</f>
        <v>2500000</v>
      </c>
      <c r="C41" s="123">
        <v>5000</v>
      </c>
      <c r="D41" s="123">
        <f t="shared" si="27"/>
        <v>5555.5555555555557</v>
      </c>
      <c r="E41" s="125">
        <v>24535.151111111114</v>
      </c>
      <c r="F41" s="126">
        <v>-548.76444444444451</v>
      </c>
      <c r="G41" s="127">
        <v>23986.386666666669</v>
      </c>
      <c r="H41" s="125">
        <v>24535.151111111114</v>
      </c>
      <c r="I41" s="257">
        <v>-548.76444444444451</v>
      </c>
      <c r="J41" s="258">
        <v>23986.386666666669</v>
      </c>
      <c r="K41" s="259">
        <f>'[3]xSch1 -Bill Imp'!P38</f>
        <v>25973.683333333334</v>
      </c>
      <c r="L41" s="257" t="e">
        <f>'[3]Sch3 - Bill Imp - RR'!#REF!</f>
        <v>#REF!</v>
      </c>
      <c r="M41" s="258" t="e">
        <f t="shared" si="10"/>
        <v>#REF!</v>
      </c>
      <c r="N41" s="259">
        <f>'[3]xSch1 -Bill Imp'!T38</f>
        <v>27053.882222222222</v>
      </c>
      <c r="O41" s="257" t="e">
        <f>'[3]Sch3 - Bill Imp - RR'!#REF!</f>
        <v>#REF!</v>
      </c>
      <c r="P41" s="257" t="e">
        <f t="shared" si="11"/>
        <v>#REF!</v>
      </c>
      <c r="Q41" s="128">
        <f t="shared" si="28"/>
        <v>0</v>
      </c>
      <c r="R41" s="129">
        <f t="shared" si="29"/>
        <v>0</v>
      </c>
      <c r="S41" s="130" t="e">
        <f t="shared" si="30"/>
        <v>#REF!</v>
      </c>
      <c r="T41" s="131" t="e">
        <f t="shared" si="31"/>
        <v>#REF!</v>
      </c>
      <c r="U41" s="132" t="e">
        <f t="shared" si="32"/>
        <v>#REF!</v>
      </c>
      <c r="V41" s="131" t="e">
        <f t="shared" si="33"/>
        <v>#REF!</v>
      </c>
      <c r="W41" s="133" t="e">
        <f t="shared" si="34"/>
        <v>#REF!</v>
      </c>
      <c r="X41" s="134" t="e">
        <f t="shared" si="35"/>
        <v>#REF!</v>
      </c>
      <c r="Y41" s="135"/>
      <c r="Z41" s="135"/>
      <c r="AA41" s="135"/>
      <c r="AB41" s="135"/>
    </row>
    <row r="42" spans="1:28">
      <c r="A42" s="96" t="s">
        <v>110</v>
      </c>
      <c r="B42" s="122">
        <f>C42*300</f>
        <v>3000000</v>
      </c>
      <c r="C42" s="123">
        <v>10000</v>
      </c>
      <c r="D42" s="123">
        <f t="shared" si="27"/>
        <v>11111.111111111111</v>
      </c>
      <c r="E42" s="125">
        <v>46431.262222222227</v>
      </c>
      <c r="F42" s="126">
        <v>-1098.2088888888889</v>
      </c>
      <c r="G42" s="127">
        <v>45333.053333333337</v>
      </c>
      <c r="H42" s="125">
        <v>46431.262222222227</v>
      </c>
      <c r="I42" s="257">
        <v>-1098.2088888888889</v>
      </c>
      <c r="J42" s="258">
        <v>45333.053333333337</v>
      </c>
      <c r="K42" s="259">
        <f>'[3]xSch1 -Bill Imp'!P39</f>
        <v>49307.01666666667</v>
      </c>
      <c r="L42" s="257" t="e">
        <f>'[3]Sch3 - Bill Imp - RR'!#REF!</f>
        <v>#REF!</v>
      </c>
      <c r="M42" s="258" t="e">
        <f t="shared" si="10"/>
        <v>#REF!</v>
      </c>
      <c r="N42" s="259">
        <f>'[3]xSch1 -Bill Imp'!T39</f>
        <v>51776.104444444441</v>
      </c>
      <c r="O42" s="257" t="e">
        <f>'[3]Sch3 - Bill Imp - RR'!#REF!</f>
        <v>#REF!</v>
      </c>
      <c r="P42" s="257" t="e">
        <f t="shared" si="11"/>
        <v>#REF!</v>
      </c>
      <c r="Q42" s="128">
        <f t="shared" si="28"/>
        <v>0</v>
      </c>
      <c r="R42" s="129">
        <f t="shared" si="29"/>
        <v>0</v>
      </c>
      <c r="S42" s="130" t="e">
        <f t="shared" si="30"/>
        <v>#REF!</v>
      </c>
      <c r="T42" s="131" t="e">
        <f t="shared" si="31"/>
        <v>#REF!</v>
      </c>
      <c r="U42" s="132" t="e">
        <f t="shared" si="32"/>
        <v>#REF!</v>
      </c>
      <c r="V42" s="131" t="e">
        <f t="shared" si="33"/>
        <v>#REF!</v>
      </c>
      <c r="W42" s="133" t="e">
        <f t="shared" si="34"/>
        <v>#REF!</v>
      </c>
      <c r="X42" s="134" t="e">
        <f t="shared" si="35"/>
        <v>#REF!</v>
      </c>
      <c r="Y42" s="135"/>
      <c r="Z42" s="135"/>
      <c r="AA42" s="135"/>
      <c r="AB42" s="135"/>
    </row>
    <row r="43" spans="1:28">
      <c r="A43" s="96" t="s">
        <v>111</v>
      </c>
      <c r="B43" s="122">
        <f>C43*400</f>
        <v>4000000</v>
      </c>
      <c r="C43" s="123">
        <v>10000</v>
      </c>
      <c r="D43" s="123">
        <f t="shared" si="27"/>
        <v>11111.111111111111</v>
      </c>
      <c r="E43" s="125">
        <v>46431.262222222227</v>
      </c>
      <c r="F43" s="126">
        <v>-1098.2088888888889</v>
      </c>
      <c r="G43" s="127">
        <v>45333.053333333337</v>
      </c>
      <c r="H43" s="125">
        <v>46431.262222222227</v>
      </c>
      <c r="I43" s="257">
        <v>-1098.2088888888889</v>
      </c>
      <c r="J43" s="258">
        <v>45333.053333333337</v>
      </c>
      <c r="K43" s="259">
        <f>'[3]xSch1 -Bill Imp'!P40</f>
        <v>49307.01666666667</v>
      </c>
      <c r="L43" s="257" t="e">
        <f>'[3]Sch3 - Bill Imp - RR'!#REF!</f>
        <v>#REF!</v>
      </c>
      <c r="M43" s="258" t="e">
        <f t="shared" si="10"/>
        <v>#REF!</v>
      </c>
      <c r="N43" s="259">
        <f>'[3]xSch1 -Bill Imp'!T40</f>
        <v>51776.104444444441</v>
      </c>
      <c r="O43" s="257" t="e">
        <f>'[3]Sch3 - Bill Imp - RR'!#REF!</f>
        <v>#REF!</v>
      </c>
      <c r="P43" s="257" t="e">
        <f t="shared" si="11"/>
        <v>#REF!</v>
      </c>
      <c r="Q43" s="128">
        <f t="shared" si="28"/>
        <v>0</v>
      </c>
      <c r="R43" s="129">
        <f t="shared" si="29"/>
        <v>0</v>
      </c>
      <c r="S43" s="130" t="e">
        <f t="shared" si="30"/>
        <v>#REF!</v>
      </c>
      <c r="T43" s="131" t="e">
        <f t="shared" si="31"/>
        <v>#REF!</v>
      </c>
      <c r="U43" s="132" t="e">
        <f t="shared" si="32"/>
        <v>#REF!</v>
      </c>
      <c r="V43" s="131" t="e">
        <f t="shared" si="33"/>
        <v>#REF!</v>
      </c>
      <c r="W43" s="133" t="e">
        <f t="shared" si="34"/>
        <v>#REF!</v>
      </c>
      <c r="X43" s="134" t="e">
        <f t="shared" si="35"/>
        <v>#REF!</v>
      </c>
      <c r="Y43" s="135"/>
      <c r="Z43" s="135"/>
      <c r="AA43" s="135"/>
      <c r="AB43" s="135"/>
    </row>
    <row r="44" spans="1:28">
      <c r="A44" s="96" t="s">
        <v>112</v>
      </c>
      <c r="B44" s="122">
        <f>C44*500</f>
        <v>5000000</v>
      </c>
      <c r="C44" s="123">
        <v>10000</v>
      </c>
      <c r="D44" s="123">
        <f t="shared" si="27"/>
        <v>11111.111111111111</v>
      </c>
      <c r="E44" s="125">
        <v>46431.262222222227</v>
      </c>
      <c r="F44" s="126">
        <v>-1098.2088888888889</v>
      </c>
      <c r="G44" s="127">
        <v>45333.053333333337</v>
      </c>
      <c r="H44" s="125">
        <v>46431.262222222227</v>
      </c>
      <c r="I44" s="257">
        <v>-1098.2088888888889</v>
      </c>
      <c r="J44" s="258">
        <v>45333.053333333337</v>
      </c>
      <c r="K44" s="259">
        <f>'[3]xSch1 -Bill Imp'!P41</f>
        <v>49307.01666666667</v>
      </c>
      <c r="L44" s="257" t="e">
        <f>'[3]Sch3 - Bill Imp - RR'!#REF!</f>
        <v>#REF!</v>
      </c>
      <c r="M44" s="258" t="e">
        <f t="shared" si="10"/>
        <v>#REF!</v>
      </c>
      <c r="N44" s="259">
        <f>'[3]xSch1 -Bill Imp'!T41</f>
        <v>51776.104444444441</v>
      </c>
      <c r="O44" s="257" t="e">
        <f>'[3]Sch3 - Bill Imp - RR'!#REF!</f>
        <v>#REF!</v>
      </c>
      <c r="P44" s="257" t="e">
        <f t="shared" si="11"/>
        <v>#REF!</v>
      </c>
      <c r="Q44" s="128">
        <f t="shared" si="28"/>
        <v>0</v>
      </c>
      <c r="R44" s="129">
        <f t="shared" si="29"/>
        <v>0</v>
      </c>
      <c r="S44" s="130" t="e">
        <f t="shared" si="30"/>
        <v>#REF!</v>
      </c>
      <c r="T44" s="131" t="e">
        <f t="shared" si="31"/>
        <v>#REF!</v>
      </c>
      <c r="U44" s="132" t="e">
        <f t="shared" si="32"/>
        <v>#REF!</v>
      </c>
      <c r="V44" s="131" t="e">
        <f t="shared" si="33"/>
        <v>#REF!</v>
      </c>
      <c r="W44" s="133" t="e">
        <f t="shared" si="34"/>
        <v>#REF!</v>
      </c>
      <c r="X44" s="134" t="e">
        <f t="shared" si="35"/>
        <v>#REF!</v>
      </c>
      <c r="Y44" s="135"/>
      <c r="Z44" s="135"/>
      <c r="AA44" s="135"/>
      <c r="AB44" s="135"/>
    </row>
    <row r="45" spans="1:28">
      <c r="A45" s="96" t="s">
        <v>113</v>
      </c>
      <c r="B45" s="136" t="s">
        <v>114</v>
      </c>
      <c r="C45" s="138" t="s">
        <v>115</v>
      </c>
      <c r="D45" s="139" t="s">
        <v>116</v>
      </c>
      <c r="E45" s="125"/>
      <c r="F45" s="126"/>
      <c r="G45" s="127"/>
      <c r="H45" s="125"/>
      <c r="I45" s="257"/>
      <c r="J45" s="258"/>
      <c r="K45" s="259">
        <f>'[3]xSch1 -Bill Imp'!P42</f>
        <v>0</v>
      </c>
      <c r="L45" s="257" t="e">
        <f>'[3]Sch3 - Bill Imp - RR'!#REF!</f>
        <v>#REF!</v>
      </c>
      <c r="M45" s="258" t="e">
        <f t="shared" si="10"/>
        <v>#REF!</v>
      </c>
      <c r="N45" s="259">
        <f>'[3]xSch1 -Bill Imp'!T42</f>
        <v>0</v>
      </c>
      <c r="O45" s="257" t="e">
        <f>'[3]Sch3 - Bill Imp - RR'!#REF!</f>
        <v>#REF!</v>
      </c>
      <c r="P45" s="257" t="e">
        <f t="shared" si="11"/>
        <v>#REF!</v>
      </c>
      <c r="Q45" s="259"/>
      <c r="R45" s="260"/>
      <c r="S45" s="140"/>
      <c r="T45" s="141"/>
      <c r="U45" s="142"/>
      <c r="V45" s="141"/>
      <c r="W45" s="143"/>
      <c r="X45" s="144"/>
      <c r="Y45" s="135"/>
      <c r="Z45" s="135"/>
      <c r="AA45" s="135"/>
      <c r="AB45" s="135"/>
    </row>
    <row r="46" spans="1:28">
      <c r="A46" s="96" t="s">
        <v>117</v>
      </c>
      <c r="B46" s="122">
        <f>'[3]Sch5 - Bill Imp - Total'!C45</f>
        <v>9182013.75</v>
      </c>
      <c r="C46" s="123">
        <f>'[3]Sch5 - Bill Imp - Total'!D45</f>
        <v>159861</v>
      </c>
      <c r="D46" s="124">
        <f>'[3]Sch5 - Bill Imp - Total'!E45</f>
        <v>26460.5</v>
      </c>
      <c r="E46" s="125">
        <v>666540.82254999992</v>
      </c>
      <c r="F46" s="126">
        <v>-1749.0390500000001</v>
      </c>
      <c r="G46" s="127">
        <v>664791.7834999999</v>
      </c>
      <c r="H46" s="125">
        <v>666540.82254999992</v>
      </c>
      <c r="I46" s="257">
        <v>194815.00720000023</v>
      </c>
      <c r="J46" s="258">
        <v>861355.82975000015</v>
      </c>
      <c r="K46" s="259">
        <f>'[3]xSch1 -Bill Imp'!P43</f>
        <v>576557.89</v>
      </c>
      <c r="L46" s="257" t="e">
        <f>'[3]Sch3 - Bill Imp - RR'!#REF!</f>
        <v>#REF!</v>
      </c>
      <c r="M46" s="258" t="e">
        <f t="shared" si="10"/>
        <v>#REF!</v>
      </c>
      <c r="N46" s="259">
        <f>'[3]xSch1 -Bill Imp'!T43</f>
        <v>742099.63</v>
      </c>
      <c r="O46" s="257" t="e">
        <f>'[3]Sch3 - Bill Imp - RR'!#REF!</f>
        <v>#REF!</v>
      </c>
      <c r="P46" s="257" t="e">
        <f t="shared" si="11"/>
        <v>#REF!</v>
      </c>
      <c r="Q46" s="128">
        <f>J46-G46</f>
        <v>196564.04625000025</v>
      </c>
      <c r="R46" s="129">
        <f>Q46/G46</f>
        <v>0.29567761083798094</v>
      </c>
      <c r="S46" s="130" t="e">
        <f>M46-J46</f>
        <v>#REF!</v>
      </c>
      <c r="T46" s="131" t="e">
        <f>S46/J46</f>
        <v>#REF!</v>
      </c>
      <c r="U46" s="132" t="e">
        <f>P46-M46</f>
        <v>#REF!</v>
      </c>
      <c r="V46" s="131" t="e">
        <f>U46/M46</f>
        <v>#REF!</v>
      </c>
      <c r="W46" s="133" t="e">
        <f>P46-G46</f>
        <v>#REF!</v>
      </c>
      <c r="X46" s="134" t="e">
        <f>W46/G46</f>
        <v>#REF!</v>
      </c>
      <c r="Y46" s="135"/>
      <c r="Z46" s="135"/>
      <c r="AA46" s="135"/>
      <c r="AB46" s="135"/>
    </row>
    <row r="47" spans="1:28">
      <c r="A47" s="96" t="s">
        <v>118</v>
      </c>
      <c r="B47" s="122">
        <f>'[3]Sch5 - Bill Imp - Total'!C46</f>
        <v>365</v>
      </c>
      <c r="C47" s="123">
        <f>'[3]Sch5 - Bill Imp - Total'!D46</f>
        <v>1</v>
      </c>
      <c r="D47" s="124">
        <f>'[3]Sch5 - Bill Imp - Total'!E46</f>
        <v>1</v>
      </c>
      <c r="E47" s="125">
        <v>20.703099999999999</v>
      </c>
      <c r="F47" s="126">
        <v>-6.6100000000000006E-2</v>
      </c>
      <c r="G47" s="127">
        <v>20.637</v>
      </c>
      <c r="H47" s="125">
        <v>20.703099999999999</v>
      </c>
      <c r="I47" s="257">
        <v>1.1438999999999999</v>
      </c>
      <c r="J47" s="258">
        <v>21.846999999999998</v>
      </c>
      <c r="K47" s="259">
        <f>'[3]xSch1 -Bill Imp'!P44</f>
        <v>15.79</v>
      </c>
      <c r="L47" s="257" t="e">
        <f>'[3]Sch3 - Bill Imp - RR'!#REF!</f>
        <v>#REF!</v>
      </c>
      <c r="M47" s="258" t="e">
        <f t="shared" si="10"/>
        <v>#REF!</v>
      </c>
      <c r="N47" s="259">
        <f>'[3]xSch1 -Bill Imp'!T44</f>
        <v>20.079999999999998</v>
      </c>
      <c r="O47" s="257" t="e">
        <f>'[3]Sch3 - Bill Imp - RR'!#REF!</f>
        <v>#REF!</v>
      </c>
      <c r="P47" s="257" t="e">
        <f t="shared" si="11"/>
        <v>#REF!</v>
      </c>
      <c r="Q47" s="128">
        <f>J47-G47</f>
        <v>1.2099999999999973</v>
      </c>
      <c r="R47" s="129">
        <f>Q47/G47</f>
        <v>5.8632553181179305E-2</v>
      </c>
      <c r="S47" s="130" t="e">
        <f>M47-J47</f>
        <v>#REF!</v>
      </c>
      <c r="T47" s="131" t="e">
        <f>S47/J47</f>
        <v>#REF!</v>
      </c>
      <c r="U47" s="132" t="e">
        <f>P47-M47</f>
        <v>#REF!</v>
      </c>
      <c r="V47" s="131" t="e">
        <f>U47/M47</f>
        <v>#REF!</v>
      </c>
      <c r="W47" s="133" t="e">
        <f>P47-G47</f>
        <v>#REF!</v>
      </c>
      <c r="X47" s="134" t="e">
        <f>W47/G47</f>
        <v>#REF!</v>
      </c>
      <c r="Y47" s="135"/>
      <c r="Z47" s="135"/>
      <c r="AA47" s="135"/>
      <c r="AB47" s="135"/>
    </row>
    <row r="48" spans="1:28" ht="25.15" customHeight="1">
      <c r="A48" s="96" t="s">
        <v>119</v>
      </c>
      <c r="B48" s="145" t="s">
        <v>120</v>
      </c>
      <c r="C48" s="138" t="s">
        <v>121</v>
      </c>
      <c r="D48" s="139" t="s">
        <v>115</v>
      </c>
      <c r="E48" s="125"/>
      <c r="F48" s="126"/>
      <c r="G48" s="127"/>
      <c r="H48" s="125"/>
      <c r="I48" s="257"/>
      <c r="J48" s="258"/>
      <c r="K48" s="259">
        <f>'[3]xSch1 -Bill Imp'!P45</f>
        <v>0</v>
      </c>
      <c r="L48" s="257" t="e">
        <f>'[3]Sch3 - Bill Imp - RR'!#REF!</f>
        <v>#REF!</v>
      </c>
      <c r="M48" s="258" t="e">
        <f t="shared" si="10"/>
        <v>#REF!</v>
      </c>
      <c r="N48" s="259">
        <f>'[3]xSch1 -Bill Imp'!T45</f>
        <v>0</v>
      </c>
      <c r="O48" s="257" t="e">
        <f>'[3]Sch3 - Bill Imp - RR'!#REF!</f>
        <v>#REF!</v>
      </c>
      <c r="P48" s="257" t="e">
        <f t="shared" si="11"/>
        <v>#REF!</v>
      </c>
      <c r="Q48" s="259"/>
      <c r="R48" s="260"/>
      <c r="S48" s="140"/>
      <c r="T48" s="141"/>
      <c r="U48" s="142"/>
      <c r="V48" s="141"/>
      <c r="W48" s="146"/>
      <c r="X48" s="147"/>
      <c r="Y48" s="135"/>
      <c r="Z48" s="135"/>
      <c r="AA48" s="135"/>
      <c r="AB48" s="135"/>
    </row>
    <row r="49" spans="1:28">
      <c r="A49" s="96" t="s">
        <v>122</v>
      </c>
      <c r="B49" s="122">
        <f>'[3]Sch5 - Bill Imp - Total'!C48</f>
        <v>4829242.25</v>
      </c>
      <c r="C49" s="123">
        <f>'[3]Sch5 - Bill Imp - Total'!D48</f>
        <v>1466</v>
      </c>
      <c r="D49" s="124">
        <f>'[3]Sch5 - Bill Imp - Total'!E48</f>
        <v>17721</v>
      </c>
      <c r="E49" s="125">
        <v>213223.27331749999</v>
      </c>
      <c r="F49" s="126">
        <v>-8161.4194025000006</v>
      </c>
      <c r="G49" s="127">
        <v>205061.85391499999</v>
      </c>
      <c r="H49" s="125">
        <v>213223.27331749999</v>
      </c>
      <c r="I49" s="257">
        <v>30293.1505975</v>
      </c>
      <c r="J49" s="258">
        <v>243516.42391499999</v>
      </c>
      <c r="K49" s="259">
        <f>'[3]xSch1 -Bill Imp'!P46</f>
        <v>158213.90284999998</v>
      </c>
      <c r="L49" s="257" t="e">
        <f>'[3]Sch3 - Bill Imp - RR'!#REF!</f>
        <v>#REF!</v>
      </c>
      <c r="M49" s="258" t="e">
        <f t="shared" si="10"/>
        <v>#REF!</v>
      </c>
      <c r="N49" s="259">
        <f>'[3]xSch1 -Bill Imp'!T46</f>
        <v>178647.61184999999</v>
      </c>
      <c r="O49" s="257" t="e">
        <f>'[3]Sch3 - Bill Imp - RR'!#REF!</f>
        <v>#REF!</v>
      </c>
      <c r="P49" s="257" t="e">
        <f t="shared" si="11"/>
        <v>#REF!</v>
      </c>
      <c r="Q49" s="128">
        <f>J49-G49</f>
        <v>38454.570000000007</v>
      </c>
      <c r="R49" s="129">
        <f>Q49/G49</f>
        <v>0.18752668653790566</v>
      </c>
      <c r="S49" s="130" t="e">
        <f>M49-J49</f>
        <v>#REF!</v>
      </c>
      <c r="T49" s="131" t="e">
        <f>S49/J49</f>
        <v>#REF!</v>
      </c>
      <c r="U49" s="132" t="e">
        <f>P49-M49</f>
        <v>#REF!</v>
      </c>
      <c r="V49" s="131" t="e">
        <f>U49/M49</f>
        <v>#REF!</v>
      </c>
      <c r="W49" s="133" t="e">
        <f>P49-G49</f>
        <v>#REF!</v>
      </c>
      <c r="X49" s="134" t="e">
        <f>W49/G49</f>
        <v>#REF!</v>
      </c>
      <c r="Y49" s="135"/>
      <c r="Z49" s="135"/>
      <c r="AA49" s="135"/>
      <c r="AB49" s="135"/>
    </row>
    <row r="50" spans="1:28" ht="13.5" thickBot="1">
      <c r="A50" s="96" t="s">
        <v>123</v>
      </c>
      <c r="B50" s="148">
        <v>365</v>
      </c>
      <c r="C50" s="149">
        <v>1</v>
      </c>
      <c r="D50" s="150">
        <v>1</v>
      </c>
      <c r="E50" s="151">
        <v>19.037949999999999</v>
      </c>
      <c r="F50" s="152">
        <v>-0.61685000000000001</v>
      </c>
      <c r="G50" s="153">
        <v>18.421099999999999</v>
      </c>
      <c r="H50" s="151">
        <v>19.037949999999999</v>
      </c>
      <c r="I50" s="261">
        <v>1.55315</v>
      </c>
      <c r="J50" s="262">
        <v>20.591099999999997</v>
      </c>
      <c r="K50" s="263">
        <f>'[3]xSch1 -Bill Imp'!P47</f>
        <v>14.408999999999999</v>
      </c>
      <c r="L50" s="261" t="e">
        <f>'[3]Sch3 - Bill Imp - RR'!#REF!</f>
        <v>#REF!</v>
      </c>
      <c r="M50" s="262" t="e">
        <f t="shared" si="10"/>
        <v>#REF!</v>
      </c>
      <c r="N50" s="263">
        <f>'[3]xSch1 -Bill Imp'!T47</f>
        <v>16.408999999999999</v>
      </c>
      <c r="O50" s="261" t="e">
        <f>'[3]Sch3 - Bill Imp - RR'!#REF!</f>
        <v>#REF!</v>
      </c>
      <c r="P50" s="261" t="e">
        <f t="shared" si="11"/>
        <v>#REF!</v>
      </c>
      <c r="Q50" s="154">
        <f>J50-G50</f>
        <v>2.1699999999999982</v>
      </c>
      <c r="R50" s="155">
        <f>Q50/G50</f>
        <v>0.11779969708649311</v>
      </c>
      <c r="S50" s="156" t="e">
        <f>M50-J50</f>
        <v>#REF!</v>
      </c>
      <c r="T50" s="157" t="e">
        <f>S50/J50</f>
        <v>#REF!</v>
      </c>
      <c r="U50" s="158" t="e">
        <f>P50-M50</f>
        <v>#REF!</v>
      </c>
      <c r="V50" s="157" t="e">
        <f>U50/M50</f>
        <v>#REF!</v>
      </c>
      <c r="W50" s="159" t="e">
        <f>P50-G50</f>
        <v>#REF!</v>
      </c>
      <c r="X50" s="160" t="e">
        <f>W50/G50</f>
        <v>#REF!</v>
      </c>
      <c r="Y50" s="135"/>
      <c r="Z50" s="135"/>
      <c r="AA50" s="135"/>
      <c r="AB50" s="135"/>
    </row>
    <row r="53" spans="1:28">
      <c r="B53" s="161"/>
      <c r="C53" s="161"/>
      <c r="D53" s="161"/>
      <c r="E53" s="135"/>
      <c r="F53" s="135"/>
      <c r="G53" s="135"/>
      <c r="H53" s="135"/>
      <c r="I53" s="264"/>
      <c r="J53" s="264"/>
      <c r="K53" s="264"/>
      <c r="L53" s="264"/>
      <c r="M53" s="264"/>
      <c r="N53" s="264"/>
      <c r="O53" s="264"/>
      <c r="P53" s="264"/>
      <c r="Q53" s="264"/>
      <c r="R53" s="265"/>
      <c r="S53" s="135">
        <f t="shared" ref="S53:S59" si="36">M53-J53</f>
        <v>0</v>
      </c>
      <c r="T53" s="162" t="e">
        <f t="shared" ref="T53:T59" si="37">S53/J53</f>
        <v>#DIV/0!</v>
      </c>
      <c r="U53" s="135">
        <f t="shared" ref="U53:U59" si="38">P53-M53</f>
        <v>0</v>
      </c>
      <c r="V53" s="162" t="e">
        <f t="shared" ref="V53:V59" si="39">U53/M53</f>
        <v>#DIV/0!</v>
      </c>
      <c r="Y53" s="135"/>
      <c r="Z53" s="163"/>
      <c r="AA53" s="163"/>
      <c r="AB53" s="163"/>
    </row>
    <row r="54" spans="1:28">
      <c r="B54" s="161"/>
      <c r="C54" s="161"/>
      <c r="D54" s="161"/>
      <c r="E54" s="135"/>
      <c r="F54" s="135"/>
      <c r="G54" s="135"/>
      <c r="H54" s="135"/>
      <c r="I54" s="264"/>
      <c r="J54" s="264"/>
      <c r="K54" s="264"/>
      <c r="L54" s="264"/>
      <c r="M54" s="264"/>
      <c r="N54" s="264"/>
      <c r="O54" s="264"/>
      <c r="P54" s="264"/>
      <c r="Q54" s="264"/>
      <c r="R54" s="265"/>
      <c r="S54" s="135">
        <f t="shared" si="36"/>
        <v>0</v>
      </c>
      <c r="T54" s="162" t="e">
        <f t="shared" si="37"/>
        <v>#DIV/0!</v>
      </c>
      <c r="U54" s="135">
        <f t="shared" si="38"/>
        <v>0</v>
      </c>
      <c r="V54" s="162" t="e">
        <f t="shared" si="39"/>
        <v>#DIV/0!</v>
      </c>
      <c r="Y54" s="135"/>
      <c r="Z54" s="163"/>
      <c r="AA54" s="163"/>
      <c r="AB54" s="163"/>
    </row>
    <row r="55" spans="1:28">
      <c r="B55" s="161"/>
      <c r="C55" s="161"/>
      <c r="D55" s="161"/>
      <c r="E55" s="135"/>
      <c r="F55" s="135"/>
      <c r="G55" s="135"/>
      <c r="H55" s="135"/>
      <c r="I55" s="264"/>
      <c r="J55" s="264"/>
      <c r="K55" s="264"/>
      <c r="L55" s="264"/>
      <c r="M55" s="264"/>
      <c r="N55" s="264"/>
      <c r="O55" s="264"/>
      <c r="P55" s="264"/>
      <c r="Q55" s="264"/>
      <c r="R55" s="265"/>
      <c r="S55" s="135">
        <f t="shared" si="36"/>
        <v>0</v>
      </c>
      <c r="T55" s="162" t="e">
        <f t="shared" si="37"/>
        <v>#DIV/0!</v>
      </c>
      <c r="U55" s="135">
        <f t="shared" si="38"/>
        <v>0</v>
      </c>
      <c r="V55" s="162" t="e">
        <f t="shared" si="39"/>
        <v>#DIV/0!</v>
      </c>
      <c r="Y55" s="135"/>
      <c r="Z55" s="163"/>
      <c r="AA55" s="163"/>
      <c r="AB55" s="163"/>
    </row>
    <row r="56" spans="1:28">
      <c r="B56" s="161"/>
      <c r="C56" s="161"/>
      <c r="D56" s="161"/>
      <c r="E56" s="135"/>
      <c r="F56" s="135"/>
      <c r="G56" s="135"/>
      <c r="H56" s="135"/>
      <c r="I56" s="264"/>
      <c r="J56" s="264"/>
      <c r="K56" s="264"/>
      <c r="L56" s="264"/>
      <c r="M56" s="264"/>
      <c r="N56" s="264"/>
      <c r="O56" s="264"/>
      <c r="P56" s="264"/>
      <c r="Q56" s="264"/>
      <c r="R56" s="265"/>
      <c r="S56" s="135">
        <f t="shared" si="36"/>
        <v>0</v>
      </c>
      <c r="T56" s="162" t="e">
        <f t="shared" si="37"/>
        <v>#DIV/0!</v>
      </c>
      <c r="U56" s="135">
        <f t="shared" si="38"/>
        <v>0</v>
      </c>
      <c r="V56" s="162" t="e">
        <f t="shared" si="39"/>
        <v>#DIV/0!</v>
      </c>
      <c r="Y56" s="135"/>
      <c r="Z56" s="163"/>
      <c r="AA56" s="163"/>
      <c r="AB56" s="163"/>
    </row>
    <row r="57" spans="1:28">
      <c r="B57" s="161"/>
      <c r="C57" s="161"/>
      <c r="D57" s="161"/>
      <c r="E57" s="135"/>
      <c r="F57" s="135"/>
      <c r="G57" s="135"/>
      <c r="H57" s="135"/>
      <c r="I57" s="264"/>
      <c r="J57" s="264"/>
      <c r="K57" s="264"/>
      <c r="L57" s="264"/>
      <c r="M57" s="264"/>
      <c r="N57" s="264"/>
      <c r="O57" s="264"/>
      <c r="P57" s="264"/>
      <c r="Q57" s="264"/>
      <c r="R57" s="265"/>
      <c r="S57" s="135">
        <f t="shared" si="36"/>
        <v>0</v>
      </c>
      <c r="T57" s="162" t="e">
        <f t="shared" si="37"/>
        <v>#DIV/0!</v>
      </c>
      <c r="U57" s="135">
        <f t="shared" si="38"/>
        <v>0</v>
      </c>
      <c r="V57" s="162" t="e">
        <f t="shared" si="39"/>
        <v>#DIV/0!</v>
      </c>
      <c r="Y57" s="135"/>
      <c r="Z57" s="163"/>
      <c r="AA57" s="163"/>
      <c r="AB57" s="163"/>
    </row>
    <row r="58" spans="1:28">
      <c r="B58" s="161"/>
      <c r="C58" s="161"/>
      <c r="D58" s="161"/>
      <c r="E58" s="135"/>
      <c r="F58" s="135"/>
      <c r="G58" s="135"/>
      <c r="H58" s="135"/>
      <c r="I58" s="264"/>
      <c r="J58" s="264"/>
      <c r="K58" s="264"/>
      <c r="L58" s="264"/>
      <c r="M58" s="264"/>
      <c r="N58" s="264"/>
      <c r="O58" s="264"/>
      <c r="P58" s="264"/>
      <c r="Q58" s="264"/>
      <c r="R58" s="265"/>
      <c r="S58" s="135">
        <f t="shared" si="36"/>
        <v>0</v>
      </c>
      <c r="T58" s="162" t="e">
        <f t="shared" si="37"/>
        <v>#DIV/0!</v>
      </c>
      <c r="U58" s="135">
        <f t="shared" si="38"/>
        <v>0</v>
      </c>
      <c r="V58" s="162" t="e">
        <f t="shared" si="39"/>
        <v>#DIV/0!</v>
      </c>
      <c r="Y58" s="135"/>
      <c r="Z58" s="163"/>
      <c r="AA58" s="163"/>
      <c r="AB58" s="163"/>
    </row>
    <row r="59" spans="1:28">
      <c r="B59" s="161"/>
      <c r="C59" s="161"/>
      <c r="D59" s="161"/>
      <c r="E59" s="135"/>
      <c r="F59" s="135"/>
      <c r="G59" s="135"/>
      <c r="H59" s="135"/>
      <c r="I59" s="264"/>
      <c r="J59" s="264"/>
      <c r="K59" s="264"/>
      <c r="L59" s="264"/>
      <c r="M59" s="264"/>
      <c r="N59" s="264"/>
      <c r="O59" s="264"/>
      <c r="P59" s="264"/>
      <c r="Q59" s="264"/>
      <c r="R59" s="265"/>
      <c r="S59" s="135">
        <f t="shared" si="36"/>
        <v>0</v>
      </c>
      <c r="T59" s="162" t="e">
        <f t="shared" si="37"/>
        <v>#DIV/0!</v>
      </c>
      <c r="U59" s="135">
        <f t="shared" si="38"/>
        <v>0</v>
      </c>
      <c r="V59" s="162" t="e">
        <f t="shared" si="39"/>
        <v>#DIV/0!</v>
      </c>
      <c r="Y59" s="135"/>
      <c r="Z59" s="163"/>
      <c r="AA59" s="163"/>
      <c r="AB59" s="163"/>
    </row>
    <row r="60" spans="1:28">
      <c r="B60" s="161"/>
      <c r="C60" s="161"/>
      <c r="D60" s="161"/>
      <c r="E60" s="135"/>
      <c r="F60" s="135"/>
      <c r="G60" s="135"/>
      <c r="H60" s="135"/>
      <c r="I60" s="264"/>
      <c r="J60" s="264"/>
      <c r="K60" s="264"/>
      <c r="L60" s="264"/>
      <c r="M60" s="264"/>
      <c r="N60" s="264"/>
      <c r="O60" s="264"/>
      <c r="P60" s="264"/>
      <c r="Q60" s="264"/>
      <c r="R60" s="265"/>
      <c r="S60" s="135"/>
      <c r="T60" s="162"/>
      <c r="U60" s="135"/>
      <c r="V60" s="162"/>
      <c r="Y60" s="135"/>
      <c r="Z60" s="163"/>
      <c r="AA60" s="163"/>
      <c r="AB60" s="163"/>
    </row>
    <row r="61" spans="1:28">
      <c r="B61" s="161"/>
      <c r="C61" s="161"/>
      <c r="D61" s="161"/>
      <c r="E61" s="135"/>
      <c r="F61" s="135"/>
      <c r="G61" s="135"/>
      <c r="H61" s="135"/>
      <c r="I61" s="264"/>
      <c r="J61" s="264"/>
      <c r="K61" s="264"/>
      <c r="L61" s="264"/>
      <c r="M61" s="264"/>
      <c r="N61" s="264"/>
      <c r="O61" s="264"/>
      <c r="P61" s="264"/>
      <c r="Q61" s="264"/>
      <c r="R61" s="265"/>
      <c r="S61" s="135">
        <f>M61-J61</f>
        <v>0</v>
      </c>
      <c r="T61" s="162" t="e">
        <f>S61/J61</f>
        <v>#DIV/0!</v>
      </c>
      <c r="U61" s="135">
        <f>P61-M61</f>
        <v>0</v>
      </c>
      <c r="V61" s="162" t="e">
        <f>U61/M61</f>
        <v>#DIV/0!</v>
      </c>
      <c r="Y61" s="135"/>
      <c r="Z61" s="163"/>
      <c r="AA61" s="163"/>
      <c r="AB61" s="163"/>
    </row>
    <row r="62" spans="1:28">
      <c r="B62" s="161"/>
      <c r="C62" s="161"/>
      <c r="D62" s="161"/>
      <c r="E62" s="135"/>
      <c r="F62" s="135"/>
      <c r="G62" s="135"/>
      <c r="H62" s="135"/>
      <c r="I62" s="264"/>
      <c r="J62" s="264"/>
      <c r="K62" s="264"/>
      <c r="L62" s="264"/>
      <c r="M62" s="264"/>
      <c r="N62" s="264"/>
      <c r="O62" s="264"/>
      <c r="P62" s="264"/>
      <c r="Q62" s="264"/>
      <c r="R62" s="265"/>
      <c r="S62" s="135">
        <f>M62-J62</f>
        <v>0</v>
      </c>
      <c r="T62" s="162" t="e">
        <f>S62/J62</f>
        <v>#DIV/0!</v>
      </c>
      <c r="U62" s="135">
        <f>P62-M62</f>
        <v>0</v>
      </c>
      <c r="V62" s="162" t="e">
        <f>U62/M62</f>
        <v>#DIV/0!</v>
      </c>
      <c r="Y62" s="135"/>
      <c r="Z62" s="163"/>
      <c r="AA62" s="163"/>
      <c r="AB62" s="163"/>
    </row>
    <row r="63" spans="1:28">
      <c r="B63" s="161"/>
      <c r="C63" s="161"/>
      <c r="D63" s="161"/>
      <c r="E63" s="135"/>
      <c r="F63" s="135"/>
      <c r="G63" s="135"/>
      <c r="H63" s="135"/>
      <c r="I63" s="264"/>
      <c r="J63" s="264"/>
      <c r="K63" s="264"/>
      <c r="L63" s="264"/>
      <c r="M63" s="264"/>
      <c r="N63" s="264"/>
      <c r="O63" s="264"/>
      <c r="P63" s="264"/>
      <c r="Q63" s="264"/>
      <c r="R63" s="265"/>
      <c r="S63" s="135">
        <f>M63-J63</f>
        <v>0</v>
      </c>
      <c r="T63" s="162" t="e">
        <f>S63/J63</f>
        <v>#DIV/0!</v>
      </c>
      <c r="U63" s="135">
        <f>P63-M63</f>
        <v>0</v>
      </c>
      <c r="V63" s="162" t="e">
        <f>U63/M63</f>
        <v>#DIV/0!</v>
      </c>
      <c r="Y63" s="135"/>
      <c r="Z63" s="163"/>
      <c r="AA63" s="163"/>
      <c r="AB63" s="163"/>
    </row>
    <row r="64" spans="1:28">
      <c r="B64" s="161"/>
      <c r="C64" s="161"/>
      <c r="D64" s="161"/>
      <c r="E64" s="135"/>
      <c r="F64" s="135"/>
      <c r="G64" s="135"/>
      <c r="H64" s="135"/>
      <c r="I64" s="264"/>
      <c r="J64" s="264"/>
      <c r="K64" s="264"/>
      <c r="L64" s="264"/>
      <c r="M64" s="264"/>
      <c r="N64" s="264"/>
      <c r="O64" s="264"/>
      <c r="P64" s="264"/>
      <c r="Q64" s="264"/>
      <c r="R64" s="265"/>
      <c r="S64" s="135">
        <f>M64-J64</f>
        <v>0</v>
      </c>
      <c r="T64" s="162" t="e">
        <f>S64/J64</f>
        <v>#DIV/0!</v>
      </c>
      <c r="U64" s="135">
        <f>P64-M64</f>
        <v>0</v>
      </c>
      <c r="V64" s="162" t="e">
        <f>U64/M64</f>
        <v>#DIV/0!</v>
      </c>
      <c r="Y64" s="135"/>
      <c r="Z64" s="163"/>
      <c r="AA64" s="163"/>
      <c r="AB64" s="163"/>
    </row>
    <row r="65" spans="2:28">
      <c r="B65" s="161"/>
      <c r="C65" s="161"/>
      <c r="D65" s="161"/>
      <c r="E65" s="135"/>
      <c r="F65" s="135"/>
      <c r="G65" s="135"/>
      <c r="H65" s="135"/>
      <c r="I65" s="264"/>
      <c r="J65" s="264"/>
      <c r="K65" s="264"/>
      <c r="L65" s="264"/>
      <c r="M65" s="264"/>
      <c r="N65" s="264"/>
      <c r="O65" s="264"/>
      <c r="P65" s="264"/>
      <c r="Q65" s="264"/>
      <c r="R65" s="265"/>
      <c r="S65" s="135"/>
      <c r="T65" s="162"/>
      <c r="U65" s="135"/>
      <c r="V65" s="162"/>
      <c r="Y65" s="135"/>
      <c r="Z65" s="163"/>
      <c r="AA65" s="163"/>
      <c r="AB65" s="163"/>
    </row>
    <row r="66" spans="2:28">
      <c r="B66" s="161"/>
      <c r="C66" s="161"/>
      <c r="D66" s="161"/>
      <c r="E66" s="135"/>
      <c r="F66" s="135"/>
      <c r="G66" s="135"/>
      <c r="H66" s="135"/>
      <c r="I66" s="264"/>
      <c r="J66" s="264"/>
      <c r="K66" s="264"/>
      <c r="L66" s="264"/>
      <c r="M66" s="264"/>
      <c r="N66" s="264"/>
      <c r="O66" s="264"/>
      <c r="P66" s="264"/>
      <c r="Q66" s="264"/>
      <c r="R66" s="265"/>
      <c r="S66" s="135">
        <f t="shared" ref="S66:S72" si="40">M66-J66</f>
        <v>0</v>
      </c>
      <c r="T66" s="162" t="e">
        <f t="shared" ref="T66:T72" si="41">S66/J66</f>
        <v>#DIV/0!</v>
      </c>
      <c r="U66" s="135">
        <f t="shared" ref="U66:U72" si="42">P66-M66</f>
        <v>0</v>
      </c>
      <c r="V66" s="162" t="e">
        <f t="shared" ref="V66:V72" si="43">U66/M66</f>
        <v>#DIV/0!</v>
      </c>
      <c r="Y66" s="135"/>
      <c r="Z66" s="164"/>
      <c r="AA66" s="164"/>
      <c r="AB66" s="164"/>
    </row>
    <row r="67" spans="2:28">
      <c r="B67" s="161"/>
      <c r="C67" s="161"/>
      <c r="D67" s="161"/>
      <c r="E67" s="135"/>
      <c r="F67" s="135"/>
      <c r="G67" s="135"/>
      <c r="H67" s="135"/>
      <c r="I67" s="264"/>
      <c r="J67" s="264"/>
      <c r="K67" s="264"/>
      <c r="L67" s="264"/>
      <c r="M67" s="264"/>
      <c r="N67" s="264"/>
      <c r="O67" s="264"/>
      <c r="P67" s="264"/>
      <c r="Q67" s="264"/>
      <c r="R67" s="265"/>
      <c r="S67" s="135">
        <f t="shared" si="40"/>
        <v>0</v>
      </c>
      <c r="T67" s="162" t="e">
        <f t="shared" si="41"/>
        <v>#DIV/0!</v>
      </c>
      <c r="U67" s="135">
        <f t="shared" si="42"/>
        <v>0</v>
      </c>
      <c r="V67" s="162" t="e">
        <f t="shared" si="43"/>
        <v>#DIV/0!</v>
      </c>
      <c r="Y67" s="135"/>
      <c r="Z67" s="164"/>
      <c r="AA67" s="164"/>
      <c r="AB67" s="164"/>
    </row>
    <row r="68" spans="2:28">
      <c r="B68" s="161"/>
      <c r="C68" s="161"/>
      <c r="D68" s="161"/>
      <c r="E68" s="135"/>
      <c r="F68" s="135"/>
      <c r="G68" s="135"/>
      <c r="H68" s="135"/>
      <c r="I68" s="264"/>
      <c r="J68" s="264"/>
      <c r="K68" s="264"/>
      <c r="L68" s="264"/>
      <c r="M68" s="264"/>
      <c r="N68" s="264"/>
      <c r="O68" s="264"/>
      <c r="P68" s="264"/>
      <c r="Q68" s="264"/>
      <c r="R68" s="265"/>
      <c r="S68" s="135">
        <f t="shared" si="40"/>
        <v>0</v>
      </c>
      <c r="T68" s="162" t="e">
        <f t="shared" si="41"/>
        <v>#DIV/0!</v>
      </c>
      <c r="U68" s="135">
        <f t="shared" si="42"/>
        <v>0</v>
      </c>
      <c r="V68" s="162" t="e">
        <f t="shared" si="43"/>
        <v>#DIV/0!</v>
      </c>
      <c r="Y68" s="135"/>
      <c r="Z68" s="164"/>
      <c r="AA68" s="164"/>
      <c r="AB68" s="164"/>
    </row>
    <row r="69" spans="2:28">
      <c r="B69" s="161"/>
      <c r="C69" s="161"/>
      <c r="D69" s="161"/>
      <c r="E69" s="135"/>
      <c r="F69" s="135"/>
      <c r="G69" s="135"/>
      <c r="H69" s="135"/>
      <c r="I69" s="264"/>
      <c r="J69" s="264"/>
      <c r="K69" s="264"/>
      <c r="L69" s="264"/>
      <c r="M69" s="264"/>
      <c r="N69" s="264"/>
      <c r="O69" s="264"/>
      <c r="P69" s="264"/>
      <c r="Q69" s="264"/>
      <c r="R69" s="265"/>
      <c r="S69" s="135">
        <f t="shared" si="40"/>
        <v>0</v>
      </c>
      <c r="T69" s="162" t="e">
        <f t="shared" si="41"/>
        <v>#DIV/0!</v>
      </c>
      <c r="U69" s="135">
        <f t="shared" si="42"/>
        <v>0</v>
      </c>
      <c r="V69" s="162" t="e">
        <f t="shared" si="43"/>
        <v>#DIV/0!</v>
      </c>
      <c r="Y69" s="135"/>
      <c r="Z69" s="164"/>
      <c r="AA69" s="164"/>
      <c r="AB69" s="164"/>
    </row>
    <row r="70" spans="2:28">
      <c r="B70" s="161"/>
      <c r="C70" s="161"/>
      <c r="D70" s="161"/>
      <c r="E70" s="135"/>
      <c r="F70" s="135"/>
      <c r="G70" s="135"/>
      <c r="H70" s="135"/>
      <c r="I70" s="264"/>
      <c r="J70" s="264"/>
      <c r="K70" s="264"/>
      <c r="L70" s="264"/>
      <c r="M70" s="264"/>
      <c r="N70" s="264"/>
      <c r="O70" s="264"/>
      <c r="P70" s="264"/>
      <c r="Q70" s="264"/>
      <c r="R70" s="265"/>
      <c r="S70" s="135">
        <f t="shared" si="40"/>
        <v>0</v>
      </c>
      <c r="T70" s="162" t="e">
        <f t="shared" si="41"/>
        <v>#DIV/0!</v>
      </c>
      <c r="U70" s="135">
        <f t="shared" si="42"/>
        <v>0</v>
      </c>
      <c r="V70" s="162" t="e">
        <f t="shared" si="43"/>
        <v>#DIV/0!</v>
      </c>
      <c r="Y70" s="135"/>
      <c r="Z70" s="164"/>
      <c r="AA70" s="164"/>
      <c r="AB70" s="164"/>
    </row>
    <row r="71" spans="2:28">
      <c r="B71" s="161"/>
      <c r="C71" s="161"/>
      <c r="D71" s="161"/>
      <c r="E71" s="135"/>
      <c r="F71" s="135"/>
      <c r="G71" s="135"/>
      <c r="H71" s="135"/>
      <c r="I71" s="264"/>
      <c r="J71" s="264"/>
      <c r="K71" s="264"/>
      <c r="L71" s="264"/>
      <c r="M71" s="264"/>
      <c r="N71" s="264"/>
      <c r="O71" s="264"/>
      <c r="P71" s="264"/>
      <c r="Q71" s="264"/>
      <c r="R71" s="265"/>
      <c r="S71" s="135">
        <f t="shared" si="40"/>
        <v>0</v>
      </c>
      <c r="T71" s="162" t="e">
        <f t="shared" si="41"/>
        <v>#DIV/0!</v>
      </c>
      <c r="U71" s="135">
        <f t="shared" si="42"/>
        <v>0</v>
      </c>
      <c r="V71" s="162" t="e">
        <f t="shared" si="43"/>
        <v>#DIV/0!</v>
      </c>
      <c r="Y71" s="135"/>
      <c r="Z71" s="164"/>
      <c r="AA71" s="164"/>
      <c r="AB71" s="164"/>
    </row>
    <row r="72" spans="2:28">
      <c r="B72" s="161"/>
      <c r="C72" s="161"/>
      <c r="D72" s="161"/>
      <c r="E72" s="135"/>
      <c r="F72" s="135"/>
      <c r="G72" s="135"/>
      <c r="H72" s="135"/>
      <c r="I72" s="264"/>
      <c r="J72" s="264"/>
      <c r="K72" s="264"/>
      <c r="L72" s="264"/>
      <c r="M72" s="264"/>
      <c r="N72" s="264"/>
      <c r="O72" s="264"/>
      <c r="P72" s="264"/>
      <c r="Q72" s="264"/>
      <c r="R72" s="265"/>
      <c r="S72" s="135">
        <f t="shared" si="40"/>
        <v>0</v>
      </c>
      <c r="T72" s="162" t="e">
        <f t="shared" si="41"/>
        <v>#DIV/0!</v>
      </c>
      <c r="U72" s="135">
        <f t="shared" si="42"/>
        <v>0</v>
      </c>
      <c r="V72" s="162" t="e">
        <f t="shared" si="43"/>
        <v>#DIV/0!</v>
      </c>
      <c r="Y72" s="135"/>
      <c r="Z72" s="164"/>
      <c r="AA72" s="164"/>
      <c r="AB72" s="164"/>
    </row>
    <row r="73" spans="2:28">
      <c r="B73" s="161"/>
      <c r="C73" s="161"/>
      <c r="D73" s="161"/>
      <c r="E73" s="135"/>
      <c r="F73" s="135"/>
      <c r="G73" s="135"/>
      <c r="H73" s="135"/>
      <c r="I73" s="264"/>
      <c r="J73" s="264"/>
      <c r="K73" s="264"/>
      <c r="L73" s="264"/>
      <c r="M73" s="264"/>
      <c r="N73" s="264"/>
      <c r="O73" s="264"/>
      <c r="P73" s="264"/>
      <c r="Q73" s="264"/>
      <c r="R73" s="265"/>
      <c r="S73" s="135"/>
      <c r="T73" s="162"/>
      <c r="U73" s="135"/>
      <c r="V73" s="162"/>
      <c r="Y73" s="135"/>
      <c r="Z73" s="164"/>
      <c r="AA73" s="164"/>
      <c r="AB73" s="164"/>
    </row>
    <row r="74" spans="2:28">
      <c r="B74" s="161"/>
      <c r="C74" s="161"/>
      <c r="D74" s="161"/>
      <c r="E74" s="135"/>
      <c r="F74" s="135"/>
      <c r="G74" s="135"/>
      <c r="H74" s="135"/>
      <c r="I74" s="264"/>
      <c r="J74" s="264"/>
      <c r="K74" s="264"/>
      <c r="L74" s="264"/>
      <c r="M74" s="264"/>
      <c r="N74" s="264"/>
      <c r="O74" s="264"/>
      <c r="P74" s="264"/>
      <c r="Q74" s="264"/>
      <c r="R74" s="265"/>
      <c r="S74" s="135">
        <f t="shared" ref="S74:S79" si="44">M74-J74</f>
        <v>0</v>
      </c>
      <c r="T74" s="162" t="e">
        <f t="shared" ref="T74:T79" si="45">S74/J74</f>
        <v>#DIV/0!</v>
      </c>
      <c r="U74" s="135">
        <f t="shared" ref="U74:U79" si="46">P74-M74</f>
        <v>0</v>
      </c>
      <c r="V74" s="162" t="e">
        <f t="shared" ref="V74:V79" si="47">U74/M74</f>
        <v>#DIV/0!</v>
      </c>
      <c r="Y74" s="135"/>
      <c r="Z74" s="164"/>
      <c r="AA74" s="164"/>
      <c r="AB74" s="164"/>
    </row>
    <row r="75" spans="2:28">
      <c r="B75" s="161"/>
      <c r="C75" s="161"/>
      <c r="D75" s="161"/>
      <c r="E75" s="135"/>
      <c r="F75" s="135"/>
      <c r="G75" s="135"/>
      <c r="H75" s="135"/>
      <c r="I75" s="264"/>
      <c r="J75" s="264"/>
      <c r="K75" s="264"/>
      <c r="L75" s="264"/>
      <c r="M75" s="264"/>
      <c r="N75" s="264"/>
      <c r="O75" s="264"/>
      <c r="P75" s="264"/>
      <c r="Q75" s="264"/>
      <c r="R75" s="265"/>
      <c r="S75" s="135">
        <f t="shared" si="44"/>
        <v>0</v>
      </c>
      <c r="T75" s="162" t="e">
        <f t="shared" si="45"/>
        <v>#DIV/0!</v>
      </c>
      <c r="U75" s="135">
        <f t="shared" si="46"/>
        <v>0</v>
      </c>
      <c r="V75" s="162" t="e">
        <f t="shared" si="47"/>
        <v>#DIV/0!</v>
      </c>
      <c r="Y75" s="135"/>
      <c r="Z75" s="164"/>
      <c r="AA75" s="164"/>
      <c r="AB75" s="164"/>
    </row>
    <row r="76" spans="2:28">
      <c r="B76" s="161"/>
      <c r="C76" s="161"/>
      <c r="D76" s="161"/>
      <c r="E76" s="135"/>
      <c r="F76" s="135"/>
      <c r="G76" s="135"/>
      <c r="H76" s="135"/>
      <c r="I76" s="264"/>
      <c r="J76" s="264"/>
      <c r="K76" s="264"/>
      <c r="L76" s="264"/>
      <c r="M76" s="264"/>
      <c r="N76" s="264"/>
      <c r="O76" s="264"/>
      <c r="P76" s="264"/>
      <c r="Q76" s="264"/>
      <c r="R76" s="265"/>
      <c r="S76" s="135">
        <f t="shared" si="44"/>
        <v>0</v>
      </c>
      <c r="T76" s="162" t="e">
        <f t="shared" si="45"/>
        <v>#DIV/0!</v>
      </c>
      <c r="U76" s="135">
        <f t="shared" si="46"/>
        <v>0</v>
      </c>
      <c r="V76" s="162" t="e">
        <f t="shared" si="47"/>
        <v>#DIV/0!</v>
      </c>
      <c r="Y76" s="135"/>
      <c r="Z76" s="164"/>
      <c r="AA76" s="164"/>
      <c r="AB76" s="164"/>
    </row>
    <row r="77" spans="2:28">
      <c r="B77" s="161"/>
      <c r="C77" s="161"/>
      <c r="D77" s="161"/>
      <c r="E77" s="135"/>
      <c r="F77" s="135"/>
      <c r="G77" s="135"/>
      <c r="H77" s="135"/>
      <c r="I77" s="264"/>
      <c r="J77" s="264"/>
      <c r="K77" s="264"/>
      <c r="L77" s="264"/>
      <c r="M77" s="264"/>
      <c r="N77" s="264"/>
      <c r="O77" s="264"/>
      <c r="P77" s="264"/>
      <c r="Q77" s="264"/>
      <c r="R77" s="265"/>
      <c r="S77" s="135">
        <f t="shared" si="44"/>
        <v>0</v>
      </c>
      <c r="T77" s="162" t="e">
        <f t="shared" si="45"/>
        <v>#DIV/0!</v>
      </c>
      <c r="U77" s="135">
        <f t="shared" si="46"/>
        <v>0</v>
      </c>
      <c r="V77" s="162" t="e">
        <f t="shared" si="47"/>
        <v>#DIV/0!</v>
      </c>
      <c r="Y77" s="135"/>
      <c r="Z77" s="164"/>
      <c r="AA77" s="164"/>
      <c r="AB77" s="164"/>
    </row>
    <row r="78" spans="2:28">
      <c r="B78" s="161"/>
      <c r="C78" s="161"/>
      <c r="D78" s="161"/>
      <c r="E78" s="135"/>
      <c r="F78" s="135"/>
      <c r="G78" s="135"/>
      <c r="H78" s="135"/>
      <c r="I78" s="264"/>
      <c r="J78" s="264"/>
      <c r="K78" s="264"/>
      <c r="L78" s="264"/>
      <c r="M78" s="264"/>
      <c r="N78" s="264"/>
      <c r="O78" s="264"/>
      <c r="P78" s="264"/>
      <c r="Q78" s="264"/>
      <c r="R78" s="265"/>
      <c r="S78" s="135">
        <f t="shared" si="44"/>
        <v>0</v>
      </c>
      <c r="T78" s="162" t="e">
        <f t="shared" si="45"/>
        <v>#DIV/0!</v>
      </c>
      <c r="U78" s="135">
        <f t="shared" si="46"/>
        <v>0</v>
      </c>
      <c r="V78" s="162" t="e">
        <f t="shared" si="47"/>
        <v>#DIV/0!</v>
      </c>
      <c r="Y78" s="135"/>
      <c r="Z78" s="164"/>
      <c r="AA78" s="164"/>
      <c r="AB78" s="164"/>
    </row>
    <row r="79" spans="2:28">
      <c r="B79" s="161"/>
      <c r="C79" s="161"/>
      <c r="D79" s="161"/>
      <c r="E79" s="135"/>
      <c r="F79" s="135"/>
      <c r="G79" s="135"/>
      <c r="H79" s="135"/>
      <c r="I79" s="264"/>
      <c r="J79" s="264"/>
      <c r="K79" s="264"/>
      <c r="L79" s="264"/>
      <c r="M79" s="264"/>
      <c r="N79" s="264"/>
      <c r="O79" s="264"/>
      <c r="P79" s="264"/>
      <c r="Q79" s="264"/>
      <c r="R79" s="265"/>
      <c r="S79" s="135">
        <f t="shared" si="44"/>
        <v>0</v>
      </c>
      <c r="T79" s="162" t="e">
        <f t="shared" si="45"/>
        <v>#DIV/0!</v>
      </c>
      <c r="U79" s="135">
        <f t="shared" si="46"/>
        <v>0</v>
      </c>
      <c r="V79" s="162" t="e">
        <f t="shared" si="47"/>
        <v>#DIV/0!</v>
      </c>
      <c r="Y79" s="135"/>
      <c r="Z79" s="164"/>
      <c r="AA79" s="164"/>
      <c r="AB79" s="164"/>
    </row>
    <row r="80" spans="2:28">
      <c r="B80" s="161"/>
      <c r="C80" s="161"/>
      <c r="D80" s="161"/>
      <c r="E80" s="135"/>
      <c r="F80" s="135"/>
      <c r="G80" s="135"/>
      <c r="H80" s="135"/>
      <c r="I80" s="264"/>
      <c r="J80" s="264"/>
      <c r="K80" s="264"/>
      <c r="L80" s="264"/>
      <c r="M80" s="264"/>
      <c r="N80" s="264"/>
      <c r="O80" s="264"/>
      <c r="P80" s="264"/>
      <c r="Q80" s="264"/>
      <c r="R80" s="265"/>
      <c r="S80" s="135"/>
      <c r="T80" s="162"/>
      <c r="U80" s="135"/>
      <c r="V80" s="162"/>
      <c r="Y80" s="135"/>
      <c r="Z80" s="164"/>
      <c r="AA80" s="164"/>
      <c r="AB80" s="164"/>
    </row>
    <row r="81" spans="2:28">
      <c r="B81" s="161"/>
      <c r="C81" s="161"/>
      <c r="D81" s="161"/>
      <c r="E81" s="135"/>
      <c r="F81" s="135"/>
      <c r="G81" s="135"/>
      <c r="H81" s="135"/>
      <c r="I81" s="264"/>
      <c r="J81" s="264"/>
      <c r="K81" s="264"/>
      <c r="L81" s="264"/>
      <c r="M81" s="264"/>
      <c r="N81" s="264"/>
      <c r="O81" s="264"/>
      <c r="P81" s="264"/>
      <c r="Q81" s="264"/>
      <c r="R81" s="265"/>
      <c r="S81" s="135">
        <f t="shared" ref="S81:S86" si="48">M81-J81</f>
        <v>0</v>
      </c>
      <c r="T81" s="162" t="e">
        <f t="shared" ref="T81:T86" si="49">S81/J81</f>
        <v>#DIV/0!</v>
      </c>
      <c r="U81" s="135">
        <f t="shared" ref="U81:U86" si="50">P81-M81</f>
        <v>0</v>
      </c>
      <c r="V81" s="162" t="e">
        <f t="shared" ref="V81:V86" si="51">U81/M81</f>
        <v>#DIV/0!</v>
      </c>
      <c r="Y81" s="135"/>
      <c r="Z81" s="164"/>
      <c r="AA81" s="164"/>
      <c r="AB81" s="164"/>
    </row>
    <row r="82" spans="2:28">
      <c r="B82" s="161"/>
      <c r="C82" s="161"/>
      <c r="D82" s="161"/>
      <c r="E82" s="135"/>
      <c r="F82" s="135"/>
      <c r="G82" s="135"/>
      <c r="H82" s="135"/>
      <c r="I82" s="264"/>
      <c r="J82" s="264"/>
      <c r="K82" s="264"/>
      <c r="L82" s="264"/>
      <c r="M82" s="264"/>
      <c r="N82" s="264"/>
      <c r="O82" s="264"/>
      <c r="P82" s="264"/>
      <c r="Q82" s="264"/>
      <c r="R82" s="265"/>
      <c r="S82" s="135">
        <f t="shared" si="48"/>
        <v>0</v>
      </c>
      <c r="T82" s="162" t="e">
        <f t="shared" si="49"/>
        <v>#DIV/0!</v>
      </c>
      <c r="U82" s="135">
        <f t="shared" si="50"/>
        <v>0</v>
      </c>
      <c r="V82" s="162" t="e">
        <f t="shared" si="51"/>
        <v>#DIV/0!</v>
      </c>
      <c r="Y82" s="135"/>
      <c r="Z82" s="164"/>
      <c r="AA82" s="164"/>
      <c r="AB82" s="164"/>
    </row>
    <row r="83" spans="2:28">
      <c r="B83" s="161"/>
      <c r="C83" s="161"/>
      <c r="D83" s="161"/>
      <c r="E83" s="135"/>
      <c r="F83" s="135"/>
      <c r="G83" s="135"/>
      <c r="H83" s="135"/>
      <c r="I83" s="264"/>
      <c r="J83" s="264"/>
      <c r="K83" s="264"/>
      <c r="L83" s="264"/>
      <c r="M83" s="264"/>
      <c r="N83" s="264"/>
      <c r="O83" s="264"/>
      <c r="P83" s="264"/>
      <c r="Q83" s="264"/>
      <c r="R83" s="265"/>
      <c r="S83" s="135">
        <f t="shared" si="48"/>
        <v>0</v>
      </c>
      <c r="T83" s="162" t="e">
        <f t="shared" si="49"/>
        <v>#DIV/0!</v>
      </c>
      <c r="U83" s="135">
        <f t="shared" si="50"/>
        <v>0</v>
      </c>
      <c r="V83" s="162" t="e">
        <f t="shared" si="51"/>
        <v>#DIV/0!</v>
      </c>
      <c r="Y83" s="135"/>
      <c r="Z83" s="164"/>
      <c r="AA83" s="164"/>
      <c r="AB83" s="164"/>
    </row>
    <row r="84" spans="2:28">
      <c r="B84" s="161"/>
      <c r="C84" s="161"/>
      <c r="D84" s="161"/>
      <c r="E84" s="135"/>
      <c r="F84" s="135"/>
      <c r="G84" s="135"/>
      <c r="H84" s="135"/>
      <c r="I84" s="264"/>
      <c r="J84" s="264"/>
      <c r="K84" s="264"/>
      <c r="L84" s="264"/>
      <c r="M84" s="264"/>
      <c r="N84" s="264"/>
      <c r="O84" s="264"/>
      <c r="P84" s="264"/>
      <c r="Q84" s="264"/>
      <c r="R84" s="265"/>
      <c r="S84" s="135">
        <f t="shared" si="48"/>
        <v>0</v>
      </c>
      <c r="T84" s="162" t="e">
        <f t="shared" si="49"/>
        <v>#DIV/0!</v>
      </c>
      <c r="U84" s="135">
        <f t="shared" si="50"/>
        <v>0</v>
      </c>
      <c r="V84" s="162" t="e">
        <f t="shared" si="51"/>
        <v>#DIV/0!</v>
      </c>
      <c r="Y84" s="135"/>
      <c r="Z84" s="164"/>
      <c r="AA84" s="164"/>
      <c r="AB84" s="164"/>
    </row>
    <row r="85" spans="2:28">
      <c r="B85" s="161"/>
      <c r="C85" s="161"/>
      <c r="D85" s="161"/>
      <c r="E85" s="135"/>
      <c r="F85" s="135"/>
      <c r="G85" s="135"/>
      <c r="H85" s="135"/>
      <c r="I85" s="264"/>
      <c r="J85" s="264"/>
      <c r="K85" s="264"/>
      <c r="L85" s="264"/>
      <c r="M85" s="264"/>
      <c r="N85" s="264"/>
      <c r="O85" s="264"/>
      <c r="P85" s="264"/>
      <c r="Q85" s="264"/>
      <c r="R85" s="265"/>
      <c r="S85" s="135">
        <f t="shared" si="48"/>
        <v>0</v>
      </c>
      <c r="T85" s="162" t="e">
        <f t="shared" si="49"/>
        <v>#DIV/0!</v>
      </c>
      <c r="U85" s="135">
        <f t="shared" si="50"/>
        <v>0</v>
      </c>
      <c r="V85" s="162" t="e">
        <f t="shared" si="51"/>
        <v>#DIV/0!</v>
      </c>
      <c r="Y85" s="135"/>
      <c r="Z85" s="164"/>
      <c r="AA85" s="164"/>
      <c r="AB85" s="164"/>
    </row>
    <row r="86" spans="2:28">
      <c r="B86" s="161"/>
      <c r="C86" s="161"/>
      <c r="D86" s="161"/>
      <c r="E86" s="135"/>
      <c r="F86" s="135"/>
      <c r="G86" s="135"/>
      <c r="H86" s="135"/>
      <c r="I86" s="264"/>
      <c r="J86" s="264"/>
      <c r="K86" s="264"/>
      <c r="L86" s="264"/>
      <c r="M86" s="264"/>
      <c r="N86" s="264"/>
      <c r="O86" s="264"/>
      <c r="P86" s="264"/>
      <c r="Q86" s="264"/>
      <c r="R86" s="265"/>
      <c r="S86" s="135">
        <f t="shared" si="48"/>
        <v>0</v>
      </c>
      <c r="T86" s="162" t="e">
        <f t="shared" si="49"/>
        <v>#DIV/0!</v>
      </c>
      <c r="U86" s="135">
        <f t="shared" si="50"/>
        <v>0</v>
      </c>
      <c r="V86" s="162" t="e">
        <f t="shared" si="51"/>
        <v>#DIV/0!</v>
      </c>
      <c r="Y86" s="135"/>
      <c r="Z86" s="164"/>
      <c r="AA86" s="164"/>
      <c r="AB86" s="164"/>
    </row>
    <row r="87" spans="2:28">
      <c r="E87" s="135"/>
      <c r="F87" s="135"/>
      <c r="G87" s="135"/>
      <c r="H87" s="135"/>
      <c r="I87" s="264"/>
      <c r="J87" s="264"/>
      <c r="K87" s="264"/>
      <c r="L87" s="264"/>
      <c r="M87" s="264"/>
      <c r="N87" s="264"/>
      <c r="O87" s="264"/>
      <c r="P87" s="264"/>
      <c r="Q87" s="264"/>
      <c r="R87" s="265"/>
      <c r="S87" s="135"/>
      <c r="T87" s="162"/>
      <c r="U87" s="135"/>
      <c r="V87" s="162"/>
      <c r="Y87" s="135"/>
      <c r="Z87" s="164"/>
      <c r="AA87" s="164"/>
      <c r="AB87" s="164"/>
    </row>
    <row r="88" spans="2:28">
      <c r="B88" s="161"/>
      <c r="C88" s="161"/>
      <c r="D88" s="161"/>
      <c r="E88" s="135"/>
      <c r="F88" s="135"/>
      <c r="G88" s="135"/>
      <c r="H88" s="135"/>
      <c r="I88" s="264"/>
      <c r="J88" s="264"/>
      <c r="K88" s="264"/>
      <c r="L88" s="264"/>
      <c r="M88" s="264"/>
      <c r="N88" s="264"/>
      <c r="O88" s="264"/>
      <c r="P88" s="264"/>
      <c r="Q88" s="264"/>
      <c r="R88" s="265"/>
      <c r="S88" s="135">
        <f>M88-J88</f>
        <v>0</v>
      </c>
      <c r="T88" s="162" t="e">
        <f>S88/J88</f>
        <v>#DIV/0!</v>
      </c>
      <c r="U88" s="135">
        <f>P88-M88</f>
        <v>0</v>
      </c>
      <c r="V88" s="162" t="e">
        <f>U88/M88</f>
        <v>#DIV/0!</v>
      </c>
      <c r="Y88" s="135"/>
      <c r="Z88" s="164"/>
      <c r="AA88" s="164"/>
      <c r="AB88" s="164"/>
    </row>
    <row r="89" spans="2:28">
      <c r="B89" s="161"/>
      <c r="C89" s="161"/>
      <c r="D89" s="161"/>
      <c r="E89" s="135"/>
      <c r="F89" s="135"/>
      <c r="G89" s="135"/>
      <c r="H89" s="135"/>
      <c r="I89" s="264"/>
      <c r="J89" s="264"/>
      <c r="K89" s="264"/>
      <c r="L89" s="264"/>
      <c r="M89" s="264"/>
      <c r="N89" s="264"/>
      <c r="O89" s="264"/>
      <c r="P89" s="264"/>
      <c r="Q89" s="264"/>
      <c r="R89" s="265"/>
      <c r="S89" s="135">
        <f>M89-J89</f>
        <v>0</v>
      </c>
      <c r="T89" s="162" t="e">
        <f>S89/J89</f>
        <v>#DIV/0!</v>
      </c>
      <c r="U89" s="135">
        <f>P89-M89</f>
        <v>0</v>
      </c>
      <c r="V89" s="162" t="e">
        <f>U89/M89</f>
        <v>#DIV/0!</v>
      </c>
      <c r="Y89" s="135"/>
      <c r="Z89" s="164"/>
      <c r="AA89" s="164"/>
      <c r="AB89" s="164"/>
    </row>
    <row r="90" spans="2:28">
      <c r="E90" s="135"/>
      <c r="F90" s="135"/>
      <c r="G90" s="135"/>
      <c r="H90" s="135"/>
      <c r="I90" s="264"/>
      <c r="J90" s="264"/>
      <c r="K90" s="264"/>
      <c r="L90" s="264"/>
      <c r="M90" s="264"/>
      <c r="N90" s="264"/>
      <c r="O90" s="264"/>
      <c r="P90" s="264"/>
      <c r="Q90" s="264"/>
      <c r="R90" s="265"/>
      <c r="S90" s="135"/>
      <c r="T90" s="162"/>
      <c r="U90" s="135"/>
      <c r="V90" s="162"/>
      <c r="Y90" s="135"/>
      <c r="Z90" s="164"/>
      <c r="AA90" s="164"/>
      <c r="AB90" s="164"/>
    </row>
    <row r="91" spans="2:28">
      <c r="B91" s="161"/>
      <c r="C91" s="161"/>
      <c r="D91" s="161"/>
      <c r="E91" s="135"/>
      <c r="F91" s="135"/>
      <c r="G91" s="135"/>
      <c r="H91" s="135"/>
      <c r="I91" s="264"/>
      <c r="J91" s="264"/>
      <c r="K91" s="264"/>
      <c r="L91" s="264"/>
      <c r="M91" s="264"/>
      <c r="N91" s="264"/>
      <c r="O91" s="264"/>
      <c r="P91" s="264"/>
      <c r="Q91" s="264"/>
      <c r="R91" s="265"/>
      <c r="S91" s="135">
        <f>M91-J91</f>
        <v>0</v>
      </c>
      <c r="T91" s="162" t="e">
        <f>S91/J91</f>
        <v>#DIV/0!</v>
      </c>
      <c r="U91" s="135">
        <f>P91-M91</f>
        <v>0</v>
      </c>
      <c r="V91" s="162" t="e">
        <f>U91/M91</f>
        <v>#DIV/0!</v>
      </c>
      <c r="Y91" s="135"/>
      <c r="Z91" s="164"/>
      <c r="AA91" s="164"/>
      <c r="AB91" s="164"/>
    </row>
    <row r="92" spans="2:28">
      <c r="B92" s="161"/>
      <c r="C92" s="161"/>
      <c r="D92" s="161"/>
      <c r="E92" s="135"/>
      <c r="F92" s="135"/>
      <c r="G92" s="135"/>
      <c r="H92" s="135"/>
      <c r="I92" s="264"/>
      <c r="J92" s="264"/>
      <c r="K92" s="264"/>
      <c r="L92" s="264"/>
      <c r="M92" s="264"/>
      <c r="N92" s="264"/>
      <c r="O92" s="264"/>
      <c r="P92" s="264"/>
      <c r="Q92" s="264"/>
      <c r="R92" s="265"/>
      <c r="S92" s="135">
        <f>M92-J92</f>
        <v>0</v>
      </c>
      <c r="T92" s="162" t="e">
        <f>S92/J92</f>
        <v>#DIV/0!</v>
      </c>
      <c r="U92" s="135">
        <f>P92-M92</f>
        <v>0</v>
      </c>
      <c r="V92" s="162" t="e">
        <f>U92/M92</f>
        <v>#DIV/0!</v>
      </c>
      <c r="Y92" s="135"/>
      <c r="Z92" s="164"/>
      <c r="AA92" s="164"/>
      <c r="AB92" s="164"/>
    </row>
    <row r="93" spans="2:28">
      <c r="E93" s="135"/>
      <c r="F93" s="135"/>
      <c r="G93" s="135"/>
      <c r="H93" s="135"/>
      <c r="I93" s="264"/>
      <c r="J93" s="264"/>
      <c r="K93" s="264"/>
      <c r="L93" s="264"/>
      <c r="M93" s="264"/>
      <c r="N93" s="264"/>
      <c r="O93" s="264"/>
      <c r="P93" s="264"/>
      <c r="Q93" s="264"/>
      <c r="R93" s="265"/>
      <c r="S93" s="135"/>
      <c r="T93" s="162"/>
      <c r="U93" s="135"/>
      <c r="V93" s="162"/>
      <c r="Y93" s="135"/>
    </row>
    <row r="94" spans="2:28">
      <c r="E94" s="135"/>
      <c r="F94" s="135"/>
      <c r="G94" s="135"/>
      <c r="H94" s="135"/>
      <c r="I94" s="264"/>
      <c r="J94" s="264"/>
      <c r="K94" s="264"/>
      <c r="L94" s="264"/>
      <c r="M94" s="264"/>
      <c r="N94" s="264"/>
      <c r="O94" s="264"/>
      <c r="P94" s="264"/>
      <c r="Q94" s="264"/>
      <c r="R94" s="265"/>
      <c r="S94" s="135"/>
      <c r="T94" s="162"/>
      <c r="U94" s="135"/>
      <c r="V94" s="162"/>
      <c r="Y94" s="135"/>
    </row>
    <row r="95" spans="2:28">
      <c r="E95" s="135"/>
      <c r="F95" s="135"/>
      <c r="G95" s="135"/>
      <c r="H95" s="135"/>
      <c r="I95" s="264"/>
      <c r="J95" s="264"/>
      <c r="K95" s="264"/>
      <c r="L95" s="264"/>
      <c r="M95" s="264"/>
      <c r="N95" s="264"/>
      <c r="O95" s="264"/>
      <c r="P95" s="264"/>
      <c r="Q95" s="264"/>
      <c r="R95" s="265"/>
      <c r="S95" s="135"/>
      <c r="T95" s="162"/>
      <c r="U95" s="135"/>
      <c r="V95" s="162"/>
      <c r="Y95" s="135"/>
    </row>
    <row r="96" spans="2:28">
      <c r="E96" s="135"/>
      <c r="F96" s="135"/>
      <c r="G96" s="135"/>
      <c r="H96" s="135"/>
      <c r="I96" s="264"/>
      <c r="J96" s="264"/>
      <c r="K96" s="264"/>
      <c r="L96" s="264"/>
      <c r="M96" s="264"/>
      <c r="N96" s="264"/>
      <c r="O96" s="264"/>
      <c r="P96" s="264"/>
      <c r="Q96" s="264"/>
      <c r="R96" s="265"/>
      <c r="S96" s="135"/>
      <c r="T96" s="162"/>
      <c r="U96" s="135"/>
      <c r="V96" s="162"/>
      <c r="Y96" s="135"/>
    </row>
    <row r="97" spans="5:25">
      <c r="E97" s="135"/>
      <c r="F97" s="135"/>
      <c r="G97" s="135"/>
      <c r="H97" s="135"/>
      <c r="I97" s="264"/>
      <c r="J97" s="264"/>
      <c r="K97" s="264"/>
      <c r="L97" s="264"/>
      <c r="M97" s="264"/>
      <c r="N97" s="264"/>
      <c r="O97" s="264"/>
      <c r="P97" s="264"/>
      <c r="Q97" s="264"/>
      <c r="R97" s="265"/>
      <c r="S97" s="135"/>
      <c r="T97" s="162"/>
      <c r="U97" s="135"/>
      <c r="V97" s="162"/>
      <c r="Y97" s="135"/>
    </row>
    <row r="98" spans="5:25">
      <c r="E98" s="135"/>
      <c r="F98" s="135"/>
      <c r="G98" s="135"/>
      <c r="H98" s="135"/>
      <c r="I98" s="264"/>
      <c r="J98" s="264"/>
      <c r="K98" s="264"/>
      <c r="L98" s="264"/>
      <c r="M98" s="264"/>
      <c r="N98" s="264"/>
      <c r="O98" s="264"/>
      <c r="P98" s="264"/>
      <c r="Q98" s="264"/>
      <c r="R98" s="265"/>
      <c r="S98" s="135"/>
      <c r="T98" s="162"/>
      <c r="U98" s="135"/>
      <c r="V98" s="162"/>
      <c r="Y98" s="135"/>
    </row>
    <row r="99" spans="5:25">
      <c r="E99" s="135"/>
      <c r="F99" s="135"/>
      <c r="G99" s="135"/>
      <c r="H99" s="135"/>
      <c r="I99" s="264"/>
      <c r="J99" s="264"/>
      <c r="K99" s="264"/>
      <c r="L99" s="264"/>
      <c r="M99" s="264"/>
      <c r="N99" s="264"/>
      <c r="O99" s="264"/>
      <c r="P99" s="264"/>
      <c r="Q99" s="264"/>
      <c r="R99" s="265"/>
      <c r="S99" s="135"/>
      <c r="T99" s="162"/>
      <c r="U99" s="135"/>
      <c r="V99" s="162"/>
      <c r="Y99" s="135"/>
    </row>
    <row r="100" spans="5:25">
      <c r="E100" s="135"/>
      <c r="F100" s="135"/>
      <c r="G100" s="135"/>
      <c r="H100" s="135"/>
      <c r="I100" s="264"/>
      <c r="J100" s="264"/>
      <c r="K100" s="264"/>
      <c r="L100" s="264"/>
      <c r="M100" s="264"/>
      <c r="N100" s="264"/>
      <c r="O100" s="264"/>
      <c r="P100" s="264"/>
      <c r="Q100" s="264"/>
      <c r="R100" s="265"/>
      <c r="S100" s="135"/>
      <c r="T100" s="162"/>
      <c r="U100" s="135"/>
      <c r="V100" s="162"/>
      <c r="Y100" s="135"/>
    </row>
    <row r="101" spans="5:25">
      <c r="E101" s="135"/>
      <c r="F101" s="135"/>
      <c r="G101" s="135"/>
      <c r="H101" s="135"/>
      <c r="I101" s="264"/>
      <c r="J101" s="264"/>
      <c r="K101" s="264"/>
      <c r="L101" s="264"/>
      <c r="M101" s="264"/>
      <c r="N101" s="264"/>
      <c r="O101" s="264"/>
      <c r="P101" s="264"/>
      <c r="Q101" s="264"/>
      <c r="R101" s="265"/>
      <c r="S101" s="135"/>
      <c r="T101" s="162"/>
      <c r="U101" s="135"/>
      <c r="V101" s="162"/>
      <c r="Y101" s="135"/>
    </row>
    <row r="102" spans="5:25">
      <c r="E102" s="135"/>
      <c r="F102" s="135"/>
      <c r="G102" s="135"/>
      <c r="H102" s="135"/>
      <c r="I102" s="264"/>
      <c r="J102" s="264"/>
      <c r="K102" s="264"/>
      <c r="L102" s="264"/>
      <c r="M102" s="264"/>
      <c r="N102" s="264"/>
      <c r="O102" s="264"/>
      <c r="P102" s="264"/>
      <c r="Q102" s="264"/>
      <c r="R102" s="265"/>
      <c r="S102" s="135"/>
      <c r="T102" s="162"/>
      <c r="U102" s="135"/>
      <c r="V102" s="162"/>
      <c r="Y102" s="135"/>
    </row>
    <row r="103" spans="5:25">
      <c r="E103" s="135"/>
      <c r="F103" s="135"/>
      <c r="G103" s="135"/>
      <c r="H103" s="135"/>
      <c r="I103" s="264"/>
      <c r="J103" s="264"/>
      <c r="K103" s="264"/>
      <c r="L103" s="264"/>
      <c r="M103" s="264"/>
      <c r="N103" s="264"/>
      <c r="O103" s="264"/>
      <c r="P103" s="264"/>
      <c r="Q103" s="264"/>
      <c r="R103" s="265"/>
      <c r="S103" s="135"/>
      <c r="T103" s="162"/>
      <c r="U103" s="135"/>
      <c r="V103" s="162"/>
      <c r="Y103" s="135"/>
    </row>
    <row r="104" spans="5:25">
      <c r="E104" s="135"/>
      <c r="F104" s="135"/>
      <c r="G104" s="135"/>
      <c r="H104" s="135"/>
      <c r="I104" s="264"/>
      <c r="J104" s="264"/>
      <c r="K104" s="264"/>
      <c r="L104" s="264"/>
      <c r="M104" s="264"/>
      <c r="N104" s="264"/>
      <c r="O104" s="264"/>
      <c r="P104" s="264"/>
      <c r="Q104" s="264"/>
      <c r="R104" s="265"/>
      <c r="S104" s="135"/>
      <c r="T104" s="162"/>
      <c r="U104" s="135"/>
      <c r="V104" s="162"/>
      <c r="Y104" s="135"/>
    </row>
    <row r="105" spans="5:25">
      <c r="E105" s="135"/>
      <c r="F105" s="135"/>
      <c r="G105" s="135"/>
      <c r="H105" s="135"/>
      <c r="I105" s="264"/>
      <c r="J105" s="264"/>
      <c r="K105" s="264"/>
      <c r="L105" s="264"/>
      <c r="M105" s="264"/>
      <c r="N105" s="264"/>
      <c r="O105" s="264"/>
      <c r="P105" s="264"/>
      <c r="Q105" s="264"/>
      <c r="R105" s="265"/>
      <c r="S105" s="135"/>
      <c r="T105" s="162"/>
      <c r="U105" s="135"/>
      <c r="V105" s="162"/>
      <c r="Y105" s="135"/>
    </row>
    <row r="106" spans="5:25">
      <c r="E106" s="135"/>
      <c r="F106" s="135"/>
      <c r="G106" s="135"/>
      <c r="H106" s="135"/>
      <c r="I106" s="264"/>
      <c r="J106" s="264"/>
      <c r="K106" s="264"/>
      <c r="L106" s="264"/>
      <c r="M106" s="264"/>
      <c r="N106" s="264"/>
      <c r="O106" s="264"/>
      <c r="P106" s="264"/>
      <c r="Q106" s="264"/>
      <c r="R106" s="265"/>
      <c r="S106" s="135"/>
      <c r="T106" s="162"/>
      <c r="U106" s="135"/>
      <c r="V106" s="162"/>
      <c r="Y106" s="135"/>
    </row>
    <row r="107" spans="5:25">
      <c r="E107" s="135"/>
      <c r="F107" s="135"/>
      <c r="G107" s="135"/>
      <c r="H107" s="135"/>
      <c r="I107" s="264"/>
      <c r="J107" s="264"/>
      <c r="K107" s="264"/>
      <c r="L107" s="264"/>
      <c r="M107" s="264"/>
      <c r="N107" s="264"/>
      <c r="O107" s="264"/>
      <c r="P107" s="264"/>
      <c r="Q107" s="264"/>
      <c r="R107" s="265"/>
      <c r="S107" s="135"/>
      <c r="T107" s="162"/>
      <c r="U107" s="135"/>
      <c r="V107" s="162"/>
      <c r="Y107" s="135"/>
    </row>
    <row r="108" spans="5:25">
      <c r="E108" s="135"/>
      <c r="F108" s="135"/>
      <c r="G108" s="135"/>
      <c r="H108" s="135"/>
      <c r="I108" s="264"/>
      <c r="J108" s="264"/>
      <c r="K108" s="264"/>
      <c r="L108" s="264"/>
      <c r="M108" s="264"/>
      <c r="N108" s="264"/>
      <c r="O108" s="264"/>
      <c r="P108" s="264"/>
      <c r="Q108" s="264"/>
      <c r="R108" s="265"/>
      <c r="S108" s="135"/>
      <c r="T108" s="162"/>
      <c r="U108" s="135"/>
      <c r="V108" s="162"/>
      <c r="Y108" s="135"/>
    </row>
    <row r="109" spans="5:25">
      <c r="E109" s="135"/>
      <c r="F109" s="135"/>
      <c r="G109" s="135"/>
      <c r="H109" s="135"/>
      <c r="I109" s="264"/>
      <c r="J109" s="264"/>
      <c r="K109" s="264"/>
      <c r="L109" s="264"/>
      <c r="M109" s="264"/>
      <c r="N109" s="264"/>
      <c r="O109" s="264"/>
      <c r="P109" s="264"/>
      <c r="Q109" s="264"/>
      <c r="R109" s="265"/>
      <c r="S109" s="135"/>
      <c r="T109" s="162"/>
      <c r="U109" s="135"/>
      <c r="V109" s="162"/>
      <c r="Y109" s="135"/>
    </row>
    <row r="110" spans="5:25">
      <c r="E110" s="135"/>
      <c r="F110" s="135"/>
      <c r="G110" s="135"/>
      <c r="H110" s="135"/>
      <c r="I110" s="264"/>
      <c r="J110" s="264"/>
      <c r="K110" s="264"/>
      <c r="L110" s="264"/>
      <c r="M110" s="264"/>
      <c r="N110" s="264"/>
      <c r="O110" s="264"/>
      <c r="P110" s="264"/>
      <c r="Q110" s="264"/>
      <c r="R110" s="265"/>
      <c r="S110" s="135"/>
      <c r="T110" s="162"/>
      <c r="U110" s="135"/>
      <c r="V110" s="162"/>
      <c r="Y110" s="135"/>
    </row>
    <row r="111" spans="5:25">
      <c r="E111" s="135"/>
      <c r="F111" s="135"/>
      <c r="G111" s="135"/>
      <c r="H111" s="135"/>
      <c r="I111" s="264"/>
      <c r="J111" s="264"/>
      <c r="K111" s="264"/>
      <c r="L111" s="264"/>
      <c r="M111" s="264"/>
      <c r="N111" s="264"/>
      <c r="O111" s="264"/>
      <c r="P111" s="264"/>
      <c r="Q111" s="264"/>
      <c r="R111" s="265"/>
      <c r="S111" s="135"/>
      <c r="T111" s="162"/>
      <c r="U111" s="135"/>
      <c r="V111" s="162"/>
      <c r="Y111" s="135"/>
    </row>
    <row r="112" spans="5:25">
      <c r="E112" s="135"/>
      <c r="F112" s="135"/>
      <c r="G112" s="135"/>
      <c r="H112" s="135"/>
      <c r="I112" s="264"/>
      <c r="J112" s="264"/>
      <c r="K112" s="264"/>
      <c r="L112" s="264"/>
      <c r="M112" s="264"/>
      <c r="N112" s="264"/>
      <c r="O112" s="264"/>
      <c r="P112" s="264"/>
      <c r="Q112" s="264"/>
      <c r="R112" s="265"/>
      <c r="S112" s="135"/>
      <c r="T112" s="162"/>
      <c r="U112" s="135"/>
      <c r="V112" s="162"/>
      <c r="Y112" s="135"/>
    </row>
    <row r="113" spans="5:25">
      <c r="E113" s="135"/>
      <c r="F113" s="135"/>
      <c r="G113" s="135"/>
      <c r="H113" s="135"/>
      <c r="I113" s="264"/>
      <c r="J113" s="264"/>
      <c r="K113" s="264"/>
      <c r="L113" s="264"/>
      <c r="M113" s="264"/>
      <c r="N113" s="264"/>
      <c r="O113" s="264"/>
      <c r="P113" s="264"/>
      <c r="Q113" s="264"/>
      <c r="R113" s="265"/>
      <c r="S113" s="135"/>
      <c r="T113" s="162"/>
      <c r="U113" s="135"/>
      <c r="V113" s="162"/>
      <c r="Y113" s="135"/>
    </row>
    <row r="114" spans="5:25">
      <c r="E114" s="135"/>
      <c r="F114" s="135"/>
      <c r="G114" s="135"/>
      <c r="H114" s="135"/>
      <c r="I114" s="264"/>
      <c r="J114" s="264"/>
      <c r="K114" s="264"/>
      <c r="L114" s="264"/>
      <c r="M114" s="264"/>
      <c r="N114" s="264"/>
      <c r="O114" s="264"/>
      <c r="P114" s="264"/>
      <c r="Q114" s="264"/>
      <c r="R114" s="265"/>
      <c r="S114" s="135"/>
      <c r="T114" s="162"/>
      <c r="U114" s="135"/>
      <c r="V114" s="162"/>
      <c r="Y114" s="135"/>
    </row>
    <row r="115" spans="5:25">
      <c r="E115" s="135"/>
      <c r="F115" s="135"/>
      <c r="G115" s="135"/>
      <c r="H115" s="135"/>
      <c r="I115" s="264"/>
      <c r="J115" s="264"/>
      <c r="K115" s="264"/>
      <c r="L115" s="264"/>
      <c r="M115" s="264"/>
      <c r="N115" s="264"/>
      <c r="O115" s="264"/>
      <c r="P115" s="264"/>
      <c r="Q115" s="264"/>
      <c r="R115" s="265"/>
      <c r="S115" s="135"/>
      <c r="T115" s="162"/>
      <c r="U115" s="135"/>
      <c r="V115" s="162"/>
      <c r="Y115" s="135"/>
    </row>
    <row r="116" spans="5:25">
      <c r="E116" s="135"/>
      <c r="F116" s="135"/>
      <c r="G116" s="135"/>
      <c r="H116" s="135"/>
      <c r="I116" s="264"/>
      <c r="J116" s="264"/>
      <c r="K116" s="264"/>
      <c r="L116" s="264"/>
      <c r="M116" s="264"/>
      <c r="N116" s="264"/>
      <c r="O116" s="264"/>
      <c r="P116" s="264"/>
      <c r="Q116" s="264"/>
      <c r="R116" s="265"/>
      <c r="S116" s="135"/>
      <c r="T116" s="162"/>
      <c r="U116" s="135"/>
      <c r="V116" s="162"/>
      <c r="Y116" s="135"/>
    </row>
    <row r="117" spans="5:25">
      <c r="E117" s="135"/>
      <c r="F117" s="135"/>
      <c r="G117" s="135"/>
      <c r="H117" s="135"/>
      <c r="I117" s="264"/>
      <c r="J117" s="264"/>
      <c r="K117" s="264"/>
      <c r="L117" s="264"/>
      <c r="M117" s="264"/>
      <c r="N117" s="264"/>
      <c r="O117" s="264"/>
      <c r="P117" s="264"/>
      <c r="Q117" s="264"/>
      <c r="R117" s="265"/>
      <c r="S117" s="135"/>
      <c r="T117" s="162"/>
      <c r="U117" s="135"/>
      <c r="V117" s="162"/>
      <c r="Y117" s="135"/>
    </row>
    <row r="118" spans="5:25">
      <c r="E118" s="135"/>
      <c r="F118" s="135"/>
      <c r="G118" s="135"/>
      <c r="H118" s="135"/>
      <c r="I118" s="264"/>
      <c r="J118" s="264"/>
      <c r="K118" s="264"/>
      <c r="L118" s="264"/>
      <c r="M118" s="264"/>
      <c r="N118" s="264"/>
      <c r="O118" s="264"/>
      <c r="P118" s="264"/>
      <c r="Q118" s="264"/>
      <c r="R118" s="265"/>
      <c r="S118" s="135"/>
      <c r="T118" s="162"/>
      <c r="U118" s="135"/>
      <c r="V118" s="162"/>
      <c r="Y118" s="135"/>
    </row>
    <row r="119" spans="5:25">
      <c r="E119" s="135"/>
      <c r="F119" s="135"/>
      <c r="G119" s="135"/>
      <c r="H119" s="135"/>
      <c r="I119" s="264"/>
      <c r="J119" s="264"/>
      <c r="K119" s="264"/>
      <c r="L119" s="264"/>
      <c r="M119" s="264"/>
      <c r="N119" s="264"/>
      <c r="O119" s="264"/>
      <c r="P119" s="264"/>
      <c r="Q119" s="264"/>
      <c r="R119" s="265"/>
      <c r="S119" s="135"/>
      <c r="T119" s="162"/>
      <c r="U119" s="135"/>
      <c r="V119" s="162"/>
      <c r="Y119" s="135"/>
    </row>
    <row r="120" spans="5:25">
      <c r="E120" s="135"/>
      <c r="F120" s="135"/>
      <c r="G120" s="135"/>
      <c r="H120" s="135"/>
      <c r="I120" s="264"/>
      <c r="J120" s="264"/>
      <c r="K120" s="264"/>
      <c r="L120" s="264"/>
      <c r="M120" s="264"/>
      <c r="N120" s="264"/>
      <c r="O120" s="264"/>
      <c r="P120" s="264"/>
      <c r="Q120" s="264"/>
      <c r="R120" s="265"/>
      <c r="S120" s="135"/>
      <c r="T120" s="162"/>
      <c r="U120" s="135"/>
      <c r="V120" s="162"/>
      <c r="Y120" s="135"/>
    </row>
    <row r="121" spans="5:25">
      <c r="E121" s="135"/>
      <c r="F121" s="135"/>
      <c r="G121" s="135"/>
      <c r="H121" s="135"/>
      <c r="I121" s="264"/>
      <c r="J121" s="264"/>
      <c r="K121" s="264"/>
      <c r="L121" s="264"/>
      <c r="M121" s="264"/>
      <c r="N121" s="264"/>
      <c r="O121" s="264"/>
      <c r="P121" s="264"/>
      <c r="Q121" s="264"/>
      <c r="R121" s="265"/>
      <c r="S121" s="135"/>
      <c r="T121" s="162"/>
      <c r="U121" s="135"/>
      <c r="V121" s="162"/>
      <c r="Y121" s="135"/>
    </row>
    <row r="122" spans="5:25">
      <c r="E122" s="135"/>
      <c r="F122" s="135"/>
      <c r="G122" s="135"/>
      <c r="H122" s="135"/>
      <c r="I122" s="264"/>
      <c r="J122" s="264"/>
      <c r="K122" s="264"/>
      <c r="L122" s="264"/>
      <c r="M122" s="264"/>
      <c r="N122" s="264"/>
      <c r="O122" s="264"/>
      <c r="P122" s="264"/>
      <c r="Q122" s="264"/>
      <c r="R122" s="265"/>
      <c r="S122" s="135"/>
      <c r="T122" s="162"/>
      <c r="U122" s="135"/>
      <c r="V122" s="162"/>
      <c r="Y122" s="135"/>
    </row>
    <row r="123" spans="5:25">
      <c r="E123" s="135"/>
      <c r="F123" s="135"/>
      <c r="G123" s="135"/>
      <c r="H123" s="135"/>
      <c r="I123" s="264"/>
      <c r="J123" s="264"/>
      <c r="K123" s="264"/>
      <c r="L123" s="264"/>
      <c r="M123" s="264"/>
      <c r="N123" s="264"/>
      <c r="O123" s="264"/>
      <c r="P123" s="264"/>
      <c r="Q123" s="264"/>
      <c r="R123" s="265"/>
      <c r="S123" s="135"/>
      <c r="T123" s="162"/>
      <c r="U123" s="135"/>
      <c r="V123" s="162"/>
      <c r="Y123" s="135"/>
    </row>
    <row r="124" spans="5:25">
      <c r="E124" s="135"/>
      <c r="F124" s="135"/>
      <c r="G124" s="135"/>
      <c r="H124" s="135"/>
      <c r="I124" s="264"/>
      <c r="J124" s="264"/>
      <c r="K124" s="264"/>
      <c r="L124" s="264"/>
      <c r="M124" s="264"/>
      <c r="N124" s="264"/>
      <c r="O124" s="264"/>
      <c r="P124" s="264"/>
      <c r="Q124" s="264"/>
      <c r="R124" s="265"/>
      <c r="S124" s="135"/>
      <c r="T124" s="162"/>
      <c r="U124" s="135"/>
      <c r="V124" s="162"/>
      <c r="Y124" s="135"/>
    </row>
    <row r="125" spans="5:25">
      <c r="E125" s="135"/>
      <c r="F125" s="135"/>
      <c r="G125" s="135"/>
      <c r="H125" s="135"/>
      <c r="I125" s="264"/>
      <c r="J125" s="264"/>
      <c r="K125" s="264"/>
      <c r="L125" s="264"/>
      <c r="M125" s="264"/>
      <c r="N125" s="264"/>
      <c r="O125" s="264"/>
      <c r="P125" s="264"/>
      <c r="Q125" s="264"/>
      <c r="R125" s="265"/>
      <c r="S125" s="135"/>
      <c r="T125" s="162"/>
      <c r="U125" s="135"/>
      <c r="V125" s="162"/>
      <c r="Y125" s="135"/>
    </row>
    <row r="126" spans="5:25">
      <c r="E126" s="135"/>
      <c r="F126" s="135"/>
      <c r="G126" s="135"/>
      <c r="H126" s="135"/>
      <c r="I126" s="264"/>
      <c r="J126" s="264"/>
      <c r="K126" s="264"/>
      <c r="L126" s="264"/>
      <c r="M126" s="264"/>
      <c r="N126" s="264"/>
      <c r="O126" s="264"/>
      <c r="P126" s="264"/>
      <c r="Q126" s="264"/>
      <c r="R126" s="265"/>
      <c r="S126" s="135"/>
      <c r="T126" s="162"/>
      <c r="U126" s="135"/>
      <c r="V126" s="162"/>
      <c r="Y126" s="135"/>
    </row>
    <row r="127" spans="5:25">
      <c r="E127" s="135"/>
      <c r="F127" s="135"/>
      <c r="G127" s="135"/>
      <c r="H127" s="135"/>
      <c r="I127" s="264"/>
      <c r="J127" s="264"/>
      <c r="K127" s="264"/>
      <c r="L127" s="264"/>
      <c r="M127" s="264"/>
      <c r="N127" s="264"/>
      <c r="O127" s="264"/>
      <c r="P127" s="264"/>
      <c r="Q127" s="264"/>
      <c r="R127" s="265"/>
      <c r="S127" s="135"/>
      <c r="T127" s="162"/>
      <c r="U127" s="135"/>
      <c r="V127" s="162"/>
      <c r="Y127" s="135"/>
    </row>
    <row r="128" spans="5:25">
      <c r="E128" s="135"/>
      <c r="F128" s="135"/>
      <c r="G128" s="135"/>
      <c r="H128" s="135"/>
      <c r="I128" s="264"/>
      <c r="J128" s="264"/>
      <c r="K128" s="264"/>
      <c r="L128" s="264"/>
      <c r="M128" s="264"/>
      <c r="N128" s="264"/>
      <c r="O128" s="264"/>
      <c r="P128" s="264"/>
      <c r="Q128" s="264"/>
      <c r="R128" s="265"/>
      <c r="S128" s="135"/>
      <c r="T128" s="162"/>
      <c r="U128" s="135"/>
      <c r="V128" s="162"/>
      <c r="Y128" s="135"/>
    </row>
    <row r="129" spans="5:25">
      <c r="E129" s="135"/>
      <c r="F129" s="135"/>
      <c r="G129" s="135"/>
      <c r="H129" s="135"/>
      <c r="I129" s="264"/>
      <c r="J129" s="264"/>
      <c r="K129" s="264"/>
      <c r="L129" s="264"/>
      <c r="M129" s="264"/>
      <c r="N129" s="264"/>
      <c r="O129" s="264"/>
      <c r="P129" s="264"/>
      <c r="Q129" s="264"/>
      <c r="R129" s="265"/>
      <c r="S129" s="135"/>
      <c r="T129" s="162"/>
      <c r="U129" s="135"/>
      <c r="V129" s="162"/>
      <c r="Y129" s="135"/>
    </row>
    <row r="130" spans="5:25">
      <c r="E130" s="135"/>
      <c r="F130" s="135"/>
      <c r="G130" s="135"/>
      <c r="H130" s="135"/>
      <c r="I130" s="264"/>
      <c r="J130" s="264"/>
      <c r="K130" s="264"/>
      <c r="L130" s="264"/>
      <c r="M130" s="264"/>
      <c r="N130" s="264"/>
      <c r="O130" s="264"/>
      <c r="P130" s="264"/>
      <c r="Q130" s="264"/>
      <c r="R130" s="265"/>
      <c r="S130" s="135"/>
      <c r="T130" s="162"/>
      <c r="U130" s="135"/>
      <c r="V130" s="162"/>
      <c r="Y130" s="135"/>
    </row>
    <row r="131" spans="5:25">
      <c r="E131" s="135"/>
      <c r="F131" s="135"/>
      <c r="G131" s="135"/>
      <c r="H131" s="135"/>
      <c r="I131" s="264"/>
      <c r="J131" s="264"/>
      <c r="K131" s="264"/>
      <c r="L131" s="264"/>
      <c r="M131" s="264"/>
      <c r="N131" s="264"/>
      <c r="O131" s="264"/>
      <c r="P131" s="264"/>
      <c r="Q131" s="264"/>
      <c r="R131" s="265"/>
      <c r="S131" s="135"/>
      <c r="T131" s="162"/>
      <c r="U131" s="135"/>
      <c r="V131" s="162"/>
      <c r="Y131" s="135"/>
    </row>
    <row r="132" spans="5:25">
      <c r="E132" s="135"/>
      <c r="F132" s="135"/>
      <c r="G132" s="135"/>
      <c r="H132" s="135"/>
      <c r="I132" s="264"/>
      <c r="J132" s="264"/>
      <c r="K132" s="264"/>
      <c r="L132" s="264"/>
      <c r="M132" s="264"/>
      <c r="N132" s="264"/>
      <c r="O132" s="264"/>
      <c r="P132" s="264"/>
      <c r="Q132" s="264"/>
      <c r="R132" s="265"/>
      <c r="S132" s="135"/>
      <c r="T132" s="162"/>
      <c r="U132" s="135"/>
      <c r="V132" s="162"/>
      <c r="Y132" s="135"/>
    </row>
    <row r="133" spans="5:25">
      <c r="E133" s="135"/>
      <c r="F133" s="135"/>
      <c r="G133" s="135"/>
      <c r="H133" s="135"/>
      <c r="I133" s="264"/>
      <c r="J133" s="264"/>
      <c r="K133" s="264"/>
      <c r="L133" s="264"/>
      <c r="M133" s="264"/>
      <c r="N133" s="264"/>
      <c r="O133" s="264"/>
      <c r="P133" s="264"/>
      <c r="Q133" s="264"/>
      <c r="R133" s="265"/>
      <c r="S133" s="135"/>
      <c r="T133" s="162"/>
      <c r="U133" s="135"/>
      <c r="V133" s="162"/>
      <c r="Y133" s="135"/>
    </row>
    <row r="134" spans="5:25">
      <c r="E134" s="135"/>
      <c r="F134" s="135"/>
      <c r="G134" s="135"/>
      <c r="H134" s="135"/>
      <c r="I134" s="264"/>
      <c r="J134" s="264"/>
      <c r="K134" s="264"/>
      <c r="L134" s="264"/>
      <c r="M134" s="264"/>
      <c r="N134" s="264"/>
      <c r="O134" s="264"/>
      <c r="P134" s="264"/>
      <c r="Q134" s="264"/>
      <c r="R134" s="265"/>
      <c r="S134" s="135"/>
      <c r="T134" s="162"/>
      <c r="U134" s="135"/>
      <c r="V134" s="162"/>
      <c r="Y134" s="135"/>
    </row>
    <row r="135" spans="5:25">
      <c r="E135" s="135"/>
      <c r="F135" s="135"/>
      <c r="G135" s="135"/>
      <c r="H135" s="135"/>
      <c r="I135" s="264"/>
      <c r="J135" s="264"/>
      <c r="K135" s="264"/>
      <c r="L135" s="264"/>
      <c r="M135" s="264"/>
      <c r="N135" s="264"/>
      <c r="O135" s="264"/>
      <c r="P135" s="264"/>
      <c r="Q135" s="264"/>
      <c r="R135" s="265"/>
      <c r="S135" s="135"/>
      <c r="T135" s="162"/>
      <c r="U135" s="135"/>
      <c r="V135" s="162"/>
      <c r="Y135" s="135"/>
    </row>
    <row r="136" spans="5:25">
      <c r="E136" s="135"/>
      <c r="F136" s="135"/>
      <c r="G136" s="135"/>
      <c r="H136" s="135"/>
      <c r="I136" s="264"/>
      <c r="J136" s="264"/>
      <c r="K136" s="264"/>
      <c r="L136" s="264"/>
      <c r="M136" s="264"/>
      <c r="N136" s="264"/>
      <c r="O136" s="264"/>
      <c r="P136" s="264"/>
      <c r="Q136" s="264"/>
      <c r="R136" s="265"/>
      <c r="S136" s="135"/>
      <c r="T136" s="162"/>
      <c r="U136" s="135"/>
      <c r="V136" s="162"/>
      <c r="Y136" s="135"/>
    </row>
  </sheetData>
  <mergeCells count="4">
    <mergeCell ref="B5:R5"/>
    <mergeCell ref="E8:G8"/>
    <mergeCell ref="H8:J8"/>
    <mergeCell ref="Q8:R8"/>
  </mergeCells>
  <printOptions horizontalCentered="1"/>
  <pageMargins left="0.118110236220472" right="7.8740157480315001E-2" top="0.5" bottom="0.31496062992126" header="0.39370078740157499" footer="0.15748031496063"/>
  <pageSetup scale="83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7"/>
    <pageSetUpPr fitToPage="1"/>
  </sheetPr>
  <dimension ref="A1:AJ65531"/>
  <sheetViews>
    <sheetView showGridLines="0" view="pageBreakPreview" zoomScale="75" zoomScaleNormal="100" zoomScaleSheetLayoutView="75" workbookViewId="0">
      <pane ySplit="13725" topLeftCell="A78"/>
      <selection activeCell="J3" sqref="J3"/>
      <selection pane="bottomLeft" activeCell="B5" sqref="B5:R5"/>
    </sheetView>
  </sheetViews>
  <sheetFormatPr defaultColWidth="8.85546875" defaultRowHeight="12.75"/>
  <cols>
    <col min="1" max="1" width="5.42578125" style="96" customWidth="1"/>
    <col min="2" max="2" width="5.28515625" style="97" customWidth="1"/>
    <col min="3" max="3" width="11.42578125" style="97" customWidth="1"/>
    <col min="4" max="4" width="14.85546875" style="97" customWidth="1"/>
    <col min="5" max="5" width="11" style="97" customWidth="1"/>
    <col min="6" max="6" width="13.7109375" style="97" customWidth="1"/>
    <col min="7" max="7" width="12.28515625" style="97" customWidth="1"/>
    <col min="8" max="8" width="12.5703125" style="97" customWidth="1"/>
    <col min="9" max="9" width="13.85546875" style="97" customWidth="1"/>
    <col min="10" max="10" width="15.140625" style="97" customWidth="1"/>
    <col min="11" max="11" width="11.85546875" style="97" customWidth="1"/>
    <col min="12" max="12" width="12.7109375" style="97" customWidth="1"/>
    <col min="13" max="13" width="14.28515625" style="97" bestFit="1" customWidth="1"/>
    <col min="14" max="14" width="14.140625" style="97" hidden="1" customWidth="1"/>
    <col min="15" max="15" width="7.5703125" style="97" hidden="1" customWidth="1"/>
    <col min="16" max="16" width="15" style="97" hidden="1" customWidth="1"/>
    <col min="17" max="17" width="14.28515625" style="97" hidden="1" customWidth="1"/>
    <col min="18" max="18" width="14.140625" style="97" hidden="1" customWidth="1"/>
    <col min="19" max="19" width="8.42578125" style="97" hidden="1" customWidth="1"/>
    <col min="20" max="20" width="15.85546875" style="97" hidden="1" customWidth="1"/>
    <col min="21" max="21" width="14.140625" style="97" hidden="1" customWidth="1"/>
    <col min="22" max="22" width="11.42578125" style="97" customWidth="1"/>
    <col min="23" max="23" width="7.5703125" style="97" customWidth="1"/>
    <col min="24" max="24" width="14.42578125" style="97" hidden="1" customWidth="1"/>
    <col min="25" max="25" width="6.85546875" style="97" hidden="1" customWidth="1"/>
    <col min="26" max="26" width="14.7109375" style="97" hidden="1" customWidth="1"/>
    <col min="27" max="27" width="6.85546875" style="97" hidden="1" customWidth="1"/>
    <col min="28" max="28" width="11.5703125" style="97" hidden="1" customWidth="1"/>
    <col min="29" max="29" width="0" style="97" hidden="1" customWidth="1"/>
    <col min="30" max="32" width="14.140625" style="97" bestFit="1" customWidth="1"/>
    <col min="33" max="16384" width="8.85546875" style="97"/>
  </cols>
  <sheetData>
    <row r="1" spans="1:35" ht="15">
      <c r="W1" s="98" t="s">
        <v>138</v>
      </c>
    </row>
    <row r="2" spans="1:35" ht="15">
      <c r="W2" s="98" t="s">
        <v>136</v>
      </c>
    </row>
    <row r="3" spans="1:35" ht="15">
      <c r="W3" s="98" t="s">
        <v>135</v>
      </c>
    </row>
    <row r="4" spans="1:35" ht="15"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40" t="s">
        <v>137</v>
      </c>
    </row>
    <row r="5" spans="1:35" ht="26.25" customHeight="1">
      <c r="B5" s="273" t="s">
        <v>124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</row>
    <row r="6" spans="1:35" ht="18">
      <c r="C6" s="99"/>
      <c r="D6" s="99"/>
      <c r="G6" s="165"/>
      <c r="H6" s="99"/>
      <c r="I6" s="99"/>
    </row>
    <row r="7" spans="1:35" s="96" customFormat="1" ht="12" thickBot="1">
      <c r="B7" s="96" t="s">
        <v>1</v>
      </c>
      <c r="C7" s="96" t="s">
        <v>2</v>
      </c>
      <c r="D7" s="96" t="s">
        <v>3</v>
      </c>
      <c r="E7" s="96" t="s">
        <v>4</v>
      </c>
      <c r="F7" s="96" t="s">
        <v>5</v>
      </c>
      <c r="G7" s="96" t="s">
        <v>6</v>
      </c>
      <c r="H7" s="96" t="s">
        <v>7</v>
      </c>
      <c r="I7" s="96" t="s">
        <v>8</v>
      </c>
      <c r="J7" s="96" t="s">
        <v>9</v>
      </c>
      <c r="K7" s="96" t="s">
        <v>10</v>
      </c>
      <c r="L7" s="96" t="s">
        <v>11</v>
      </c>
      <c r="M7" s="96" t="s">
        <v>70</v>
      </c>
      <c r="N7" s="96" t="s">
        <v>71</v>
      </c>
      <c r="O7" s="96" t="s">
        <v>72</v>
      </c>
      <c r="P7" s="96" t="s">
        <v>73</v>
      </c>
      <c r="Q7" s="96" t="s">
        <v>125</v>
      </c>
      <c r="R7" s="96" t="s">
        <v>126</v>
      </c>
      <c r="S7" s="96" t="s">
        <v>74</v>
      </c>
      <c r="T7" s="96" t="s">
        <v>75</v>
      </c>
      <c r="U7" s="96" t="s">
        <v>76</v>
      </c>
      <c r="V7" s="96" t="s">
        <v>71</v>
      </c>
      <c r="W7" s="96" t="s">
        <v>72</v>
      </c>
      <c r="X7" s="96" t="s">
        <v>79</v>
      </c>
      <c r="Y7" s="96" t="s">
        <v>127</v>
      </c>
      <c r="Z7" s="96" t="s">
        <v>128</v>
      </c>
      <c r="AA7" s="96" t="s">
        <v>129</v>
      </c>
    </row>
    <row r="8" spans="1:35">
      <c r="A8" s="96" t="s">
        <v>12</v>
      </c>
      <c r="B8" s="166"/>
      <c r="C8" s="100"/>
      <c r="D8" s="100"/>
      <c r="E8" s="101"/>
      <c r="F8" s="274">
        <v>2009</v>
      </c>
      <c r="G8" s="275"/>
      <c r="H8" s="275"/>
      <c r="I8" s="276"/>
      <c r="J8" s="274" t="s">
        <v>130</v>
      </c>
      <c r="K8" s="275"/>
      <c r="L8" s="275"/>
      <c r="M8" s="276"/>
      <c r="N8" s="102">
        <v>2009</v>
      </c>
      <c r="O8" s="100"/>
      <c r="P8" s="100"/>
      <c r="Q8" s="101"/>
      <c r="R8" s="102">
        <v>2010</v>
      </c>
      <c r="S8" s="100"/>
      <c r="T8" s="100"/>
      <c r="U8" s="101"/>
      <c r="V8" s="274" t="s">
        <v>83</v>
      </c>
      <c r="W8" s="277"/>
      <c r="X8" s="103" t="s">
        <v>83</v>
      </c>
      <c r="Y8" s="104"/>
      <c r="Z8" s="105" t="s">
        <v>84</v>
      </c>
      <c r="AA8" s="104"/>
      <c r="AB8" s="106" t="s">
        <v>85</v>
      </c>
      <c r="AC8" s="107"/>
    </row>
    <row r="9" spans="1:35" ht="38.25">
      <c r="A9" s="96" t="s">
        <v>22</v>
      </c>
      <c r="B9" s="167"/>
      <c r="C9" s="109" t="s">
        <v>86</v>
      </c>
      <c r="D9" s="109" t="s">
        <v>87</v>
      </c>
      <c r="E9" s="110" t="s">
        <v>88</v>
      </c>
      <c r="F9" s="168" t="s">
        <v>89</v>
      </c>
      <c r="G9" s="169" t="s">
        <v>90</v>
      </c>
      <c r="H9" s="169" t="s">
        <v>131</v>
      </c>
      <c r="I9" s="170" t="s">
        <v>91</v>
      </c>
      <c r="J9" s="168" t="s">
        <v>89</v>
      </c>
      <c r="K9" s="169" t="s">
        <v>90</v>
      </c>
      <c r="L9" s="169" t="s">
        <v>131</v>
      </c>
      <c r="M9" s="170" t="s">
        <v>91</v>
      </c>
      <c r="N9" s="171" t="s">
        <v>92</v>
      </c>
      <c r="O9" s="172" t="s">
        <v>93</v>
      </c>
      <c r="P9" s="172" t="s">
        <v>132</v>
      </c>
      <c r="Q9" s="173" t="s">
        <v>94</v>
      </c>
      <c r="R9" s="171" t="s">
        <v>92</v>
      </c>
      <c r="S9" s="172" t="s">
        <v>93</v>
      </c>
      <c r="T9" s="172" t="s">
        <v>132</v>
      </c>
      <c r="U9" s="173" t="s">
        <v>94</v>
      </c>
      <c r="V9" s="168" t="s">
        <v>133</v>
      </c>
      <c r="W9" s="174" t="s">
        <v>134</v>
      </c>
      <c r="X9" s="172" t="s">
        <v>95</v>
      </c>
      <c r="Y9" s="173" t="s">
        <v>96</v>
      </c>
      <c r="Z9" s="171" t="s">
        <v>95</v>
      </c>
      <c r="AA9" s="173" t="s">
        <v>96</v>
      </c>
      <c r="AB9" s="112" t="s">
        <v>95</v>
      </c>
      <c r="AC9" s="114" t="s">
        <v>96</v>
      </c>
    </row>
    <row r="10" spans="1:35">
      <c r="A10" s="96" t="s">
        <v>23</v>
      </c>
      <c r="B10" s="175" t="s">
        <v>97</v>
      </c>
      <c r="C10" s="103"/>
      <c r="D10" s="117"/>
      <c r="E10" s="117"/>
      <c r="F10" s="119"/>
      <c r="G10" s="117"/>
      <c r="H10" s="117"/>
      <c r="I10" s="118"/>
      <c r="J10" s="119"/>
      <c r="K10" s="117"/>
      <c r="L10" s="117"/>
      <c r="M10" s="118"/>
      <c r="N10" s="119"/>
      <c r="O10" s="117"/>
      <c r="P10" s="117"/>
      <c r="Q10" s="118"/>
      <c r="R10" s="119"/>
      <c r="S10" s="117"/>
      <c r="T10" s="117"/>
      <c r="U10" s="118"/>
      <c r="V10" s="105"/>
      <c r="W10" s="120"/>
      <c r="X10" s="103"/>
      <c r="Y10" s="104"/>
      <c r="Z10" s="105"/>
      <c r="AA10" s="104"/>
      <c r="AB10" s="121"/>
      <c r="AC10" s="107"/>
    </row>
    <row r="11" spans="1:35">
      <c r="A11" s="96" t="s">
        <v>27</v>
      </c>
      <c r="B11" s="167"/>
      <c r="C11" s="123">
        <v>100</v>
      </c>
      <c r="D11" s="123"/>
      <c r="E11" s="123"/>
      <c r="F11" s="176">
        <v>18.288</v>
      </c>
      <c r="G11" s="177">
        <v>0.57000000000000017</v>
      </c>
      <c r="H11" s="177">
        <v>7.9019200000000005</v>
      </c>
      <c r="I11" s="178">
        <v>26.759920000000001</v>
      </c>
      <c r="J11" s="176">
        <v>18.288</v>
      </c>
      <c r="K11" s="177">
        <v>1.25</v>
      </c>
      <c r="L11" s="177">
        <v>7.9019200000000005</v>
      </c>
      <c r="M11" s="178">
        <v>27.439920000000001</v>
      </c>
      <c r="N11" s="176">
        <f>'[3]xSch1 -Bill Imp'!P8</f>
        <v>19.399999999999999</v>
      </c>
      <c r="O11" s="177" t="e">
        <f>'[3]Sch3 - Bill Imp - RR'!#REF!</f>
        <v>#REF!</v>
      </c>
      <c r="P11" s="177">
        <f t="shared" ref="P11:P50" si="0">L11</f>
        <v>7.9019200000000005</v>
      </c>
      <c r="Q11" s="178" t="e">
        <f t="shared" ref="Q11:Q50" si="1">SUM(N11:P11)</f>
        <v>#REF!</v>
      </c>
      <c r="R11" s="176">
        <f>'[3]xSch1 -Bill Imp'!T8</f>
        <v>21.279999999999998</v>
      </c>
      <c r="S11" s="177" t="e">
        <f>'[3]Sch3 - Bill Imp - RR'!#REF!</f>
        <v>#REF!</v>
      </c>
      <c r="T11" s="177">
        <f t="shared" ref="T11:T50" si="2">P11</f>
        <v>7.9019200000000005</v>
      </c>
      <c r="U11" s="178" t="e">
        <f t="shared" ref="U11:U50" si="3">SUM(R11:T11)</f>
        <v>#REF!</v>
      </c>
      <c r="V11" s="179">
        <f t="shared" ref="V11:V17" si="4">M11-I11</f>
        <v>0.67999999999999972</v>
      </c>
      <c r="W11" s="180">
        <f t="shared" ref="W11:W17" si="5">V11/I11</f>
        <v>2.5411137253026156E-2</v>
      </c>
      <c r="X11" s="181" t="e">
        <f t="shared" ref="X11:X17" si="6">Q11-M11</f>
        <v>#REF!</v>
      </c>
      <c r="Y11" s="182" t="e">
        <f t="shared" ref="Y11:Y17" si="7">X11/M11</f>
        <v>#REF!</v>
      </c>
      <c r="Z11" s="143" t="e">
        <f t="shared" ref="Z11:Z17" si="8">U11-Q11</f>
        <v>#REF!</v>
      </c>
      <c r="AA11" s="182" t="e">
        <f t="shared" ref="AA11:AA17" si="9">Z11/Q11</f>
        <v>#REF!</v>
      </c>
      <c r="AB11" s="133" t="e">
        <f t="shared" ref="AB11:AB17" si="10">U11-I11</f>
        <v>#REF!</v>
      </c>
      <c r="AC11" s="182" t="e">
        <f t="shared" ref="AC11:AC17" si="11">AB11/I11</f>
        <v>#REF!</v>
      </c>
      <c r="AD11" s="135"/>
      <c r="AE11" s="135"/>
      <c r="AF11" s="135"/>
      <c r="AG11" s="135"/>
      <c r="AH11" s="135"/>
      <c r="AI11" s="135"/>
    </row>
    <row r="12" spans="1:35">
      <c r="A12" s="96" t="s">
        <v>29</v>
      </c>
      <c r="B12" s="167"/>
      <c r="C12" s="123">
        <v>250</v>
      </c>
      <c r="D12" s="123"/>
      <c r="E12" s="123"/>
      <c r="F12" s="176">
        <v>20.445</v>
      </c>
      <c r="G12" s="177">
        <v>0.45000000000000012</v>
      </c>
      <c r="H12" s="177">
        <v>19.379800000000003</v>
      </c>
      <c r="I12" s="178">
        <v>40.274799999999999</v>
      </c>
      <c r="J12" s="176">
        <v>20.445</v>
      </c>
      <c r="K12" s="177">
        <v>1.1300000000000001</v>
      </c>
      <c r="L12" s="177">
        <v>19.379800000000003</v>
      </c>
      <c r="M12" s="178">
        <v>40.954800000000006</v>
      </c>
      <c r="N12" s="176">
        <f>'[3]xSch1 -Bill Imp'!P9</f>
        <v>22.13</v>
      </c>
      <c r="O12" s="177" t="e">
        <f>'[3]Sch3 - Bill Imp - RR'!#REF!</f>
        <v>#REF!</v>
      </c>
      <c r="P12" s="177">
        <f t="shared" si="0"/>
        <v>19.379800000000003</v>
      </c>
      <c r="Q12" s="178" t="e">
        <f t="shared" si="1"/>
        <v>#REF!</v>
      </c>
      <c r="R12" s="176">
        <f>'[3]xSch1 -Bill Imp'!T9</f>
        <v>24.13</v>
      </c>
      <c r="S12" s="177" t="e">
        <f>'[3]Sch3 - Bill Imp - RR'!#REF!</f>
        <v>#REF!</v>
      </c>
      <c r="T12" s="177">
        <f t="shared" si="2"/>
        <v>19.379800000000003</v>
      </c>
      <c r="U12" s="178" t="e">
        <f t="shared" si="3"/>
        <v>#REF!</v>
      </c>
      <c r="V12" s="179">
        <f t="shared" si="4"/>
        <v>0.68000000000000682</v>
      </c>
      <c r="W12" s="180">
        <f t="shared" si="5"/>
        <v>1.6884006872784144E-2</v>
      </c>
      <c r="X12" s="181" t="e">
        <f t="shared" si="6"/>
        <v>#REF!</v>
      </c>
      <c r="Y12" s="182" t="e">
        <f t="shared" si="7"/>
        <v>#REF!</v>
      </c>
      <c r="Z12" s="143" t="e">
        <f t="shared" si="8"/>
        <v>#REF!</v>
      </c>
      <c r="AA12" s="182" t="e">
        <f t="shared" si="9"/>
        <v>#REF!</v>
      </c>
      <c r="AB12" s="133" t="e">
        <f t="shared" si="10"/>
        <v>#REF!</v>
      </c>
      <c r="AC12" s="182" t="e">
        <f t="shared" si="11"/>
        <v>#REF!</v>
      </c>
      <c r="AD12" s="135"/>
      <c r="AE12" s="135"/>
      <c r="AF12" s="135"/>
      <c r="AG12" s="135"/>
      <c r="AH12" s="135"/>
      <c r="AI12" s="135"/>
    </row>
    <row r="13" spans="1:35">
      <c r="A13" s="96" t="s">
        <v>31</v>
      </c>
      <c r="B13" s="167"/>
      <c r="C13" s="123">
        <v>500</v>
      </c>
      <c r="D13" s="123"/>
      <c r="E13" s="123"/>
      <c r="F13" s="176">
        <v>24.040000000000003</v>
      </c>
      <c r="G13" s="177">
        <v>0.25000000000000011</v>
      </c>
      <c r="H13" s="177">
        <v>38.509600000000006</v>
      </c>
      <c r="I13" s="178">
        <v>62.799600000000012</v>
      </c>
      <c r="J13" s="176">
        <v>24.040000000000003</v>
      </c>
      <c r="K13" s="177">
        <v>0.93</v>
      </c>
      <c r="L13" s="177">
        <v>38.509600000000006</v>
      </c>
      <c r="M13" s="178">
        <v>63.479600000000005</v>
      </c>
      <c r="N13" s="176">
        <f>'[3]xSch1 -Bill Imp'!P10</f>
        <v>26.68</v>
      </c>
      <c r="O13" s="177" t="e">
        <f>'[3]Sch3 - Bill Imp - RR'!#REF!</f>
        <v>#REF!</v>
      </c>
      <c r="P13" s="177">
        <f t="shared" si="0"/>
        <v>38.509600000000006</v>
      </c>
      <c r="Q13" s="178" t="e">
        <f t="shared" si="1"/>
        <v>#REF!</v>
      </c>
      <c r="R13" s="176">
        <f>'[3]xSch1 -Bill Imp'!T10</f>
        <v>28.88</v>
      </c>
      <c r="S13" s="177" t="e">
        <f>'[3]Sch3 - Bill Imp - RR'!#REF!</f>
        <v>#REF!</v>
      </c>
      <c r="T13" s="177">
        <f t="shared" si="2"/>
        <v>38.509600000000006</v>
      </c>
      <c r="U13" s="178" t="e">
        <f t="shared" si="3"/>
        <v>#REF!</v>
      </c>
      <c r="V13" s="179">
        <f t="shared" si="4"/>
        <v>0.67999999999999261</v>
      </c>
      <c r="W13" s="180">
        <f t="shared" si="5"/>
        <v>1.0828094446461323E-2</v>
      </c>
      <c r="X13" s="181" t="e">
        <f t="shared" si="6"/>
        <v>#REF!</v>
      </c>
      <c r="Y13" s="182" t="e">
        <f t="shared" si="7"/>
        <v>#REF!</v>
      </c>
      <c r="Z13" s="143" t="e">
        <f t="shared" si="8"/>
        <v>#REF!</v>
      </c>
      <c r="AA13" s="182" t="e">
        <f t="shared" si="9"/>
        <v>#REF!</v>
      </c>
      <c r="AB13" s="133" t="e">
        <f t="shared" si="10"/>
        <v>#REF!</v>
      </c>
      <c r="AC13" s="182" t="e">
        <f t="shared" si="11"/>
        <v>#REF!</v>
      </c>
      <c r="AD13" s="135"/>
      <c r="AE13" s="135"/>
      <c r="AF13" s="135"/>
      <c r="AG13" s="135"/>
      <c r="AH13" s="135"/>
      <c r="AI13" s="135"/>
    </row>
    <row r="14" spans="1:35">
      <c r="A14" s="96" t="s">
        <v>33</v>
      </c>
      <c r="B14" s="167"/>
      <c r="C14" s="123">
        <v>750</v>
      </c>
      <c r="D14" s="123"/>
      <c r="E14" s="123"/>
      <c r="F14" s="176">
        <v>27.635000000000002</v>
      </c>
      <c r="G14" s="177">
        <v>5.0000000000000155E-2</v>
      </c>
      <c r="H14" s="177">
        <v>57.639400000000002</v>
      </c>
      <c r="I14" s="178">
        <v>85.324399999999997</v>
      </c>
      <c r="J14" s="176">
        <v>27.635000000000002</v>
      </c>
      <c r="K14" s="177">
        <v>0.73000000000000009</v>
      </c>
      <c r="L14" s="177">
        <v>57.639400000000002</v>
      </c>
      <c r="M14" s="178">
        <v>86.004400000000004</v>
      </c>
      <c r="N14" s="176">
        <f>'[3]xSch1 -Bill Imp'!P11</f>
        <v>31.229999999999997</v>
      </c>
      <c r="O14" s="177" t="e">
        <f>'[3]Sch3 - Bill Imp - RR'!#REF!</f>
        <v>#REF!</v>
      </c>
      <c r="P14" s="177">
        <f t="shared" si="0"/>
        <v>57.639400000000002</v>
      </c>
      <c r="Q14" s="178" t="e">
        <f t="shared" si="1"/>
        <v>#REF!</v>
      </c>
      <c r="R14" s="176">
        <f>'[3]xSch1 -Bill Imp'!T11</f>
        <v>33.629999999999995</v>
      </c>
      <c r="S14" s="177" t="e">
        <f>'[3]Sch3 - Bill Imp - RR'!#REF!</f>
        <v>#REF!</v>
      </c>
      <c r="T14" s="177">
        <f t="shared" si="2"/>
        <v>57.639400000000002</v>
      </c>
      <c r="U14" s="178" t="e">
        <f t="shared" si="3"/>
        <v>#REF!</v>
      </c>
      <c r="V14" s="179">
        <f t="shared" si="4"/>
        <v>0.68000000000000682</v>
      </c>
      <c r="W14" s="180">
        <f t="shared" si="5"/>
        <v>7.969584315858147E-3</v>
      </c>
      <c r="X14" s="181" t="e">
        <f t="shared" si="6"/>
        <v>#REF!</v>
      </c>
      <c r="Y14" s="182" t="e">
        <f t="shared" si="7"/>
        <v>#REF!</v>
      </c>
      <c r="Z14" s="143" t="e">
        <f t="shared" si="8"/>
        <v>#REF!</v>
      </c>
      <c r="AA14" s="182" t="e">
        <f t="shared" si="9"/>
        <v>#REF!</v>
      </c>
      <c r="AB14" s="133" t="e">
        <f t="shared" si="10"/>
        <v>#REF!</v>
      </c>
      <c r="AC14" s="182" t="e">
        <f t="shared" si="11"/>
        <v>#REF!</v>
      </c>
      <c r="AD14" s="135"/>
      <c r="AE14" s="135"/>
      <c r="AF14" s="135"/>
      <c r="AG14" s="135"/>
      <c r="AH14" s="135"/>
      <c r="AI14" s="135"/>
    </row>
    <row r="15" spans="1:35" s="194" customFormat="1">
      <c r="A15" s="96" t="s">
        <v>34</v>
      </c>
      <c r="B15" s="183"/>
      <c r="C15" s="184">
        <v>1000</v>
      </c>
      <c r="D15" s="184"/>
      <c r="E15" s="184"/>
      <c r="F15" s="185">
        <v>31.230000000000004</v>
      </c>
      <c r="G15" s="186">
        <v>-0.14999999999999991</v>
      </c>
      <c r="H15" s="186">
        <v>78.907600000000002</v>
      </c>
      <c r="I15" s="187">
        <v>109.98760000000001</v>
      </c>
      <c r="J15" s="185">
        <v>31.230000000000004</v>
      </c>
      <c r="K15" s="186">
        <v>0.53</v>
      </c>
      <c r="L15" s="186">
        <v>78.907600000000002</v>
      </c>
      <c r="M15" s="187">
        <v>110.66760000000001</v>
      </c>
      <c r="N15" s="185">
        <f>'[3]xSch1 -Bill Imp'!P12</f>
        <v>35.78</v>
      </c>
      <c r="O15" s="186" t="e">
        <f>'[3]Sch3 - Bill Imp - RR'!#REF!</f>
        <v>#REF!</v>
      </c>
      <c r="P15" s="186">
        <f t="shared" si="0"/>
        <v>78.907600000000002</v>
      </c>
      <c r="Q15" s="187" t="e">
        <f t="shared" si="1"/>
        <v>#REF!</v>
      </c>
      <c r="R15" s="185">
        <f>'[3]xSch1 -Bill Imp'!T12</f>
        <v>38.379999999999995</v>
      </c>
      <c r="S15" s="186" t="e">
        <f>'[3]Sch3 - Bill Imp - RR'!#REF!</f>
        <v>#REF!</v>
      </c>
      <c r="T15" s="186">
        <f t="shared" si="2"/>
        <v>78.907600000000002</v>
      </c>
      <c r="U15" s="187" t="e">
        <f t="shared" si="3"/>
        <v>#REF!</v>
      </c>
      <c r="V15" s="188">
        <f t="shared" si="4"/>
        <v>0.67999999999999261</v>
      </c>
      <c r="W15" s="189">
        <f t="shared" si="5"/>
        <v>6.1825151198861734E-3</v>
      </c>
      <c r="X15" s="190" t="e">
        <f t="shared" si="6"/>
        <v>#REF!</v>
      </c>
      <c r="Y15" s="191" t="e">
        <f t="shared" si="7"/>
        <v>#REF!</v>
      </c>
      <c r="Z15" s="192" t="e">
        <f t="shared" si="8"/>
        <v>#REF!</v>
      </c>
      <c r="AA15" s="191" t="e">
        <f t="shared" si="9"/>
        <v>#REF!</v>
      </c>
      <c r="AB15" s="193" t="e">
        <f t="shared" si="10"/>
        <v>#REF!</v>
      </c>
      <c r="AC15" s="191" t="e">
        <f t="shared" si="11"/>
        <v>#REF!</v>
      </c>
      <c r="AD15" s="135"/>
      <c r="AE15" s="135"/>
      <c r="AF15" s="135"/>
      <c r="AG15" s="135"/>
      <c r="AH15" s="135"/>
      <c r="AI15" s="135"/>
    </row>
    <row r="16" spans="1:35">
      <c r="A16" s="96" t="s">
        <v>36</v>
      </c>
      <c r="B16" s="167"/>
      <c r="C16" s="123">
        <v>1500</v>
      </c>
      <c r="D16" s="123"/>
      <c r="E16" s="123"/>
      <c r="F16" s="176">
        <v>38.42</v>
      </c>
      <c r="G16" s="177">
        <v>-0.54999999999999982</v>
      </c>
      <c r="H16" s="177">
        <v>121.8364</v>
      </c>
      <c r="I16" s="178">
        <v>159.7064</v>
      </c>
      <c r="J16" s="176">
        <v>38.42</v>
      </c>
      <c r="K16" s="177">
        <v>0.13000000000000012</v>
      </c>
      <c r="L16" s="177">
        <v>121.8364</v>
      </c>
      <c r="M16" s="178">
        <v>160.38640000000001</v>
      </c>
      <c r="N16" s="176">
        <f>'[3]xSch1 -Bill Imp'!P13</f>
        <v>44.879999999999995</v>
      </c>
      <c r="O16" s="177" t="e">
        <f>'[3]Sch3 - Bill Imp - RR'!#REF!</f>
        <v>#REF!</v>
      </c>
      <c r="P16" s="177">
        <f t="shared" si="0"/>
        <v>121.8364</v>
      </c>
      <c r="Q16" s="178" t="e">
        <f t="shared" si="1"/>
        <v>#REF!</v>
      </c>
      <c r="R16" s="176">
        <f>'[3]xSch1 -Bill Imp'!T13</f>
        <v>47.879999999999995</v>
      </c>
      <c r="S16" s="177" t="e">
        <f>'[3]Sch3 - Bill Imp - RR'!#REF!</f>
        <v>#REF!</v>
      </c>
      <c r="T16" s="177">
        <f t="shared" si="2"/>
        <v>121.8364</v>
      </c>
      <c r="U16" s="178" t="e">
        <f t="shared" si="3"/>
        <v>#REF!</v>
      </c>
      <c r="V16" s="179">
        <f t="shared" si="4"/>
        <v>0.68000000000000682</v>
      </c>
      <c r="W16" s="180">
        <f t="shared" si="5"/>
        <v>4.2578130870147149E-3</v>
      </c>
      <c r="X16" s="181" t="e">
        <f t="shared" si="6"/>
        <v>#REF!</v>
      </c>
      <c r="Y16" s="182" t="e">
        <f t="shared" si="7"/>
        <v>#REF!</v>
      </c>
      <c r="Z16" s="143" t="e">
        <f t="shared" si="8"/>
        <v>#REF!</v>
      </c>
      <c r="AA16" s="182" t="e">
        <f t="shared" si="9"/>
        <v>#REF!</v>
      </c>
      <c r="AB16" s="133" t="e">
        <f t="shared" si="10"/>
        <v>#REF!</v>
      </c>
      <c r="AC16" s="182" t="e">
        <f t="shared" si="11"/>
        <v>#REF!</v>
      </c>
      <c r="AD16" s="135"/>
      <c r="AE16" s="135"/>
      <c r="AF16" s="135"/>
      <c r="AG16" s="135"/>
      <c r="AH16" s="135"/>
      <c r="AI16" s="135"/>
    </row>
    <row r="17" spans="1:36">
      <c r="A17" s="96" t="s">
        <v>38</v>
      </c>
      <c r="B17" s="167"/>
      <c r="C17" s="123">
        <v>2000</v>
      </c>
      <c r="D17" s="123"/>
      <c r="E17" s="123"/>
      <c r="F17" s="176">
        <v>45.61</v>
      </c>
      <c r="G17" s="177">
        <v>-0.95</v>
      </c>
      <c r="H17" s="177">
        <v>164.76520000000002</v>
      </c>
      <c r="I17" s="178">
        <v>209.42520000000002</v>
      </c>
      <c r="J17" s="176">
        <v>45.61</v>
      </c>
      <c r="K17" s="177">
        <v>-0.27</v>
      </c>
      <c r="L17" s="177">
        <v>164.76520000000002</v>
      </c>
      <c r="M17" s="178">
        <v>210.10520000000002</v>
      </c>
      <c r="N17" s="176">
        <f>'[3]xSch1 -Bill Imp'!P14</f>
        <v>53.98</v>
      </c>
      <c r="O17" s="177" t="e">
        <f>'[3]Sch3 - Bill Imp - RR'!#REF!</f>
        <v>#REF!</v>
      </c>
      <c r="P17" s="177">
        <f t="shared" si="0"/>
        <v>164.76520000000002</v>
      </c>
      <c r="Q17" s="178" t="e">
        <f t="shared" si="1"/>
        <v>#REF!</v>
      </c>
      <c r="R17" s="176">
        <f>'[3]xSch1 -Bill Imp'!T14</f>
        <v>57.379999999999995</v>
      </c>
      <c r="S17" s="177" t="e">
        <f>'[3]Sch3 - Bill Imp - RR'!#REF!</f>
        <v>#REF!</v>
      </c>
      <c r="T17" s="177">
        <f t="shared" si="2"/>
        <v>164.76520000000002</v>
      </c>
      <c r="U17" s="178" t="e">
        <f t="shared" si="3"/>
        <v>#REF!</v>
      </c>
      <c r="V17" s="179">
        <f t="shared" si="4"/>
        <v>0.68000000000000682</v>
      </c>
      <c r="W17" s="180">
        <f t="shared" si="5"/>
        <v>3.2469826935822756E-3</v>
      </c>
      <c r="X17" s="181" t="e">
        <f t="shared" si="6"/>
        <v>#REF!</v>
      </c>
      <c r="Y17" s="182" t="e">
        <f t="shared" si="7"/>
        <v>#REF!</v>
      </c>
      <c r="Z17" s="143" t="e">
        <f t="shared" si="8"/>
        <v>#REF!</v>
      </c>
      <c r="AA17" s="182" t="e">
        <f t="shared" si="9"/>
        <v>#REF!</v>
      </c>
      <c r="AB17" s="133" t="e">
        <f t="shared" si="10"/>
        <v>#REF!</v>
      </c>
      <c r="AC17" s="182" t="e">
        <f t="shared" si="11"/>
        <v>#REF!</v>
      </c>
      <c r="AD17" s="135"/>
      <c r="AE17" s="135"/>
      <c r="AF17" s="135"/>
      <c r="AG17" s="135"/>
      <c r="AH17" s="135"/>
      <c r="AI17" s="135"/>
    </row>
    <row r="18" spans="1:36">
      <c r="A18" s="96" t="s">
        <v>98</v>
      </c>
      <c r="B18" s="136" t="s">
        <v>99</v>
      </c>
      <c r="C18" s="195"/>
      <c r="D18" s="123"/>
      <c r="E18" s="123"/>
      <c r="F18" s="196"/>
      <c r="G18" s="177"/>
      <c r="H18" s="177"/>
      <c r="I18" s="178"/>
      <c r="J18" s="176"/>
      <c r="K18" s="177"/>
      <c r="L18" s="177"/>
      <c r="M18" s="178"/>
      <c r="N18" s="176">
        <f>'[3]xSch1 -Bill Imp'!P15</f>
        <v>0</v>
      </c>
      <c r="O18" s="177" t="e">
        <f>'[3]Sch3 - Bill Imp - RR'!#REF!</f>
        <v>#REF!</v>
      </c>
      <c r="P18" s="177">
        <f t="shared" si="0"/>
        <v>0</v>
      </c>
      <c r="Q18" s="178" t="e">
        <f t="shared" si="1"/>
        <v>#REF!</v>
      </c>
      <c r="R18" s="176">
        <f>'[3]xSch1 -Bill Imp'!T15</f>
        <v>0</v>
      </c>
      <c r="S18" s="177" t="e">
        <f>'[3]Sch3 - Bill Imp - RR'!#REF!</f>
        <v>#REF!</v>
      </c>
      <c r="T18" s="177">
        <f t="shared" si="2"/>
        <v>0</v>
      </c>
      <c r="U18" s="178" t="e">
        <f t="shared" si="3"/>
        <v>#REF!</v>
      </c>
      <c r="V18" s="179"/>
      <c r="W18" s="180"/>
      <c r="X18" s="181"/>
      <c r="Y18" s="182"/>
      <c r="Z18" s="143"/>
      <c r="AA18" s="182"/>
      <c r="AB18" s="133"/>
      <c r="AC18" s="134"/>
      <c r="AD18" s="135"/>
      <c r="AE18" s="135"/>
      <c r="AF18" s="135"/>
      <c r="AG18" s="135"/>
      <c r="AH18" s="135"/>
      <c r="AI18" s="135"/>
    </row>
    <row r="19" spans="1:36">
      <c r="A19" s="96" t="s">
        <v>40</v>
      </c>
      <c r="B19" s="167"/>
      <c r="C19" s="123">
        <v>1000</v>
      </c>
      <c r="D19" s="123"/>
      <c r="E19" s="123"/>
      <c r="F19" s="176">
        <v>41.230000000000004</v>
      </c>
      <c r="G19" s="177">
        <v>0.24000000000000005</v>
      </c>
      <c r="H19" s="177">
        <v>78.838800000000006</v>
      </c>
      <c r="I19" s="178">
        <v>120.30880000000002</v>
      </c>
      <c r="J19" s="176">
        <v>41.230000000000004</v>
      </c>
      <c r="K19" s="177">
        <v>0.92000000000000015</v>
      </c>
      <c r="L19" s="177">
        <v>78.838800000000006</v>
      </c>
      <c r="M19" s="178">
        <v>120.98880000000001</v>
      </c>
      <c r="N19" s="176">
        <f>'[3]xSch1 -Bill Imp'!P16</f>
        <v>43.8</v>
      </c>
      <c r="O19" s="177" t="e">
        <f>'[3]Sch3 - Bill Imp - RR'!#REF!</f>
        <v>#REF!</v>
      </c>
      <c r="P19" s="177">
        <f t="shared" si="0"/>
        <v>78.838800000000006</v>
      </c>
      <c r="Q19" s="178" t="e">
        <f t="shared" si="1"/>
        <v>#REF!</v>
      </c>
      <c r="R19" s="176">
        <f>'[3]xSch1 -Bill Imp'!T16</f>
        <v>47.14</v>
      </c>
      <c r="S19" s="177" t="e">
        <f>'[3]Sch3 - Bill Imp - RR'!#REF!</f>
        <v>#REF!</v>
      </c>
      <c r="T19" s="177">
        <f t="shared" si="2"/>
        <v>78.838800000000006</v>
      </c>
      <c r="U19" s="178" t="e">
        <f t="shared" si="3"/>
        <v>#REF!</v>
      </c>
      <c r="V19" s="179">
        <f>M19-I19</f>
        <v>0.67999999999999261</v>
      </c>
      <c r="W19" s="180">
        <f>V19/I19</f>
        <v>5.6521218730466311E-3</v>
      </c>
      <c r="X19" s="181" t="e">
        <f>Q19-M19</f>
        <v>#REF!</v>
      </c>
      <c r="Y19" s="182" t="e">
        <f>X19/M19</f>
        <v>#REF!</v>
      </c>
      <c r="Z19" s="143" t="e">
        <f>U19-Q19</f>
        <v>#REF!</v>
      </c>
      <c r="AA19" s="182" t="e">
        <f>Z19/Q19</f>
        <v>#REF!</v>
      </c>
      <c r="AB19" s="133" t="e">
        <f>U19-I19</f>
        <v>#REF!</v>
      </c>
      <c r="AC19" s="182" t="e">
        <f>AB19/I19</f>
        <v>#REF!</v>
      </c>
      <c r="AD19" s="135"/>
      <c r="AE19" s="135"/>
      <c r="AF19" s="135"/>
      <c r="AG19" s="135"/>
      <c r="AH19" s="135"/>
      <c r="AI19" s="135"/>
    </row>
    <row r="20" spans="1:36">
      <c r="A20" s="96" t="s">
        <v>42</v>
      </c>
      <c r="B20" s="167"/>
      <c r="C20" s="123">
        <v>5000</v>
      </c>
      <c r="D20" s="123"/>
      <c r="E20" s="123"/>
      <c r="F20" s="176">
        <v>120.38999999999999</v>
      </c>
      <c r="G20" s="177">
        <v>-1.3599999999999999</v>
      </c>
      <c r="H20" s="177">
        <v>420.19399999999996</v>
      </c>
      <c r="I20" s="178">
        <v>539.22399999999993</v>
      </c>
      <c r="J20" s="176">
        <v>120.38999999999999</v>
      </c>
      <c r="K20" s="177">
        <v>-0.67999999999999972</v>
      </c>
      <c r="L20" s="177">
        <v>420.19399999999996</v>
      </c>
      <c r="M20" s="178">
        <v>539.904</v>
      </c>
      <c r="N20" s="176">
        <f>'[3]xSch1 -Bill Imp'!P17</f>
        <v>132.20000000000002</v>
      </c>
      <c r="O20" s="177" t="e">
        <f>'[3]Sch3 - Bill Imp - RR'!#REF!</f>
        <v>#REF!</v>
      </c>
      <c r="P20" s="177">
        <f t="shared" si="0"/>
        <v>420.19399999999996</v>
      </c>
      <c r="Q20" s="178" t="e">
        <f t="shared" si="1"/>
        <v>#REF!</v>
      </c>
      <c r="R20" s="176">
        <f>'[3]xSch1 -Bill Imp'!T17</f>
        <v>141.13999999999999</v>
      </c>
      <c r="S20" s="177" t="e">
        <f>'[3]Sch3 - Bill Imp - RR'!#REF!</f>
        <v>#REF!</v>
      </c>
      <c r="T20" s="177">
        <f t="shared" si="2"/>
        <v>420.19399999999996</v>
      </c>
      <c r="U20" s="178" t="e">
        <f t="shared" si="3"/>
        <v>#REF!</v>
      </c>
      <c r="V20" s="179">
        <f>M20-I20</f>
        <v>0.68000000000006366</v>
      </c>
      <c r="W20" s="180">
        <f>V20/I20</f>
        <v>1.2610714656618839E-3</v>
      </c>
      <c r="X20" s="181" t="e">
        <f>Q20-M20</f>
        <v>#REF!</v>
      </c>
      <c r="Y20" s="182" t="e">
        <f>X20/M20</f>
        <v>#REF!</v>
      </c>
      <c r="Z20" s="143" t="e">
        <f>U20-Q20</f>
        <v>#REF!</v>
      </c>
      <c r="AA20" s="182" t="e">
        <f>Z20/Q20</f>
        <v>#REF!</v>
      </c>
      <c r="AB20" s="133" t="e">
        <f>U20-I20</f>
        <v>#REF!</v>
      </c>
      <c r="AC20" s="182" t="e">
        <f>AB20/I20</f>
        <v>#REF!</v>
      </c>
      <c r="AD20" s="135"/>
      <c r="AE20" s="135"/>
      <c r="AF20" s="135"/>
      <c r="AG20" s="135"/>
      <c r="AH20" s="135"/>
      <c r="AI20" s="135"/>
    </row>
    <row r="21" spans="1:36" s="194" customFormat="1">
      <c r="A21" s="96" t="s">
        <v>45</v>
      </c>
      <c r="B21" s="183"/>
      <c r="C21" s="184">
        <v>10000</v>
      </c>
      <c r="D21" s="184"/>
      <c r="E21" s="184"/>
      <c r="F21" s="185">
        <v>219.33999999999997</v>
      </c>
      <c r="G21" s="186">
        <v>-3.3599999999999994</v>
      </c>
      <c r="H21" s="186">
        <v>846.88799999999992</v>
      </c>
      <c r="I21" s="187">
        <v>1062.8679999999999</v>
      </c>
      <c r="J21" s="185">
        <v>219.33999999999997</v>
      </c>
      <c r="K21" s="186">
        <v>-2.6799999999999997</v>
      </c>
      <c r="L21" s="186">
        <v>846.88799999999992</v>
      </c>
      <c r="M21" s="187">
        <v>1063.5479999999998</v>
      </c>
      <c r="N21" s="185">
        <f>'[3]xSch1 -Bill Imp'!P18</f>
        <v>242.70000000000002</v>
      </c>
      <c r="O21" s="186" t="e">
        <f>'[3]Sch3 - Bill Imp - RR'!#REF!</f>
        <v>#REF!</v>
      </c>
      <c r="P21" s="186">
        <f t="shared" si="0"/>
        <v>846.88799999999992</v>
      </c>
      <c r="Q21" s="187" t="e">
        <f t="shared" si="1"/>
        <v>#REF!</v>
      </c>
      <c r="R21" s="185">
        <f>'[3]xSch1 -Bill Imp'!T18</f>
        <v>258.64</v>
      </c>
      <c r="S21" s="186" t="e">
        <f>'[3]Sch3 - Bill Imp - RR'!#REF!</f>
        <v>#REF!</v>
      </c>
      <c r="T21" s="186">
        <f t="shared" si="2"/>
        <v>846.88799999999992</v>
      </c>
      <c r="U21" s="187" t="e">
        <f t="shared" si="3"/>
        <v>#REF!</v>
      </c>
      <c r="V21" s="188">
        <f>M21-I21</f>
        <v>0.67999999999983629</v>
      </c>
      <c r="W21" s="189">
        <f>V21/I21</f>
        <v>6.3977841086554149E-4</v>
      </c>
      <c r="X21" s="190" t="e">
        <f>Q21-M21</f>
        <v>#REF!</v>
      </c>
      <c r="Y21" s="191" t="e">
        <f>X21/M21</f>
        <v>#REF!</v>
      </c>
      <c r="Z21" s="192" t="e">
        <f>U21-Q21</f>
        <v>#REF!</v>
      </c>
      <c r="AA21" s="191" t="e">
        <f>Z21/Q21</f>
        <v>#REF!</v>
      </c>
      <c r="AB21" s="193" t="e">
        <f>U21-I21</f>
        <v>#REF!</v>
      </c>
      <c r="AC21" s="191" t="e">
        <f>AB21/I21</f>
        <v>#REF!</v>
      </c>
      <c r="AD21" s="135"/>
      <c r="AE21" s="135"/>
      <c r="AF21" s="135"/>
      <c r="AG21" s="135"/>
      <c r="AH21" s="135"/>
      <c r="AI21" s="135"/>
    </row>
    <row r="22" spans="1:36" s="208" customFormat="1">
      <c r="A22" s="96" t="s">
        <v>47</v>
      </c>
      <c r="B22" s="197"/>
      <c r="C22" s="198">
        <v>20000</v>
      </c>
      <c r="D22" s="198"/>
      <c r="E22" s="198"/>
      <c r="F22" s="199">
        <v>417.23999999999995</v>
      </c>
      <c r="G22" s="200">
        <v>-7.3599999999999994</v>
      </c>
      <c r="H22" s="200">
        <v>1700.2759999999998</v>
      </c>
      <c r="I22" s="201">
        <v>2110.1559999999999</v>
      </c>
      <c r="J22" s="199">
        <v>417.23999999999995</v>
      </c>
      <c r="K22" s="200">
        <v>-6.6799999999999988</v>
      </c>
      <c r="L22" s="200">
        <v>1700.2759999999998</v>
      </c>
      <c r="M22" s="201">
        <v>2110.8359999999998</v>
      </c>
      <c r="N22" s="199">
        <f>'[3]xSch1 -Bill Imp'!P19</f>
        <v>463.70000000000005</v>
      </c>
      <c r="O22" s="200" t="e">
        <f>'[3]Sch3 - Bill Imp - RR'!#REF!</f>
        <v>#REF!</v>
      </c>
      <c r="P22" s="200">
        <f t="shared" si="0"/>
        <v>1700.2759999999998</v>
      </c>
      <c r="Q22" s="201" t="e">
        <f t="shared" si="1"/>
        <v>#REF!</v>
      </c>
      <c r="R22" s="199">
        <f>'[3]xSch1 -Bill Imp'!T19</f>
        <v>493.64</v>
      </c>
      <c r="S22" s="200" t="e">
        <f>'[3]Sch3 - Bill Imp - RR'!#REF!</f>
        <v>#REF!</v>
      </c>
      <c r="T22" s="200">
        <f t="shared" si="2"/>
        <v>1700.2759999999998</v>
      </c>
      <c r="U22" s="201" t="e">
        <f t="shared" si="3"/>
        <v>#REF!</v>
      </c>
      <c r="V22" s="202">
        <f>M22-I22</f>
        <v>0.67999999999983629</v>
      </c>
      <c r="W22" s="203">
        <f>V22/I22</f>
        <v>3.222510563199291E-4</v>
      </c>
      <c r="X22" s="204" t="e">
        <f>Q22-M22</f>
        <v>#REF!</v>
      </c>
      <c r="Y22" s="205" t="e">
        <f>X22/M22</f>
        <v>#REF!</v>
      </c>
      <c r="Z22" s="206" t="e">
        <f>U22-Q22</f>
        <v>#REF!</v>
      </c>
      <c r="AA22" s="205" t="e">
        <f>Z22/Q22</f>
        <v>#REF!</v>
      </c>
      <c r="AB22" s="207" t="e">
        <f>U22-I22</f>
        <v>#REF!</v>
      </c>
      <c r="AC22" s="205" t="e">
        <f>AB22/I22</f>
        <v>#REF!</v>
      </c>
      <c r="AD22" s="135"/>
      <c r="AE22" s="135"/>
      <c r="AF22" s="135"/>
      <c r="AG22" s="135"/>
      <c r="AH22" s="135"/>
      <c r="AI22" s="135"/>
    </row>
    <row r="23" spans="1:36">
      <c r="A23" s="96" t="s">
        <v>100</v>
      </c>
      <c r="B23" s="136" t="s">
        <v>101</v>
      </c>
      <c r="C23" s="195"/>
      <c r="D23" s="123"/>
      <c r="E23" s="123"/>
      <c r="F23" s="196"/>
      <c r="G23" s="177"/>
      <c r="H23" s="177"/>
      <c r="I23" s="178"/>
      <c r="J23" s="176"/>
      <c r="K23" s="177"/>
      <c r="L23" s="177"/>
      <c r="M23" s="178"/>
      <c r="N23" s="176">
        <f>'[3]xSch1 -Bill Imp'!P20</f>
        <v>0</v>
      </c>
      <c r="O23" s="177" t="e">
        <f>'[3]Sch3 - Bill Imp - RR'!#REF!</f>
        <v>#REF!</v>
      </c>
      <c r="P23" s="177">
        <f t="shared" si="0"/>
        <v>0</v>
      </c>
      <c r="Q23" s="178" t="e">
        <f t="shared" si="1"/>
        <v>#REF!</v>
      </c>
      <c r="R23" s="176">
        <f>'[3]xSch1 -Bill Imp'!T20</f>
        <v>0</v>
      </c>
      <c r="S23" s="177" t="e">
        <f>'[3]Sch3 - Bill Imp - RR'!#REF!</f>
        <v>#REF!</v>
      </c>
      <c r="T23" s="177">
        <f t="shared" si="2"/>
        <v>0</v>
      </c>
      <c r="U23" s="178" t="e">
        <f t="shared" si="3"/>
        <v>#REF!</v>
      </c>
      <c r="V23" s="179"/>
      <c r="W23" s="180"/>
      <c r="X23" s="181"/>
      <c r="Y23" s="182"/>
      <c r="Z23" s="143"/>
      <c r="AA23" s="182"/>
      <c r="AB23" s="133"/>
      <c r="AC23" s="134"/>
    </row>
    <row r="24" spans="1:36" s="208" customFormat="1">
      <c r="A24" s="96" t="s">
        <v>49</v>
      </c>
      <c r="B24" s="197"/>
      <c r="C24" s="198">
        <f>D24*300</f>
        <v>30000</v>
      </c>
      <c r="D24" s="198">
        <v>100</v>
      </c>
      <c r="E24" s="198">
        <f>D24</f>
        <v>100</v>
      </c>
      <c r="F24" s="199">
        <v>548.61000000000013</v>
      </c>
      <c r="G24" s="200">
        <v>-4.0199999999999996</v>
      </c>
      <c r="H24" s="200">
        <v>2597.384</v>
      </c>
      <c r="I24" s="201">
        <v>3141.9740000000002</v>
      </c>
      <c r="J24" s="199">
        <v>548.61000000000013</v>
      </c>
      <c r="K24" s="200">
        <v>-3.86</v>
      </c>
      <c r="L24" s="200">
        <v>2597.384</v>
      </c>
      <c r="M24" s="201">
        <v>3142.134</v>
      </c>
      <c r="N24" s="199">
        <f>'[3]xSch1 -Bill Imp'!P21</f>
        <v>602.86</v>
      </c>
      <c r="O24" s="200" t="e">
        <f>'[3]Sch3 - Bill Imp - RR'!#REF!</f>
        <v>#REF!</v>
      </c>
      <c r="P24" s="200">
        <f t="shared" si="0"/>
        <v>2597.384</v>
      </c>
      <c r="Q24" s="201" t="e">
        <f t="shared" si="1"/>
        <v>#REF!</v>
      </c>
      <c r="R24" s="199">
        <f>'[3]xSch1 -Bill Imp'!T21</f>
        <v>605.87519562149964</v>
      </c>
      <c r="S24" s="200" t="e">
        <f>'[3]Sch3 - Bill Imp - RR'!#REF!</f>
        <v>#REF!</v>
      </c>
      <c r="T24" s="200">
        <f t="shared" si="2"/>
        <v>2597.384</v>
      </c>
      <c r="U24" s="201" t="e">
        <f t="shared" si="3"/>
        <v>#REF!</v>
      </c>
      <c r="V24" s="202">
        <f t="shared" ref="V24:V30" si="12">M24-I24</f>
        <v>0.15999999999985448</v>
      </c>
      <c r="W24" s="203">
        <f t="shared" ref="W24:W30" si="13">V24/I24</f>
        <v>5.0923400384552661E-5</v>
      </c>
      <c r="X24" s="204" t="e">
        <f t="shared" ref="X24:X30" si="14">Q24-M24</f>
        <v>#REF!</v>
      </c>
      <c r="Y24" s="205" t="e">
        <f t="shared" ref="Y24:Y30" si="15">X24/M24</f>
        <v>#REF!</v>
      </c>
      <c r="Z24" s="206" t="e">
        <f t="shared" ref="Z24:Z30" si="16">U24-Q24</f>
        <v>#REF!</v>
      </c>
      <c r="AA24" s="205" t="e">
        <f t="shared" ref="AA24:AA30" si="17">Z24/Q24</f>
        <v>#REF!</v>
      </c>
      <c r="AB24" s="207" t="e">
        <f t="shared" ref="AB24:AB30" si="18">U24-I24</f>
        <v>#REF!</v>
      </c>
      <c r="AC24" s="209" t="e">
        <f t="shared" ref="AC24:AC30" si="19">AB24/L24</f>
        <v>#REF!</v>
      </c>
      <c r="AD24" s="210"/>
      <c r="AE24" s="210"/>
      <c r="AF24" s="210"/>
      <c r="AG24" s="210"/>
      <c r="AH24" s="210"/>
      <c r="AI24" s="210"/>
    </row>
    <row r="25" spans="1:36" s="208" customFormat="1">
      <c r="A25" s="96" t="s">
        <v>52</v>
      </c>
      <c r="B25" s="197"/>
      <c r="C25" s="198">
        <f>D25*400</f>
        <v>40000</v>
      </c>
      <c r="D25" s="198">
        <v>100</v>
      </c>
      <c r="E25" s="198">
        <f>D25</f>
        <v>100</v>
      </c>
      <c r="F25" s="199">
        <v>548.61000000000013</v>
      </c>
      <c r="G25" s="200">
        <v>-4.0199999999999996</v>
      </c>
      <c r="H25" s="200">
        <v>3347.0119999999997</v>
      </c>
      <c r="I25" s="201">
        <v>3891.6019999999999</v>
      </c>
      <c r="J25" s="199">
        <v>548.61000000000013</v>
      </c>
      <c r="K25" s="200">
        <v>-3.86</v>
      </c>
      <c r="L25" s="200">
        <v>3347.0119999999997</v>
      </c>
      <c r="M25" s="201">
        <v>3891.7619999999997</v>
      </c>
      <c r="N25" s="199">
        <f>'[3]xSch1 -Bill Imp'!P22</f>
        <v>602.86</v>
      </c>
      <c r="O25" s="200" t="e">
        <f>'[3]Sch3 - Bill Imp - RR'!#REF!</f>
        <v>#REF!</v>
      </c>
      <c r="P25" s="200">
        <f t="shared" si="0"/>
        <v>3347.0119999999997</v>
      </c>
      <c r="Q25" s="201" t="e">
        <f t="shared" si="1"/>
        <v>#REF!</v>
      </c>
      <c r="R25" s="199">
        <f>'[3]xSch1 -Bill Imp'!T22</f>
        <v>605.87519562149964</v>
      </c>
      <c r="S25" s="200" t="e">
        <f>'[3]Sch3 - Bill Imp - RR'!#REF!</f>
        <v>#REF!</v>
      </c>
      <c r="T25" s="200">
        <f t="shared" si="2"/>
        <v>3347.0119999999997</v>
      </c>
      <c r="U25" s="201" t="e">
        <f t="shared" si="3"/>
        <v>#REF!</v>
      </c>
      <c r="V25" s="202">
        <f t="shared" si="12"/>
        <v>0.15999999999985448</v>
      </c>
      <c r="W25" s="203">
        <f t="shared" si="13"/>
        <v>4.1114173545972711E-5</v>
      </c>
      <c r="X25" s="204" t="e">
        <f t="shared" si="14"/>
        <v>#REF!</v>
      </c>
      <c r="Y25" s="205" t="e">
        <f t="shared" si="15"/>
        <v>#REF!</v>
      </c>
      <c r="Z25" s="206" t="e">
        <f t="shared" si="16"/>
        <v>#REF!</v>
      </c>
      <c r="AA25" s="205" t="e">
        <f t="shared" si="17"/>
        <v>#REF!</v>
      </c>
      <c r="AB25" s="207" t="e">
        <f t="shared" si="18"/>
        <v>#REF!</v>
      </c>
      <c r="AC25" s="209" t="e">
        <f t="shared" si="19"/>
        <v>#REF!</v>
      </c>
      <c r="AD25" s="210"/>
      <c r="AE25" s="210"/>
      <c r="AF25" s="210"/>
      <c r="AG25" s="210"/>
      <c r="AH25" s="210"/>
      <c r="AI25" s="210"/>
    </row>
    <row r="26" spans="1:36" s="208" customFormat="1">
      <c r="A26" s="96" t="s">
        <v>54</v>
      </c>
      <c r="B26" s="197"/>
      <c r="C26" s="198">
        <f>D26*300</f>
        <v>150000</v>
      </c>
      <c r="D26" s="198">
        <v>500</v>
      </c>
      <c r="E26" s="198">
        <f>D26/0.9</f>
        <v>555.55555555555554</v>
      </c>
      <c r="F26" s="199">
        <v>2898.9122222222222</v>
      </c>
      <c r="G26" s="200">
        <v>-24.52</v>
      </c>
      <c r="H26" s="200">
        <v>13012.92</v>
      </c>
      <c r="I26" s="201">
        <v>15887.312222222223</v>
      </c>
      <c r="J26" s="199">
        <v>2898.9122222222222</v>
      </c>
      <c r="K26" s="200">
        <v>-24.36</v>
      </c>
      <c r="L26" s="200">
        <v>13012.92</v>
      </c>
      <c r="M26" s="201">
        <v>15887.472222222223</v>
      </c>
      <c r="N26" s="199">
        <f>'[3]xSch1 -Bill Imp'!P23</f>
        <v>3222.3044444444445</v>
      </c>
      <c r="O26" s="200" t="e">
        <f>'[3]Sch3 - Bill Imp - RR'!#REF!</f>
        <v>#REF!</v>
      </c>
      <c r="P26" s="200">
        <f t="shared" si="0"/>
        <v>13012.92</v>
      </c>
      <c r="Q26" s="201" t="e">
        <f t="shared" si="1"/>
        <v>#REF!</v>
      </c>
      <c r="R26" s="199">
        <f>'[3]xSch1 -Bill Imp'!T23</f>
        <v>3248.0974178437218</v>
      </c>
      <c r="S26" s="200" t="e">
        <f>'[3]Sch3 - Bill Imp - RR'!#REF!</f>
        <v>#REF!</v>
      </c>
      <c r="T26" s="200">
        <f t="shared" si="2"/>
        <v>13012.92</v>
      </c>
      <c r="U26" s="201" t="e">
        <f t="shared" si="3"/>
        <v>#REF!</v>
      </c>
      <c r="V26" s="202">
        <f t="shared" si="12"/>
        <v>0.15999999999985448</v>
      </c>
      <c r="W26" s="203">
        <f t="shared" si="13"/>
        <v>1.0070929415993728E-5</v>
      </c>
      <c r="X26" s="204" t="e">
        <f t="shared" si="14"/>
        <v>#REF!</v>
      </c>
      <c r="Y26" s="205" t="e">
        <f t="shared" si="15"/>
        <v>#REF!</v>
      </c>
      <c r="Z26" s="206" t="e">
        <f t="shared" si="16"/>
        <v>#REF!</v>
      </c>
      <c r="AA26" s="205" t="e">
        <f t="shared" si="17"/>
        <v>#REF!</v>
      </c>
      <c r="AB26" s="207" t="e">
        <f t="shared" si="18"/>
        <v>#REF!</v>
      </c>
      <c r="AC26" s="209" t="e">
        <f t="shared" si="19"/>
        <v>#REF!</v>
      </c>
      <c r="AD26" s="210"/>
      <c r="AE26" s="210"/>
      <c r="AF26" s="210"/>
      <c r="AG26" s="210"/>
      <c r="AH26" s="210"/>
      <c r="AI26" s="210"/>
    </row>
    <row r="27" spans="1:36" s="194" customFormat="1">
      <c r="A27" s="96" t="s">
        <v>56</v>
      </c>
      <c r="B27" s="183"/>
      <c r="C27" s="184">
        <f>D27*400</f>
        <v>200000</v>
      </c>
      <c r="D27" s="184">
        <v>500</v>
      </c>
      <c r="E27" s="184">
        <f>D27/0.9</f>
        <v>555.55555555555554</v>
      </c>
      <c r="F27" s="185">
        <v>2898.9122222222222</v>
      </c>
      <c r="G27" s="186">
        <v>-24.52</v>
      </c>
      <c r="H27" s="186">
        <v>16761.060000000001</v>
      </c>
      <c r="I27" s="187">
        <v>19635.452222222222</v>
      </c>
      <c r="J27" s="185">
        <v>2898.9122222222222</v>
      </c>
      <c r="K27" s="186">
        <v>-24.36</v>
      </c>
      <c r="L27" s="186">
        <v>16761.060000000001</v>
      </c>
      <c r="M27" s="187">
        <v>19635.612222222222</v>
      </c>
      <c r="N27" s="185">
        <f>'[3]xSch1 -Bill Imp'!P24</f>
        <v>3222.3044444444445</v>
      </c>
      <c r="O27" s="186" t="e">
        <f>'[3]Sch3 - Bill Imp - RR'!#REF!</f>
        <v>#REF!</v>
      </c>
      <c r="P27" s="186">
        <f t="shared" si="0"/>
        <v>16761.060000000001</v>
      </c>
      <c r="Q27" s="187" t="e">
        <f t="shared" si="1"/>
        <v>#REF!</v>
      </c>
      <c r="R27" s="185">
        <f>'[3]xSch1 -Bill Imp'!T24</f>
        <v>3248.0974178437218</v>
      </c>
      <c r="S27" s="186" t="e">
        <f>'[3]Sch3 - Bill Imp - RR'!#REF!</f>
        <v>#REF!</v>
      </c>
      <c r="T27" s="186">
        <f t="shared" si="2"/>
        <v>16761.060000000001</v>
      </c>
      <c r="U27" s="187" t="e">
        <f t="shared" si="3"/>
        <v>#REF!</v>
      </c>
      <c r="V27" s="188">
        <f t="shared" si="12"/>
        <v>0.15999999999985448</v>
      </c>
      <c r="W27" s="189">
        <f t="shared" si="13"/>
        <v>8.1485263588060443E-6</v>
      </c>
      <c r="X27" s="190" t="e">
        <f t="shared" si="14"/>
        <v>#REF!</v>
      </c>
      <c r="Y27" s="191" t="e">
        <f t="shared" si="15"/>
        <v>#REF!</v>
      </c>
      <c r="Z27" s="192" t="e">
        <f t="shared" si="16"/>
        <v>#REF!</v>
      </c>
      <c r="AA27" s="191" t="e">
        <f t="shared" si="17"/>
        <v>#REF!</v>
      </c>
      <c r="AB27" s="193" t="e">
        <f t="shared" si="18"/>
        <v>#REF!</v>
      </c>
      <c r="AC27" s="211" t="e">
        <f t="shared" si="19"/>
        <v>#REF!</v>
      </c>
      <c r="AD27" s="212"/>
      <c r="AE27" s="212"/>
      <c r="AF27" s="212"/>
      <c r="AG27" s="212"/>
      <c r="AH27" s="212"/>
      <c r="AI27" s="212"/>
      <c r="AJ27" s="213"/>
    </row>
    <row r="28" spans="1:36" s="208" customFormat="1">
      <c r="A28" s="96" t="s">
        <v>102</v>
      </c>
      <c r="B28" s="197"/>
      <c r="C28" s="198">
        <f>D28*300</f>
        <v>270000</v>
      </c>
      <c r="D28" s="198">
        <v>900</v>
      </c>
      <c r="E28" s="198">
        <f>D28/0.9</f>
        <v>1000</v>
      </c>
      <c r="F28" s="199">
        <v>5191.8899999999994</v>
      </c>
      <c r="G28" s="200">
        <v>-44.52</v>
      </c>
      <c r="H28" s="200">
        <v>23428.455999999998</v>
      </c>
      <c r="I28" s="201">
        <v>28575.825999999997</v>
      </c>
      <c r="J28" s="199">
        <v>5191.8899999999994</v>
      </c>
      <c r="K28" s="200">
        <v>-44.36</v>
      </c>
      <c r="L28" s="200">
        <v>23428.455999999998</v>
      </c>
      <c r="M28" s="201">
        <v>28575.985999999997</v>
      </c>
      <c r="N28" s="199">
        <f>'[3]xSch1 -Bill Imp'!P25</f>
        <v>5777.86</v>
      </c>
      <c r="O28" s="200" t="e">
        <f>'[3]Sch3 - Bill Imp - RR'!#REF!</f>
        <v>#REF!</v>
      </c>
      <c r="P28" s="200">
        <f t="shared" si="0"/>
        <v>23428.455999999998</v>
      </c>
      <c r="Q28" s="201" t="e">
        <f t="shared" si="1"/>
        <v>#REF!</v>
      </c>
      <c r="R28" s="199">
        <f>'[3]xSch1 -Bill Imp'!T25</f>
        <v>5825.8751956214992</v>
      </c>
      <c r="S28" s="200" t="e">
        <f>'[3]Sch3 - Bill Imp - RR'!#REF!</f>
        <v>#REF!</v>
      </c>
      <c r="T28" s="200">
        <f t="shared" si="2"/>
        <v>23428.455999999998</v>
      </c>
      <c r="U28" s="201" t="e">
        <f t="shared" si="3"/>
        <v>#REF!</v>
      </c>
      <c r="V28" s="202">
        <f t="shared" si="12"/>
        <v>0.15999999999985448</v>
      </c>
      <c r="W28" s="203">
        <f t="shared" si="13"/>
        <v>5.5991382366289081E-6</v>
      </c>
      <c r="X28" s="204" t="e">
        <f t="shared" si="14"/>
        <v>#REF!</v>
      </c>
      <c r="Y28" s="205" t="e">
        <f t="shared" si="15"/>
        <v>#REF!</v>
      </c>
      <c r="Z28" s="206" t="e">
        <f t="shared" si="16"/>
        <v>#REF!</v>
      </c>
      <c r="AA28" s="205" t="e">
        <f t="shared" si="17"/>
        <v>#REF!</v>
      </c>
      <c r="AB28" s="207" t="e">
        <f t="shared" si="18"/>
        <v>#REF!</v>
      </c>
      <c r="AC28" s="209" t="e">
        <f t="shared" si="19"/>
        <v>#REF!</v>
      </c>
      <c r="AD28" s="210"/>
      <c r="AE28" s="210"/>
      <c r="AF28" s="210"/>
      <c r="AG28" s="210"/>
      <c r="AH28" s="210"/>
      <c r="AI28" s="210"/>
    </row>
    <row r="29" spans="1:36" s="208" customFormat="1">
      <c r="A29" s="96" t="s">
        <v>58</v>
      </c>
      <c r="B29" s="197"/>
      <c r="C29" s="198">
        <f>D29*400</f>
        <v>360000</v>
      </c>
      <c r="D29" s="198">
        <v>900</v>
      </c>
      <c r="E29" s="198">
        <f>D29/0.9</f>
        <v>1000</v>
      </c>
      <c r="F29" s="199">
        <v>5191.8899999999994</v>
      </c>
      <c r="G29" s="200">
        <v>-44.52</v>
      </c>
      <c r="H29" s="200">
        <v>30175.108</v>
      </c>
      <c r="I29" s="201">
        <v>35322.478000000003</v>
      </c>
      <c r="J29" s="199">
        <v>5191.8899999999994</v>
      </c>
      <c r="K29" s="200">
        <v>-44.36</v>
      </c>
      <c r="L29" s="200">
        <v>30175.108</v>
      </c>
      <c r="M29" s="201">
        <v>35322.637999999999</v>
      </c>
      <c r="N29" s="199">
        <f>'[3]xSch1 -Bill Imp'!P26</f>
        <v>5777.86</v>
      </c>
      <c r="O29" s="200" t="e">
        <f>'[3]Sch3 - Bill Imp - RR'!#REF!</f>
        <v>#REF!</v>
      </c>
      <c r="P29" s="200">
        <f t="shared" si="0"/>
        <v>30175.108</v>
      </c>
      <c r="Q29" s="201" t="e">
        <f t="shared" si="1"/>
        <v>#REF!</v>
      </c>
      <c r="R29" s="199">
        <f>'[3]xSch1 -Bill Imp'!T26</f>
        <v>5825.8751956214992</v>
      </c>
      <c r="S29" s="200" t="e">
        <f>'[3]Sch3 - Bill Imp - RR'!#REF!</f>
        <v>#REF!</v>
      </c>
      <c r="T29" s="200">
        <f t="shared" si="2"/>
        <v>30175.108</v>
      </c>
      <c r="U29" s="201" t="e">
        <f t="shared" si="3"/>
        <v>#REF!</v>
      </c>
      <c r="V29" s="202">
        <f t="shared" si="12"/>
        <v>0.1599999999962165</v>
      </c>
      <c r="W29" s="203">
        <f t="shared" si="13"/>
        <v>4.5296935281895137E-6</v>
      </c>
      <c r="X29" s="204" t="e">
        <f t="shared" si="14"/>
        <v>#REF!</v>
      </c>
      <c r="Y29" s="205" t="e">
        <f t="shared" si="15"/>
        <v>#REF!</v>
      </c>
      <c r="Z29" s="206" t="e">
        <f t="shared" si="16"/>
        <v>#REF!</v>
      </c>
      <c r="AA29" s="205" t="e">
        <f t="shared" si="17"/>
        <v>#REF!</v>
      </c>
      <c r="AB29" s="207" t="e">
        <f t="shared" si="18"/>
        <v>#REF!</v>
      </c>
      <c r="AC29" s="209" t="e">
        <f t="shared" si="19"/>
        <v>#REF!</v>
      </c>
      <c r="AD29" s="210"/>
      <c r="AE29" s="210"/>
      <c r="AF29" s="210"/>
      <c r="AG29" s="210"/>
      <c r="AH29" s="210"/>
      <c r="AI29" s="210"/>
    </row>
    <row r="30" spans="1:36" s="208" customFormat="1">
      <c r="A30" s="96" t="s">
        <v>60</v>
      </c>
      <c r="B30" s="197"/>
      <c r="C30" s="198">
        <f>D30*500</f>
        <v>450000</v>
      </c>
      <c r="D30" s="198">
        <v>900</v>
      </c>
      <c r="E30" s="198">
        <f>D30/0.9</f>
        <v>1000</v>
      </c>
      <c r="F30" s="199">
        <v>5191.8899999999994</v>
      </c>
      <c r="G30" s="200">
        <v>-44.52</v>
      </c>
      <c r="H30" s="200">
        <v>36921.760000000002</v>
      </c>
      <c r="I30" s="201">
        <v>42069.130000000005</v>
      </c>
      <c r="J30" s="199">
        <v>5191.8899999999994</v>
      </c>
      <c r="K30" s="200">
        <v>-44.36</v>
      </c>
      <c r="L30" s="200">
        <v>36921.760000000002</v>
      </c>
      <c r="M30" s="201">
        <v>42069.29</v>
      </c>
      <c r="N30" s="199">
        <f>'[3]xSch1 -Bill Imp'!P27</f>
        <v>5777.86</v>
      </c>
      <c r="O30" s="200" t="e">
        <f>'[3]Sch3 - Bill Imp - RR'!#REF!</f>
        <v>#REF!</v>
      </c>
      <c r="P30" s="200">
        <f t="shared" si="0"/>
        <v>36921.760000000002</v>
      </c>
      <c r="Q30" s="201" t="e">
        <f t="shared" si="1"/>
        <v>#REF!</v>
      </c>
      <c r="R30" s="199">
        <f>'[3]xSch1 -Bill Imp'!T27</f>
        <v>5825.8751956214992</v>
      </c>
      <c r="S30" s="200" t="e">
        <f>'[3]Sch3 - Bill Imp - RR'!#REF!</f>
        <v>#REF!</v>
      </c>
      <c r="T30" s="200">
        <f t="shared" si="2"/>
        <v>36921.760000000002</v>
      </c>
      <c r="U30" s="201" t="e">
        <f t="shared" si="3"/>
        <v>#REF!</v>
      </c>
      <c r="V30" s="202">
        <f t="shared" si="12"/>
        <v>0.1599999999962165</v>
      </c>
      <c r="W30" s="203">
        <f t="shared" si="13"/>
        <v>3.8032638182966105E-6</v>
      </c>
      <c r="X30" s="204" t="e">
        <f t="shared" si="14"/>
        <v>#REF!</v>
      </c>
      <c r="Y30" s="205" t="e">
        <f t="shared" si="15"/>
        <v>#REF!</v>
      </c>
      <c r="Z30" s="206" t="e">
        <f t="shared" si="16"/>
        <v>#REF!</v>
      </c>
      <c r="AA30" s="205" t="e">
        <f t="shared" si="17"/>
        <v>#REF!</v>
      </c>
      <c r="AB30" s="207" t="e">
        <f t="shared" si="18"/>
        <v>#REF!</v>
      </c>
      <c r="AC30" s="209" t="e">
        <f t="shared" si="19"/>
        <v>#REF!</v>
      </c>
      <c r="AD30" s="210"/>
      <c r="AE30" s="210"/>
      <c r="AF30" s="210"/>
      <c r="AG30" s="210"/>
      <c r="AH30" s="210"/>
      <c r="AI30" s="210"/>
    </row>
    <row r="31" spans="1:36">
      <c r="A31" s="96" t="s">
        <v>61</v>
      </c>
      <c r="B31" s="136" t="s">
        <v>103</v>
      </c>
      <c r="C31" s="195"/>
      <c r="D31" s="123"/>
      <c r="E31" s="123"/>
      <c r="F31" s="176"/>
      <c r="G31" s="177"/>
      <c r="H31" s="177"/>
      <c r="I31" s="178"/>
      <c r="J31" s="176"/>
      <c r="K31" s="177"/>
      <c r="L31" s="177"/>
      <c r="M31" s="178"/>
      <c r="N31" s="176">
        <f>'[3]xSch1 -Bill Imp'!P28</f>
        <v>0</v>
      </c>
      <c r="O31" s="177" t="e">
        <f>'[3]Sch3 - Bill Imp - RR'!#REF!</f>
        <v>#REF!</v>
      </c>
      <c r="P31" s="177">
        <f t="shared" si="0"/>
        <v>0</v>
      </c>
      <c r="Q31" s="178" t="e">
        <f t="shared" si="1"/>
        <v>#REF!</v>
      </c>
      <c r="R31" s="176">
        <f>'[3]xSch1 -Bill Imp'!T28</f>
        <v>0</v>
      </c>
      <c r="S31" s="177" t="e">
        <f>'[3]Sch3 - Bill Imp - RR'!#REF!</f>
        <v>#REF!</v>
      </c>
      <c r="T31" s="177">
        <f t="shared" si="2"/>
        <v>0</v>
      </c>
      <c r="U31" s="178" t="e">
        <f t="shared" si="3"/>
        <v>#REF!</v>
      </c>
      <c r="V31" s="179"/>
      <c r="W31" s="180"/>
      <c r="X31" s="181"/>
      <c r="Y31" s="182"/>
      <c r="Z31" s="143"/>
      <c r="AA31" s="182"/>
      <c r="AB31" s="133"/>
      <c r="AC31" s="134"/>
      <c r="AD31" s="135"/>
      <c r="AE31" s="135"/>
      <c r="AF31" s="135"/>
      <c r="AG31" s="135"/>
      <c r="AH31" s="135"/>
      <c r="AI31" s="135"/>
    </row>
    <row r="32" spans="1:36">
      <c r="A32" s="96" t="s">
        <v>62</v>
      </c>
      <c r="B32" s="167"/>
      <c r="C32" s="123">
        <f>D32*300</f>
        <v>300000</v>
      </c>
      <c r="D32" s="123">
        <v>1000</v>
      </c>
      <c r="E32" s="123">
        <f t="shared" ref="E32:E37" si="20">D32/0.9</f>
        <v>1111.1111111111111</v>
      </c>
      <c r="F32" s="176">
        <v>5516.7944444444447</v>
      </c>
      <c r="G32" s="177">
        <v>-106.87555555555556</v>
      </c>
      <c r="H32" s="177">
        <v>26402.34</v>
      </c>
      <c r="I32" s="178">
        <v>31812.258888888889</v>
      </c>
      <c r="J32" s="176">
        <v>5516.7944444444447</v>
      </c>
      <c r="K32" s="177">
        <v>-106.85555555555557</v>
      </c>
      <c r="L32" s="177">
        <v>26402.34</v>
      </c>
      <c r="M32" s="178">
        <v>31812.27888888889</v>
      </c>
      <c r="N32" s="176">
        <f>'[3]xSch1 -Bill Imp'!P29</f>
        <v>5789.84</v>
      </c>
      <c r="O32" s="177" t="e">
        <f>'[3]Sch3 - Bill Imp - RR'!#REF!</f>
        <v>#REF!</v>
      </c>
      <c r="P32" s="177">
        <f t="shared" si="0"/>
        <v>26402.34</v>
      </c>
      <c r="Q32" s="178" t="e">
        <f t="shared" si="1"/>
        <v>#REF!</v>
      </c>
      <c r="R32" s="176">
        <f>'[3]xSch1 -Bill Imp'!T29</f>
        <v>5943.6355555555556</v>
      </c>
      <c r="S32" s="177" t="e">
        <f>'[3]Sch3 - Bill Imp - RR'!#REF!</f>
        <v>#REF!</v>
      </c>
      <c r="T32" s="177">
        <f t="shared" si="2"/>
        <v>26402.34</v>
      </c>
      <c r="U32" s="178" t="e">
        <f t="shared" si="3"/>
        <v>#REF!</v>
      </c>
      <c r="V32" s="179">
        <f t="shared" ref="V32:V37" si="21">M32-I32</f>
        <v>2.0000000000436557E-2</v>
      </c>
      <c r="W32" s="180">
        <f t="shared" ref="W32:W37" si="22">V32/I32</f>
        <v>6.2868845844272895E-7</v>
      </c>
      <c r="X32" s="181" t="e">
        <f t="shared" ref="X32:X37" si="23">Q32-M32</f>
        <v>#REF!</v>
      </c>
      <c r="Y32" s="182" t="e">
        <f t="shared" ref="Y32:Y37" si="24">X32/M32</f>
        <v>#REF!</v>
      </c>
      <c r="Z32" s="143" t="e">
        <f t="shared" ref="Z32:Z37" si="25">U32-Q32</f>
        <v>#REF!</v>
      </c>
      <c r="AA32" s="182" t="e">
        <f t="shared" ref="AA32:AA37" si="26">Z32/Q32</f>
        <v>#REF!</v>
      </c>
      <c r="AB32" s="133" t="e">
        <f t="shared" ref="AB32:AB37" si="27">U32-I32</f>
        <v>#REF!</v>
      </c>
      <c r="AC32" s="134" t="e">
        <f t="shared" ref="AC32:AC37" si="28">AB32/L32</f>
        <v>#REF!</v>
      </c>
      <c r="AD32" s="135"/>
      <c r="AE32" s="135"/>
      <c r="AF32" s="135"/>
      <c r="AG32" s="135"/>
      <c r="AH32" s="135"/>
      <c r="AI32" s="135"/>
    </row>
    <row r="33" spans="1:35">
      <c r="A33" s="96" t="s">
        <v>104</v>
      </c>
      <c r="B33" s="167"/>
      <c r="C33" s="123">
        <v>400000</v>
      </c>
      <c r="D33" s="123">
        <v>1000</v>
      </c>
      <c r="E33" s="123">
        <f t="shared" si="20"/>
        <v>1111.1111111111111</v>
      </c>
      <c r="F33" s="176">
        <v>5516.7944444444447</v>
      </c>
      <c r="G33" s="177">
        <v>-106.87555555555556</v>
      </c>
      <c r="H33" s="177">
        <v>33898.620000000003</v>
      </c>
      <c r="I33" s="178">
        <v>39308.538888888892</v>
      </c>
      <c r="J33" s="176">
        <v>5516.7944444444447</v>
      </c>
      <c r="K33" s="177">
        <v>-106.85555555555557</v>
      </c>
      <c r="L33" s="177">
        <v>33898.620000000003</v>
      </c>
      <c r="M33" s="178">
        <v>39308.558888888889</v>
      </c>
      <c r="N33" s="176">
        <f>'[3]xSch1 -Bill Imp'!P30</f>
        <v>5789.84</v>
      </c>
      <c r="O33" s="177" t="e">
        <f>'[3]Sch3 - Bill Imp - RR'!#REF!</f>
        <v>#REF!</v>
      </c>
      <c r="P33" s="177">
        <f t="shared" si="0"/>
        <v>33898.620000000003</v>
      </c>
      <c r="Q33" s="178" t="e">
        <f t="shared" si="1"/>
        <v>#REF!</v>
      </c>
      <c r="R33" s="176">
        <f>'[3]xSch1 -Bill Imp'!T30</f>
        <v>5943.6355555555556</v>
      </c>
      <c r="S33" s="177" t="e">
        <f>'[3]Sch3 - Bill Imp - RR'!#REF!</f>
        <v>#REF!</v>
      </c>
      <c r="T33" s="177">
        <f t="shared" si="2"/>
        <v>33898.620000000003</v>
      </c>
      <c r="U33" s="178" t="e">
        <f t="shared" si="3"/>
        <v>#REF!</v>
      </c>
      <c r="V33" s="179">
        <f t="shared" si="21"/>
        <v>1.9999999996798579E-2</v>
      </c>
      <c r="W33" s="180">
        <f t="shared" si="22"/>
        <v>5.08795304077096E-7</v>
      </c>
      <c r="X33" s="181" t="e">
        <f t="shared" si="23"/>
        <v>#REF!</v>
      </c>
      <c r="Y33" s="182" t="e">
        <f t="shared" si="24"/>
        <v>#REF!</v>
      </c>
      <c r="Z33" s="143" t="e">
        <f t="shared" si="25"/>
        <v>#REF!</v>
      </c>
      <c r="AA33" s="182" t="e">
        <f t="shared" si="26"/>
        <v>#REF!</v>
      </c>
      <c r="AB33" s="133" t="e">
        <f t="shared" si="27"/>
        <v>#REF!</v>
      </c>
      <c r="AC33" s="134" t="e">
        <f t="shared" si="28"/>
        <v>#REF!</v>
      </c>
      <c r="AD33" s="135"/>
      <c r="AE33" s="135"/>
      <c r="AF33" s="135"/>
      <c r="AG33" s="135"/>
      <c r="AH33" s="135"/>
      <c r="AI33" s="135"/>
    </row>
    <row r="34" spans="1:35">
      <c r="A34" s="96" t="s">
        <v>63</v>
      </c>
      <c r="B34" s="167"/>
      <c r="C34" s="123">
        <f>D34*500</f>
        <v>500000</v>
      </c>
      <c r="D34" s="123">
        <v>1000</v>
      </c>
      <c r="E34" s="123">
        <f t="shared" si="20"/>
        <v>1111.1111111111111</v>
      </c>
      <c r="F34" s="176">
        <v>5516.7944444444447</v>
      </c>
      <c r="G34" s="177">
        <v>-106.87555555555556</v>
      </c>
      <c r="H34" s="177">
        <v>41394.9</v>
      </c>
      <c r="I34" s="178">
        <v>46804.818888888891</v>
      </c>
      <c r="J34" s="176">
        <v>5516.7944444444447</v>
      </c>
      <c r="K34" s="177">
        <v>-106.85555555555557</v>
      </c>
      <c r="L34" s="177">
        <v>41394.9</v>
      </c>
      <c r="M34" s="178">
        <v>46804.838888888888</v>
      </c>
      <c r="N34" s="176">
        <f>'[3]xSch1 -Bill Imp'!P31</f>
        <v>5789.84</v>
      </c>
      <c r="O34" s="177" t="e">
        <f>'[3]Sch3 - Bill Imp - RR'!#REF!</f>
        <v>#REF!</v>
      </c>
      <c r="P34" s="177">
        <f t="shared" si="0"/>
        <v>41394.9</v>
      </c>
      <c r="Q34" s="178" t="e">
        <f t="shared" si="1"/>
        <v>#REF!</v>
      </c>
      <c r="R34" s="176">
        <f>'[3]xSch1 -Bill Imp'!T31</f>
        <v>5943.6355555555556</v>
      </c>
      <c r="S34" s="177" t="e">
        <f>'[3]Sch3 - Bill Imp - RR'!#REF!</f>
        <v>#REF!</v>
      </c>
      <c r="T34" s="177">
        <f t="shared" si="2"/>
        <v>41394.9</v>
      </c>
      <c r="U34" s="178" t="e">
        <f t="shared" si="3"/>
        <v>#REF!</v>
      </c>
      <c r="V34" s="179">
        <f t="shared" si="21"/>
        <v>1.9999999996798579E-2</v>
      </c>
      <c r="W34" s="180">
        <f t="shared" si="22"/>
        <v>4.2730642851705225E-7</v>
      </c>
      <c r="X34" s="181" t="e">
        <f t="shared" si="23"/>
        <v>#REF!</v>
      </c>
      <c r="Y34" s="182" t="e">
        <f t="shared" si="24"/>
        <v>#REF!</v>
      </c>
      <c r="Z34" s="143" t="e">
        <f t="shared" si="25"/>
        <v>#REF!</v>
      </c>
      <c r="AA34" s="182" t="e">
        <f t="shared" si="26"/>
        <v>#REF!</v>
      </c>
      <c r="AB34" s="133" t="e">
        <f t="shared" si="27"/>
        <v>#REF!</v>
      </c>
      <c r="AC34" s="134" t="e">
        <f t="shared" si="28"/>
        <v>#REF!</v>
      </c>
      <c r="AD34" s="135"/>
      <c r="AE34" s="135"/>
      <c r="AF34" s="135"/>
      <c r="AG34" s="135"/>
      <c r="AH34" s="135"/>
      <c r="AI34" s="135"/>
    </row>
    <row r="35" spans="1:35">
      <c r="A35" s="96" t="s">
        <v>65</v>
      </c>
      <c r="B35" s="167"/>
      <c r="C35" s="123">
        <f>D35*300</f>
        <v>600000</v>
      </c>
      <c r="D35" s="123">
        <v>2000</v>
      </c>
      <c r="E35" s="123">
        <f t="shared" si="20"/>
        <v>2222.2222222222222</v>
      </c>
      <c r="F35" s="176">
        <v>10328.238888888889</v>
      </c>
      <c r="G35" s="177">
        <v>-214.43111111111114</v>
      </c>
      <c r="H35" s="177">
        <v>52811.18</v>
      </c>
      <c r="I35" s="178">
        <v>62924.98777777778</v>
      </c>
      <c r="J35" s="176">
        <v>10328.238888888889</v>
      </c>
      <c r="K35" s="177">
        <v>-214.41111111111115</v>
      </c>
      <c r="L35" s="177">
        <v>52811.18</v>
      </c>
      <c r="M35" s="178">
        <v>62925.007777777777</v>
      </c>
      <c r="N35" s="176">
        <f>'[3]xSch1 -Bill Imp'!P32</f>
        <v>10889.84</v>
      </c>
      <c r="O35" s="177" t="e">
        <f>'[3]Sch3 - Bill Imp - RR'!#REF!</f>
        <v>#REF!</v>
      </c>
      <c r="P35" s="177">
        <f t="shared" si="0"/>
        <v>52811.18</v>
      </c>
      <c r="Q35" s="178" t="e">
        <f t="shared" si="1"/>
        <v>#REF!</v>
      </c>
      <c r="R35" s="176">
        <f>'[3]xSch1 -Bill Imp'!T32</f>
        <v>11199.191111111111</v>
      </c>
      <c r="S35" s="177" t="e">
        <f>'[3]Sch3 - Bill Imp - RR'!#REF!</f>
        <v>#REF!</v>
      </c>
      <c r="T35" s="177">
        <f t="shared" si="2"/>
        <v>52811.18</v>
      </c>
      <c r="U35" s="178" t="e">
        <f t="shared" si="3"/>
        <v>#REF!</v>
      </c>
      <c r="V35" s="179">
        <f t="shared" si="21"/>
        <v>1.9999999996798579E-2</v>
      </c>
      <c r="W35" s="180">
        <f t="shared" si="22"/>
        <v>3.1783875854580081E-7</v>
      </c>
      <c r="X35" s="181" t="e">
        <f t="shared" si="23"/>
        <v>#REF!</v>
      </c>
      <c r="Y35" s="182" t="e">
        <f t="shared" si="24"/>
        <v>#REF!</v>
      </c>
      <c r="Z35" s="143" t="e">
        <f t="shared" si="25"/>
        <v>#REF!</v>
      </c>
      <c r="AA35" s="182" t="e">
        <f t="shared" si="26"/>
        <v>#REF!</v>
      </c>
      <c r="AB35" s="133" t="e">
        <f t="shared" si="27"/>
        <v>#REF!</v>
      </c>
      <c r="AC35" s="134" t="e">
        <f t="shared" si="28"/>
        <v>#REF!</v>
      </c>
      <c r="AD35" s="135"/>
      <c r="AE35" s="135"/>
      <c r="AF35" s="135"/>
      <c r="AG35" s="135"/>
      <c r="AH35" s="135"/>
      <c r="AI35" s="135"/>
    </row>
    <row r="36" spans="1:35">
      <c r="A36" s="96" t="s">
        <v>66</v>
      </c>
      <c r="B36" s="214"/>
      <c r="C36" s="123">
        <f>D36*400</f>
        <v>800000</v>
      </c>
      <c r="D36" s="123">
        <v>2000</v>
      </c>
      <c r="E36" s="123">
        <f t="shared" si="20"/>
        <v>2222.2222222222222</v>
      </c>
      <c r="F36" s="176">
        <v>10328.238888888889</v>
      </c>
      <c r="G36" s="177">
        <v>-214.43111111111114</v>
      </c>
      <c r="H36" s="177">
        <v>67803.740000000005</v>
      </c>
      <c r="I36" s="178">
        <v>77917.547777777785</v>
      </c>
      <c r="J36" s="176">
        <v>10328.238888888889</v>
      </c>
      <c r="K36" s="177">
        <v>-214.41111111111115</v>
      </c>
      <c r="L36" s="177">
        <v>67803.740000000005</v>
      </c>
      <c r="M36" s="178">
        <v>77917.567777777789</v>
      </c>
      <c r="N36" s="176">
        <f>'[3]xSch1 -Bill Imp'!P33</f>
        <v>10889.84</v>
      </c>
      <c r="O36" s="177" t="e">
        <f>'[3]Sch3 - Bill Imp - RR'!#REF!</f>
        <v>#REF!</v>
      </c>
      <c r="P36" s="177">
        <f t="shared" si="0"/>
        <v>67803.740000000005</v>
      </c>
      <c r="Q36" s="178" t="e">
        <f t="shared" si="1"/>
        <v>#REF!</v>
      </c>
      <c r="R36" s="176">
        <f>'[3]xSch1 -Bill Imp'!T33</f>
        <v>11199.191111111111</v>
      </c>
      <c r="S36" s="177" t="e">
        <f>'[3]Sch3 - Bill Imp - RR'!#REF!</f>
        <v>#REF!</v>
      </c>
      <c r="T36" s="177">
        <f t="shared" si="2"/>
        <v>67803.740000000005</v>
      </c>
      <c r="U36" s="178" t="e">
        <f t="shared" si="3"/>
        <v>#REF!</v>
      </c>
      <c r="V36" s="179">
        <f t="shared" si="21"/>
        <v>2.0000000004074536E-2</v>
      </c>
      <c r="W36" s="180">
        <f t="shared" si="22"/>
        <v>2.5668158937849131E-7</v>
      </c>
      <c r="X36" s="181" t="e">
        <f t="shared" si="23"/>
        <v>#REF!</v>
      </c>
      <c r="Y36" s="182" t="e">
        <f t="shared" si="24"/>
        <v>#REF!</v>
      </c>
      <c r="Z36" s="143" t="e">
        <f t="shared" si="25"/>
        <v>#REF!</v>
      </c>
      <c r="AA36" s="182" t="e">
        <f t="shared" si="26"/>
        <v>#REF!</v>
      </c>
      <c r="AB36" s="133" t="e">
        <f t="shared" si="27"/>
        <v>#REF!</v>
      </c>
      <c r="AC36" s="134" t="e">
        <f t="shared" si="28"/>
        <v>#REF!</v>
      </c>
      <c r="AD36" s="135"/>
      <c r="AE36" s="135"/>
      <c r="AF36" s="135"/>
      <c r="AG36" s="135"/>
      <c r="AH36" s="135"/>
      <c r="AI36" s="135"/>
    </row>
    <row r="37" spans="1:35" s="194" customFormat="1">
      <c r="A37" s="96" t="s">
        <v>67</v>
      </c>
      <c r="B37" s="183"/>
      <c r="C37" s="184">
        <f>D37*500</f>
        <v>1000000</v>
      </c>
      <c r="D37" s="184">
        <v>2000</v>
      </c>
      <c r="E37" s="184">
        <f t="shared" si="20"/>
        <v>2222.2222222222222</v>
      </c>
      <c r="F37" s="185">
        <v>10328.238888888889</v>
      </c>
      <c r="G37" s="186">
        <v>-214.43111111111114</v>
      </c>
      <c r="H37" s="186">
        <v>82796.3</v>
      </c>
      <c r="I37" s="187">
        <v>92910.107777777783</v>
      </c>
      <c r="J37" s="185">
        <v>10328.238888888889</v>
      </c>
      <c r="K37" s="186">
        <v>-214.41111111111115</v>
      </c>
      <c r="L37" s="186">
        <v>82796.3</v>
      </c>
      <c r="M37" s="187">
        <v>92910.127777777787</v>
      </c>
      <c r="N37" s="185">
        <f>'[3]xSch1 -Bill Imp'!P34</f>
        <v>10889.84</v>
      </c>
      <c r="O37" s="186" t="e">
        <f>'[3]Sch3 - Bill Imp - RR'!#REF!</f>
        <v>#REF!</v>
      </c>
      <c r="P37" s="186">
        <f t="shared" si="0"/>
        <v>82796.3</v>
      </c>
      <c r="Q37" s="187" t="e">
        <f t="shared" si="1"/>
        <v>#REF!</v>
      </c>
      <c r="R37" s="185">
        <f>'[3]xSch1 -Bill Imp'!T34</f>
        <v>11199.191111111111</v>
      </c>
      <c r="S37" s="186" t="e">
        <f>'[3]Sch3 - Bill Imp - RR'!#REF!</f>
        <v>#REF!</v>
      </c>
      <c r="T37" s="186">
        <f t="shared" si="2"/>
        <v>82796.3</v>
      </c>
      <c r="U37" s="187" t="e">
        <f t="shared" si="3"/>
        <v>#REF!</v>
      </c>
      <c r="V37" s="188">
        <f t="shared" si="21"/>
        <v>2.0000000004074536E-2</v>
      </c>
      <c r="W37" s="189">
        <f t="shared" si="22"/>
        <v>2.1526183191941287E-7</v>
      </c>
      <c r="X37" s="190" t="e">
        <f t="shared" si="23"/>
        <v>#REF!</v>
      </c>
      <c r="Y37" s="191" t="e">
        <f t="shared" si="24"/>
        <v>#REF!</v>
      </c>
      <c r="Z37" s="192" t="e">
        <f t="shared" si="25"/>
        <v>#REF!</v>
      </c>
      <c r="AA37" s="191" t="e">
        <f t="shared" si="26"/>
        <v>#REF!</v>
      </c>
      <c r="AB37" s="193" t="e">
        <f t="shared" si="27"/>
        <v>#REF!</v>
      </c>
      <c r="AC37" s="211" t="e">
        <f t="shared" si="28"/>
        <v>#REF!</v>
      </c>
      <c r="AD37" s="135"/>
      <c r="AE37" s="135"/>
      <c r="AF37" s="135"/>
      <c r="AG37" s="135"/>
      <c r="AH37" s="135"/>
      <c r="AI37" s="135"/>
    </row>
    <row r="38" spans="1:35">
      <c r="A38" s="96" t="s">
        <v>105</v>
      </c>
      <c r="B38" s="136" t="s">
        <v>106</v>
      </c>
      <c r="C38" s="195"/>
      <c r="D38" s="123"/>
      <c r="E38" s="123"/>
      <c r="F38" s="196"/>
      <c r="G38" s="177"/>
      <c r="H38" s="177"/>
      <c r="I38" s="178"/>
      <c r="J38" s="176"/>
      <c r="K38" s="177"/>
      <c r="L38" s="177"/>
      <c r="M38" s="178"/>
      <c r="N38" s="176">
        <f>'[3]xSch1 -Bill Imp'!P35</f>
        <v>0</v>
      </c>
      <c r="O38" s="177" t="e">
        <f>'[3]Sch3 - Bill Imp - RR'!#REF!</f>
        <v>#REF!</v>
      </c>
      <c r="P38" s="177">
        <f t="shared" si="0"/>
        <v>0</v>
      </c>
      <c r="Q38" s="178" t="e">
        <f t="shared" si="1"/>
        <v>#REF!</v>
      </c>
      <c r="R38" s="176">
        <f>'[3]xSch1 -Bill Imp'!T35</f>
        <v>0</v>
      </c>
      <c r="S38" s="177" t="e">
        <f>'[3]Sch3 - Bill Imp - RR'!#REF!</f>
        <v>#REF!</v>
      </c>
      <c r="T38" s="177">
        <f t="shared" si="2"/>
        <v>0</v>
      </c>
      <c r="U38" s="178" t="e">
        <f t="shared" si="3"/>
        <v>#REF!</v>
      </c>
      <c r="V38" s="179"/>
      <c r="W38" s="180"/>
      <c r="X38" s="181"/>
      <c r="Y38" s="182"/>
      <c r="Z38" s="143"/>
      <c r="AA38" s="182"/>
      <c r="AB38" s="133"/>
      <c r="AC38" s="134"/>
      <c r="AD38" s="135"/>
      <c r="AE38" s="135"/>
      <c r="AF38" s="135"/>
      <c r="AG38" s="135"/>
      <c r="AH38" s="135"/>
      <c r="AI38" s="135"/>
    </row>
    <row r="39" spans="1:35">
      <c r="A39" s="96" t="s">
        <v>107</v>
      </c>
      <c r="B39" s="167"/>
      <c r="C39" s="123">
        <f>D39*300</f>
        <v>1500000</v>
      </c>
      <c r="D39" s="123">
        <v>5000</v>
      </c>
      <c r="E39" s="123">
        <f t="shared" ref="E39:E44" si="29">D39/0.9</f>
        <v>5555.5555555555557</v>
      </c>
      <c r="F39" s="176">
        <v>24535.151111111114</v>
      </c>
      <c r="G39" s="177">
        <v>-548.76444444444451</v>
      </c>
      <c r="H39" s="177">
        <v>130580.77499999999</v>
      </c>
      <c r="I39" s="178">
        <v>154567.16166666665</v>
      </c>
      <c r="J39" s="176">
        <v>24535.151111111114</v>
      </c>
      <c r="K39" s="177">
        <v>-548.76444444444451</v>
      </c>
      <c r="L39" s="177">
        <v>130580.77499999999</v>
      </c>
      <c r="M39" s="178">
        <v>154567.16166666665</v>
      </c>
      <c r="N39" s="176">
        <f>'[3]xSch1 -Bill Imp'!P36</f>
        <v>25973.683333333334</v>
      </c>
      <c r="O39" s="177" t="e">
        <f>'[3]Sch3 - Bill Imp - RR'!#REF!</f>
        <v>#REF!</v>
      </c>
      <c r="P39" s="177">
        <f t="shared" si="0"/>
        <v>130580.77499999999</v>
      </c>
      <c r="Q39" s="178" t="e">
        <f t="shared" si="1"/>
        <v>#REF!</v>
      </c>
      <c r="R39" s="176">
        <f>'[3]xSch1 -Bill Imp'!T36</f>
        <v>27053.882222222222</v>
      </c>
      <c r="S39" s="177" t="e">
        <f>'[3]Sch3 - Bill Imp - RR'!#REF!</f>
        <v>#REF!</v>
      </c>
      <c r="T39" s="177">
        <f t="shared" si="2"/>
        <v>130580.77499999999</v>
      </c>
      <c r="U39" s="178" t="e">
        <f t="shared" si="3"/>
        <v>#REF!</v>
      </c>
      <c r="V39" s="179">
        <f t="shared" ref="V39:V44" si="30">M39-I39</f>
        <v>0</v>
      </c>
      <c r="W39" s="180">
        <f t="shared" ref="W39:W44" si="31">V39/I39</f>
        <v>0</v>
      </c>
      <c r="X39" s="181" t="e">
        <f t="shared" ref="X39:X44" si="32">Q39-M39</f>
        <v>#REF!</v>
      </c>
      <c r="Y39" s="182" t="e">
        <f t="shared" ref="Y39:Y44" si="33">X39/M39</f>
        <v>#REF!</v>
      </c>
      <c r="Z39" s="143" t="e">
        <f t="shared" ref="Z39:Z44" si="34">U39-Q39</f>
        <v>#REF!</v>
      </c>
      <c r="AA39" s="182" t="e">
        <f t="shared" ref="AA39:AA44" si="35">Z39/Q39</f>
        <v>#REF!</v>
      </c>
      <c r="AB39" s="133" t="e">
        <f t="shared" ref="AB39:AB44" si="36">U39-I39</f>
        <v>#REF!</v>
      </c>
      <c r="AC39" s="134" t="e">
        <f t="shared" ref="AC39:AC44" si="37">AB39/L39</f>
        <v>#REF!</v>
      </c>
      <c r="AD39" s="135"/>
      <c r="AE39" s="135"/>
      <c r="AF39" s="135"/>
      <c r="AG39" s="135"/>
      <c r="AH39" s="135"/>
      <c r="AI39" s="135"/>
    </row>
    <row r="40" spans="1:35">
      <c r="A40" s="96" t="s">
        <v>108</v>
      </c>
      <c r="B40" s="167"/>
      <c r="C40" s="123">
        <f>D40*400</f>
        <v>2000000</v>
      </c>
      <c r="D40" s="123">
        <v>5000</v>
      </c>
      <c r="E40" s="123">
        <f t="shared" si="29"/>
        <v>5555.5555555555557</v>
      </c>
      <c r="F40" s="176">
        <v>24535.151111111114</v>
      </c>
      <c r="G40" s="177">
        <v>-548.76444444444451</v>
      </c>
      <c r="H40" s="177">
        <v>167443.19999999998</v>
      </c>
      <c r="I40" s="178">
        <v>191429.58666666664</v>
      </c>
      <c r="J40" s="176">
        <v>24535.151111111114</v>
      </c>
      <c r="K40" s="177">
        <v>-548.76444444444451</v>
      </c>
      <c r="L40" s="177">
        <v>167443.19999999998</v>
      </c>
      <c r="M40" s="178">
        <v>191429.58666666664</v>
      </c>
      <c r="N40" s="176">
        <f>'[3]xSch1 -Bill Imp'!P37</f>
        <v>25973.683333333334</v>
      </c>
      <c r="O40" s="177" t="e">
        <f>'[3]Sch3 - Bill Imp - RR'!#REF!</f>
        <v>#REF!</v>
      </c>
      <c r="P40" s="177">
        <f t="shared" si="0"/>
        <v>167443.19999999998</v>
      </c>
      <c r="Q40" s="178" t="e">
        <f t="shared" si="1"/>
        <v>#REF!</v>
      </c>
      <c r="R40" s="176">
        <f>'[3]xSch1 -Bill Imp'!T37</f>
        <v>27053.882222222222</v>
      </c>
      <c r="S40" s="177" t="e">
        <f>'[3]Sch3 - Bill Imp - RR'!#REF!</f>
        <v>#REF!</v>
      </c>
      <c r="T40" s="177">
        <f t="shared" si="2"/>
        <v>167443.19999999998</v>
      </c>
      <c r="U40" s="178" t="e">
        <f t="shared" si="3"/>
        <v>#REF!</v>
      </c>
      <c r="V40" s="179">
        <f t="shared" si="30"/>
        <v>0</v>
      </c>
      <c r="W40" s="180">
        <f t="shared" si="31"/>
        <v>0</v>
      </c>
      <c r="X40" s="181" t="e">
        <f t="shared" si="32"/>
        <v>#REF!</v>
      </c>
      <c r="Y40" s="182" t="e">
        <f t="shared" si="33"/>
        <v>#REF!</v>
      </c>
      <c r="Z40" s="143" t="e">
        <f t="shared" si="34"/>
        <v>#REF!</v>
      </c>
      <c r="AA40" s="182" t="e">
        <f t="shared" si="35"/>
        <v>#REF!</v>
      </c>
      <c r="AB40" s="133" t="e">
        <f t="shared" si="36"/>
        <v>#REF!</v>
      </c>
      <c r="AC40" s="134" t="e">
        <f t="shared" si="37"/>
        <v>#REF!</v>
      </c>
      <c r="AD40" s="135"/>
      <c r="AE40" s="135"/>
      <c r="AF40" s="135"/>
      <c r="AG40" s="135"/>
      <c r="AH40" s="135"/>
      <c r="AI40" s="135"/>
    </row>
    <row r="41" spans="1:35" s="194" customFormat="1">
      <c r="A41" s="96" t="s">
        <v>109</v>
      </c>
      <c r="B41" s="183"/>
      <c r="C41" s="184">
        <f>D41*500</f>
        <v>2500000</v>
      </c>
      <c r="D41" s="184">
        <v>5000</v>
      </c>
      <c r="E41" s="184">
        <f t="shared" si="29"/>
        <v>5555.5555555555557</v>
      </c>
      <c r="F41" s="185">
        <v>24535.151111111114</v>
      </c>
      <c r="G41" s="186">
        <v>-548.76444444444451</v>
      </c>
      <c r="H41" s="186">
        <v>204305.625</v>
      </c>
      <c r="I41" s="187">
        <v>228292.01166666666</v>
      </c>
      <c r="J41" s="185">
        <v>24535.151111111114</v>
      </c>
      <c r="K41" s="186">
        <v>-548.76444444444451</v>
      </c>
      <c r="L41" s="186">
        <v>204305.625</v>
      </c>
      <c r="M41" s="187">
        <v>228292.01166666666</v>
      </c>
      <c r="N41" s="185">
        <f>'[3]xSch1 -Bill Imp'!P38</f>
        <v>25973.683333333334</v>
      </c>
      <c r="O41" s="186" t="e">
        <f>'[3]Sch3 - Bill Imp - RR'!#REF!</f>
        <v>#REF!</v>
      </c>
      <c r="P41" s="186">
        <f t="shared" si="0"/>
        <v>204305.625</v>
      </c>
      <c r="Q41" s="187" t="e">
        <f t="shared" si="1"/>
        <v>#REF!</v>
      </c>
      <c r="R41" s="185">
        <f>'[3]xSch1 -Bill Imp'!T38</f>
        <v>27053.882222222222</v>
      </c>
      <c r="S41" s="186" t="e">
        <f>'[3]Sch3 - Bill Imp - RR'!#REF!</f>
        <v>#REF!</v>
      </c>
      <c r="T41" s="186">
        <f t="shared" si="2"/>
        <v>204305.625</v>
      </c>
      <c r="U41" s="187" t="e">
        <f t="shared" si="3"/>
        <v>#REF!</v>
      </c>
      <c r="V41" s="188">
        <f t="shared" si="30"/>
        <v>0</v>
      </c>
      <c r="W41" s="189">
        <f t="shared" si="31"/>
        <v>0</v>
      </c>
      <c r="X41" s="190" t="e">
        <f t="shared" si="32"/>
        <v>#REF!</v>
      </c>
      <c r="Y41" s="191" t="e">
        <f t="shared" si="33"/>
        <v>#REF!</v>
      </c>
      <c r="Z41" s="192" t="e">
        <f t="shared" si="34"/>
        <v>#REF!</v>
      </c>
      <c r="AA41" s="191" t="e">
        <f t="shared" si="35"/>
        <v>#REF!</v>
      </c>
      <c r="AB41" s="193" t="e">
        <f t="shared" si="36"/>
        <v>#REF!</v>
      </c>
      <c r="AC41" s="211" t="e">
        <f t="shared" si="37"/>
        <v>#REF!</v>
      </c>
      <c r="AD41" s="135"/>
      <c r="AE41" s="135"/>
      <c r="AF41" s="135"/>
      <c r="AG41" s="135"/>
      <c r="AH41" s="135"/>
      <c r="AI41" s="135"/>
    </row>
    <row r="42" spans="1:35">
      <c r="A42" s="96" t="s">
        <v>110</v>
      </c>
      <c r="B42" s="167"/>
      <c r="C42" s="123">
        <f>D42*300</f>
        <v>3000000</v>
      </c>
      <c r="D42" s="123">
        <v>10000</v>
      </c>
      <c r="E42" s="123">
        <f t="shared" si="29"/>
        <v>11111.111111111111</v>
      </c>
      <c r="F42" s="176">
        <v>46431.262222222227</v>
      </c>
      <c r="G42" s="177">
        <v>-1098.2088888888889</v>
      </c>
      <c r="H42" s="177">
        <v>261168.05</v>
      </c>
      <c r="I42" s="178">
        <v>306501.10333333333</v>
      </c>
      <c r="J42" s="176">
        <v>46431.262222222227</v>
      </c>
      <c r="K42" s="177">
        <v>-1098.2088888888889</v>
      </c>
      <c r="L42" s="177">
        <v>261168.05</v>
      </c>
      <c r="M42" s="178">
        <v>306501.10333333333</v>
      </c>
      <c r="N42" s="176">
        <f>'[3]xSch1 -Bill Imp'!P39</f>
        <v>49307.01666666667</v>
      </c>
      <c r="O42" s="177" t="e">
        <f>'[3]Sch3 - Bill Imp - RR'!#REF!</f>
        <v>#REF!</v>
      </c>
      <c r="P42" s="177">
        <f t="shared" si="0"/>
        <v>261168.05</v>
      </c>
      <c r="Q42" s="178" t="e">
        <f t="shared" si="1"/>
        <v>#REF!</v>
      </c>
      <c r="R42" s="176">
        <f>'[3]xSch1 -Bill Imp'!T39</f>
        <v>51776.104444444441</v>
      </c>
      <c r="S42" s="177" t="e">
        <f>'[3]Sch3 - Bill Imp - RR'!#REF!</f>
        <v>#REF!</v>
      </c>
      <c r="T42" s="177">
        <f t="shared" si="2"/>
        <v>261168.05</v>
      </c>
      <c r="U42" s="178" t="e">
        <f t="shared" si="3"/>
        <v>#REF!</v>
      </c>
      <c r="V42" s="179">
        <f t="shared" si="30"/>
        <v>0</v>
      </c>
      <c r="W42" s="180">
        <f t="shared" si="31"/>
        <v>0</v>
      </c>
      <c r="X42" s="181" t="e">
        <f t="shared" si="32"/>
        <v>#REF!</v>
      </c>
      <c r="Y42" s="182" t="e">
        <f t="shared" si="33"/>
        <v>#REF!</v>
      </c>
      <c r="Z42" s="143" t="e">
        <f t="shared" si="34"/>
        <v>#REF!</v>
      </c>
      <c r="AA42" s="182" t="e">
        <f t="shared" si="35"/>
        <v>#REF!</v>
      </c>
      <c r="AB42" s="133" t="e">
        <f t="shared" si="36"/>
        <v>#REF!</v>
      </c>
      <c r="AC42" s="134" t="e">
        <f t="shared" si="37"/>
        <v>#REF!</v>
      </c>
      <c r="AD42" s="135"/>
      <c r="AE42" s="135"/>
      <c r="AF42" s="135"/>
      <c r="AG42" s="135"/>
      <c r="AH42" s="135"/>
      <c r="AI42" s="135"/>
    </row>
    <row r="43" spans="1:35">
      <c r="A43" s="96" t="s">
        <v>111</v>
      </c>
      <c r="B43" s="167"/>
      <c r="C43" s="123">
        <f>D43*400</f>
        <v>4000000</v>
      </c>
      <c r="D43" s="123">
        <v>10000</v>
      </c>
      <c r="E43" s="123">
        <f t="shared" si="29"/>
        <v>11111.111111111111</v>
      </c>
      <c r="F43" s="176">
        <v>46431.262222222227</v>
      </c>
      <c r="G43" s="177">
        <v>-1098.2088888888889</v>
      </c>
      <c r="H43" s="177">
        <v>334892.89999999997</v>
      </c>
      <c r="I43" s="178">
        <v>380225.95333333331</v>
      </c>
      <c r="J43" s="176">
        <v>46431.262222222227</v>
      </c>
      <c r="K43" s="177">
        <v>-1098.2088888888889</v>
      </c>
      <c r="L43" s="177">
        <v>334892.89999999997</v>
      </c>
      <c r="M43" s="178">
        <v>380225.95333333331</v>
      </c>
      <c r="N43" s="176">
        <f>'[3]xSch1 -Bill Imp'!P40</f>
        <v>49307.01666666667</v>
      </c>
      <c r="O43" s="177" t="e">
        <f>'[3]Sch3 - Bill Imp - RR'!#REF!</f>
        <v>#REF!</v>
      </c>
      <c r="P43" s="177">
        <f t="shared" si="0"/>
        <v>334892.89999999997</v>
      </c>
      <c r="Q43" s="178" t="e">
        <f t="shared" si="1"/>
        <v>#REF!</v>
      </c>
      <c r="R43" s="176">
        <f>'[3]xSch1 -Bill Imp'!T40</f>
        <v>51776.104444444441</v>
      </c>
      <c r="S43" s="177" t="e">
        <f>'[3]Sch3 - Bill Imp - RR'!#REF!</f>
        <v>#REF!</v>
      </c>
      <c r="T43" s="177">
        <f t="shared" si="2"/>
        <v>334892.89999999997</v>
      </c>
      <c r="U43" s="178" t="e">
        <f t="shared" si="3"/>
        <v>#REF!</v>
      </c>
      <c r="V43" s="179">
        <f t="shared" si="30"/>
        <v>0</v>
      </c>
      <c r="W43" s="180">
        <f t="shared" si="31"/>
        <v>0</v>
      </c>
      <c r="X43" s="181" t="e">
        <f t="shared" si="32"/>
        <v>#REF!</v>
      </c>
      <c r="Y43" s="182" t="e">
        <f t="shared" si="33"/>
        <v>#REF!</v>
      </c>
      <c r="Z43" s="143" t="e">
        <f t="shared" si="34"/>
        <v>#REF!</v>
      </c>
      <c r="AA43" s="182" t="e">
        <f t="shared" si="35"/>
        <v>#REF!</v>
      </c>
      <c r="AB43" s="133" t="e">
        <f t="shared" si="36"/>
        <v>#REF!</v>
      </c>
      <c r="AC43" s="134" t="e">
        <f t="shared" si="37"/>
        <v>#REF!</v>
      </c>
      <c r="AD43" s="135"/>
      <c r="AE43" s="135"/>
      <c r="AF43" s="135"/>
      <c r="AG43" s="135"/>
      <c r="AH43" s="135"/>
      <c r="AI43" s="135"/>
    </row>
    <row r="44" spans="1:35">
      <c r="A44" s="96" t="s">
        <v>112</v>
      </c>
      <c r="B44" s="167"/>
      <c r="C44" s="123">
        <f>D44*500</f>
        <v>5000000</v>
      </c>
      <c r="D44" s="123">
        <v>10000</v>
      </c>
      <c r="E44" s="123">
        <f t="shared" si="29"/>
        <v>11111.111111111111</v>
      </c>
      <c r="F44" s="176">
        <v>46431.262222222227</v>
      </c>
      <c r="G44" s="177">
        <v>-1098.2088888888889</v>
      </c>
      <c r="H44" s="177">
        <v>408617.75</v>
      </c>
      <c r="I44" s="178">
        <v>453950.80333333334</v>
      </c>
      <c r="J44" s="176">
        <v>46431.262222222227</v>
      </c>
      <c r="K44" s="177">
        <v>-1098.2088888888889</v>
      </c>
      <c r="L44" s="177">
        <v>408617.75</v>
      </c>
      <c r="M44" s="178">
        <v>453950.80333333334</v>
      </c>
      <c r="N44" s="176">
        <f>'[3]xSch1 -Bill Imp'!P41</f>
        <v>49307.01666666667</v>
      </c>
      <c r="O44" s="177" t="e">
        <f>'[3]Sch3 - Bill Imp - RR'!#REF!</f>
        <v>#REF!</v>
      </c>
      <c r="P44" s="177">
        <f t="shared" si="0"/>
        <v>408617.75</v>
      </c>
      <c r="Q44" s="178" t="e">
        <f t="shared" si="1"/>
        <v>#REF!</v>
      </c>
      <c r="R44" s="176">
        <f>'[3]xSch1 -Bill Imp'!T41</f>
        <v>51776.104444444441</v>
      </c>
      <c r="S44" s="177" t="e">
        <f>'[3]Sch3 - Bill Imp - RR'!#REF!</f>
        <v>#REF!</v>
      </c>
      <c r="T44" s="177">
        <f t="shared" si="2"/>
        <v>408617.75</v>
      </c>
      <c r="U44" s="178" t="e">
        <f t="shared" si="3"/>
        <v>#REF!</v>
      </c>
      <c r="V44" s="179">
        <f t="shared" si="30"/>
        <v>0</v>
      </c>
      <c r="W44" s="180">
        <f t="shared" si="31"/>
        <v>0</v>
      </c>
      <c r="X44" s="181" t="e">
        <f t="shared" si="32"/>
        <v>#REF!</v>
      </c>
      <c r="Y44" s="182" t="e">
        <f t="shared" si="33"/>
        <v>#REF!</v>
      </c>
      <c r="Z44" s="143" t="e">
        <f t="shared" si="34"/>
        <v>#REF!</v>
      </c>
      <c r="AA44" s="182" t="e">
        <f t="shared" si="35"/>
        <v>#REF!</v>
      </c>
      <c r="AB44" s="133" t="e">
        <f t="shared" si="36"/>
        <v>#REF!</v>
      </c>
      <c r="AC44" s="134" t="e">
        <f t="shared" si="37"/>
        <v>#REF!</v>
      </c>
      <c r="AD44" s="135"/>
      <c r="AE44" s="135"/>
      <c r="AF44" s="135"/>
      <c r="AG44" s="135"/>
      <c r="AH44" s="135"/>
      <c r="AI44" s="135"/>
    </row>
    <row r="45" spans="1:35">
      <c r="A45" s="96" t="s">
        <v>113</v>
      </c>
      <c r="B45" s="136" t="s">
        <v>114</v>
      </c>
      <c r="C45" s="215"/>
      <c r="D45" s="138" t="s">
        <v>115</v>
      </c>
      <c r="E45" s="138" t="s">
        <v>116</v>
      </c>
      <c r="F45" s="176"/>
      <c r="G45" s="177"/>
      <c r="H45" s="177"/>
      <c r="I45" s="178"/>
      <c r="J45" s="176"/>
      <c r="K45" s="177"/>
      <c r="L45" s="177"/>
      <c r="M45" s="178"/>
      <c r="N45" s="176">
        <f>'[3]xSch1 -Bill Imp'!P42</f>
        <v>0</v>
      </c>
      <c r="O45" s="177" t="e">
        <f>'[3]Sch3 - Bill Imp - RR'!#REF!</f>
        <v>#REF!</v>
      </c>
      <c r="P45" s="177">
        <f t="shared" si="0"/>
        <v>0</v>
      </c>
      <c r="Q45" s="178" t="e">
        <f t="shared" si="1"/>
        <v>#REF!</v>
      </c>
      <c r="R45" s="176">
        <f>'[3]xSch1 -Bill Imp'!T42</f>
        <v>0</v>
      </c>
      <c r="S45" s="177" t="e">
        <f>'[3]Sch3 - Bill Imp - RR'!#REF!</f>
        <v>#REF!</v>
      </c>
      <c r="T45" s="177">
        <f t="shared" si="2"/>
        <v>0</v>
      </c>
      <c r="U45" s="178" t="e">
        <f t="shared" si="3"/>
        <v>#REF!</v>
      </c>
      <c r="V45" s="216"/>
      <c r="W45" s="217"/>
      <c r="X45" s="218"/>
      <c r="Y45" s="147"/>
      <c r="Z45" s="219"/>
      <c r="AA45" s="147"/>
      <c r="AB45" s="146"/>
      <c r="AC45" s="147"/>
      <c r="AD45" s="135"/>
      <c r="AE45" s="135"/>
      <c r="AF45" s="135"/>
      <c r="AG45" s="135"/>
      <c r="AH45" s="135"/>
      <c r="AI45" s="135"/>
    </row>
    <row r="46" spans="1:35">
      <c r="A46" s="96" t="s">
        <v>117</v>
      </c>
      <c r="B46" s="167"/>
      <c r="C46" s="123">
        <f>110184165/12</f>
        <v>9182013.75</v>
      </c>
      <c r="D46" s="123">
        <v>159861</v>
      </c>
      <c r="E46" s="123">
        <f>317526/12</f>
        <v>26460.5</v>
      </c>
      <c r="F46" s="176">
        <v>666540.82254999992</v>
      </c>
      <c r="G46" s="177">
        <v>-1749.0390500000001</v>
      </c>
      <c r="H46" s="177">
        <v>810021.26033849991</v>
      </c>
      <c r="I46" s="178">
        <v>1474813.0438384998</v>
      </c>
      <c r="J46" s="176">
        <v>666540.82254999992</v>
      </c>
      <c r="K46" s="177">
        <v>194815.00720000023</v>
      </c>
      <c r="L46" s="177">
        <v>810021.26033849991</v>
      </c>
      <c r="M46" s="178">
        <v>1671377.0900885002</v>
      </c>
      <c r="N46" s="176">
        <f>'[3]xSch1 -Bill Imp'!P43</f>
        <v>576557.89</v>
      </c>
      <c r="O46" s="177" t="e">
        <f>'[3]Sch3 - Bill Imp - RR'!#REF!</f>
        <v>#REF!</v>
      </c>
      <c r="P46" s="177">
        <f t="shared" si="0"/>
        <v>810021.26033849991</v>
      </c>
      <c r="Q46" s="178" t="e">
        <f t="shared" si="1"/>
        <v>#REF!</v>
      </c>
      <c r="R46" s="176">
        <f>'[3]xSch1 -Bill Imp'!T43</f>
        <v>742099.63</v>
      </c>
      <c r="S46" s="177" t="e">
        <f>'[3]Sch3 - Bill Imp - RR'!#REF!</f>
        <v>#REF!</v>
      </c>
      <c r="T46" s="177">
        <f t="shared" si="2"/>
        <v>810021.26033849991</v>
      </c>
      <c r="U46" s="178" t="e">
        <f t="shared" si="3"/>
        <v>#REF!</v>
      </c>
      <c r="V46" s="179">
        <f>M46-I46</f>
        <v>196564.04625000036</v>
      </c>
      <c r="W46" s="180">
        <f>V46/I46</f>
        <v>0.13328065348432408</v>
      </c>
      <c r="X46" s="181" t="e">
        <f>Q46-M46</f>
        <v>#REF!</v>
      </c>
      <c r="Y46" s="182" t="e">
        <f>X46/M46</f>
        <v>#REF!</v>
      </c>
      <c r="Z46" s="143" t="e">
        <f>U46-Q46</f>
        <v>#REF!</v>
      </c>
      <c r="AA46" s="182" t="e">
        <f>Z46/Q46</f>
        <v>#REF!</v>
      </c>
      <c r="AB46" s="133" t="e">
        <f>U46-I46</f>
        <v>#REF!</v>
      </c>
      <c r="AC46" s="134" t="e">
        <f>AB46/L46</f>
        <v>#REF!</v>
      </c>
      <c r="AD46" s="135"/>
      <c r="AE46" s="135"/>
      <c r="AF46" s="135"/>
      <c r="AG46" s="135"/>
      <c r="AH46" s="135"/>
      <c r="AI46" s="135"/>
    </row>
    <row r="47" spans="1:35" s="194" customFormat="1">
      <c r="A47" s="96" t="s">
        <v>118</v>
      </c>
      <c r="B47" s="183"/>
      <c r="C47" s="184">
        <v>365</v>
      </c>
      <c r="D47" s="184">
        <v>1</v>
      </c>
      <c r="E47" s="184">
        <v>1</v>
      </c>
      <c r="F47" s="185">
        <v>20.703099999999999</v>
      </c>
      <c r="G47" s="186">
        <v>-6.6100000000000006E-2</v>
      </c>
      <c r="H47" s="186">
        <v>28.802906000000004</v>
      </c>
      <c r="I47" s="187">
        <v>49.439906000000008</v>
      </c>
      <c r="J47" s="185">
        <v>20.703099999999999</v>
      </c>
      <c r="K47" s="186">
        <v>1.1438999999999999</v>
      </c>
      <c r="L47" s="186">
        <v>28.802906000000004</v>
      </c>
      <c r="M47" s="187">
        <v>50.649906000000001</v>
      </c>
      <c r="N47" s="185">
        <f>'[3]xSch1 -Bill Imp'!P44</f>
        <v>15.79</v>
      </c>
      <c r="O47" s="186" t="e">
        <f>'[3]Sch3 - Bill Imp - RR'!#REF!</f>
        <v>#REF!</v>
      </c>
      <c r="P47" s="186">
        <f t="shared" si="0"/>
        <v>28.802906000000004</v>
      </c>
      <c r="Q47" s="187" t="e">
        <f t="shared" si="1"/>
        <v>#REF!</v>
      </c>
      <c r="R47" s="185">
        <f>'[3]xSch1 -Bill Imp'!T44</f>
        <v>20.079999999999998</v>
      </c>
      <c r="S47" s="186" t="e">
        <f>'[3]Sch3 - Bill Imp - RR'!#REF!</f>
        <v>#REF!</v>
      </c>
      <c r="T47" s="186">
        <f t="shared" si="2"/>
        <v>28.802906000000004</v>
      </c>
      <c r="U47" s="187" t="e">
        <f t="shared" si="3"/>
        <v>#REF!</v>
      </c>
      <c r="V47" s="188">
        <f>M47-I47</f>
        <v>1.2099999999999937</v>
      </c>
      <c r="W47" s="189">
        <f>V47/I47</f>
        <v>2.4474156564941559E-2</v>
      </c>
      <c r="X47" s="190" t="e">
        <f>Q47-M47</f>
        <v>#REF!</v>
      </c>
      <c r="Y47" s="191" t="e">
        <f>X47/M47</f>
        <v>#REF!</v>
      </c>
      <c r="Z47" s="192" t="e">
        <f>U47-Q47</f>
        <v>#REF!</v>
      </c>
      <c r="AA47" s="191" t="e">
        <f>Z47/Q47</f>
        <v>#REF!</v>
      </c>
      <c r="AB47" s="193" t="e">
        <f>U47-I47</f>
        <v>#REF!</v>
      </c>
      <c r="AC47" s="211" t="e">
        <f>AB47/L47</f>
        <v>#REF!</v>
      </c>
      <c r="AD47" s="135"/>
      <c r="AE47" s="135"/>
      <c r="AF47" s="135"/>
      <c r="AG47" s="135"/>
      <c r="AH47" s="135"/>
      <c r="AI47" s="135"/>
    </row>
    <row r="48" spans="1:35" ht="27" customHeight="1">
      <c r="A48" s="96" t="s">
        <v>119</v>
      </c>
      <c r="B48" s="278" t="s">
        <v>120</v>
      </c>
      <c r="C48" s="279"/>
      <c r="D48" s="138" t="s">
        <v>121</v>
      </c>
      <c r="E48" s="138" t="s">
        <v>115</v>
      </c>
      <c r="F48" s="196"/>
      <c r="G48" s="177"/>
      <c r="H48" s="177"/>
      <c r="I48" s="178"/>
      <c r="J48" s="176"/>
      <c r="K48" s="177"/>
      <c r="L48" s="177"/>
      <c r="M48" s="178"/>
      <c r="N48" s="176">
        <f>'[3]xSch1 -Bill Imp'!P45</f>
        <v>0</v>
      </c>
      <c r="O48" s="177" t="e">
        <f>'[3]Sch3 - Bill Imp - RR'!#REF!</f>
        <v>#REF!</v>
      </c>
      <c r="P48" s="177">
        <f t="shared" si="0"/>
        <v>0</v>
      </c>
      <c r="Q48" s="178" t="e">
        <f t="shared" si="1"/>
        <v>#REF!</v>
      </c>
      <c r="R48" s="176">
        <f>'[3]xSch1 -Bill Imp'!T45</f>
        <v>0</v>
      </c>
      <c r="S48" s="177" t="e">
        <f>'[3]Sch3 - Bill Imp - RR'!#REF!</f>
        <v>#REF!</v>
      </c>
      <c r="T48" s="177">
        <f t="shared" si="2"/>
        <v>0</v>
      </c>
      <c r="U48" s="178" t="e">
        <f t="shared" si="3"/>
        <v>#REF!</v>
      </c>
      <c r="V48" s="216"/>
      <c r="W48" s="217"/>
      <c r="X48" s="218"/>
      <c r="Y48" s="147"/>
      <c r="Z48" s="219"/>
      <c r="AA48" s="147"/>
      <c r="AB48" s="146"/>
      <c r="AC48" s="147"/>
      <c r="AD48" s="135"/>
      <c r="AE48" s="135"/>
      <c r="AF48" s="135"/>
      <c r="AG48" s="135"/>
      <c r="AH48" s="135"/>
      <c r="AI48" s="135"/>
    </row>
    <row r="49" spans="1:35">
      <c r="A49" s="96" t="s">
        <v>122</v>
      </c>
      <c r="B49" s="167"/>
      <c r="C49" s="123">
        <f>57950907/12</f>
        <v>4829242.25</v>
      </c>
      <c r="D49" s="220">
        <v>1466</v>
      </c>
      <c r="E49" s="123">
        <v>17721</v>
      </c>
      <c r="F49" s="176">
        <v>213223.27331749999</v>
      </c>
      <c r="G49" s="177">
        <v>-8161.4194025000006</v>
      </c>
      <c r="H49" s="177">
        <v>396581.69107264001</v>
      </c>
      <c r="I49" s="178">
        <v>601643.54498763999</v>
      </c>
      <c r="J49" s="176">
        <v>213223.27331749999</v>
      </c>
      <c r="K49" s="177">
        <v>30293.1505975</v>
      </c>
      <c r="L49" s="177">
        <v>396581.69107264001</v>
      </c>
      <c r="M49" s="178">
        <v>640098.11498763994</v>
      </c>
      <c r="N49" s="176">
        <f>'[3]xSch1 -Bill Imp'!P46</f>
        <v>158213.90284999998</v>
      </c>
      <c r="O49" s="177" t="e">
        <f>'[3]Sch3 - Bill Imp - RR'!#REF!</f>
        <v>#REF!</v>
      </c>
      <c r="P49" s="177">
        <f t="shared" si="0"/>
        <v>396581.69107264001</v>
      </c>
      <c r="Q49" s="178" t="e">
        <f t="shared" si="1"/>
        <v>#REF!</v>
      </c>
      <c r="R49" s="176">
        <f>'[3]xSch1 -Bill Imp'!T46</f>
        <v>178647.61184999999</v>
      </c>
      <c r="S49" s="177" t="e">
        <f>'[3]Sch3 - Bill Imp - RR'!#REF!</f>
        <v>#REF!</v>
      </c>
      <c r="T49" s="177">
        <f t="shared" si="2"/>
        <v>396581.69107264001</v>
      </c>
      <c r="U49" s="178" t="e">
        <f t="shared" si="3"/>
        <v>#REF!</v>
      </c>
      <c r="V49" s="179">
        <f>M49-I49</f>
        <v>38454.569999999949</v>
      </c>
      <c r="W49" s="180">
        <f>V49/I49</f>
        <v>6.3915868989818464E-2</v>
      </c>
      <c r="X49" s="181" t="e">
        <f>Q49-M49</f>
        <v>#REF!</v>
      </c>
      <c r="Y49" s="182" t="e">
        <f>X49/M49</f>
        <v>#REF!</v>
      </c>
      <c r="Z49" s="143" t="e">
        <f>U49-Q49</f>
        <v>#REF!</v>
      </c>
      <c r="AA49" s="182" t="e">
        <f>Z49/Q49</f>
        <v>#REF!</v>
      </c>
      <c r="AB49" s="133" t="e">
        <f>U49-I49</f>
        <v>#REF!</v>
      </c>
      <c r="AC49" s="134" t="e">
        <f>AB49/L49</f>
        <v>#REF!</v>
      </c>
      <c r="AD49" s="135"/>
      <c r="AE49" s="135"/>
      <c r="AF49" s="135"/>
      <c r="AG49" s="135"/>
      <c r="AH49" s="135"/>
      <c r="AI49" s="135"/>
    </row>
    <row r="50" spans="1:35" s="194" customFormat="1" ht="13.5" thickBot="1">
      <c r="A50" s="96" t="s">
        <v>123</v>
      </c>
      <c r="B50" s="221"/>
      <c r="C50" s="222">
        <v>365</v>
      </c>
      <c r="D50" s="222">
        <v>1</v>
      </c>
      <c r="E50" s="222">
        <v>1</v>
      </c>
      <c r="F50" s="223">
        <f>'[3]xSch1 -Bill Imp'!H47</f>
        <v>19.037949999999999</v>
      </c>
      <c r="G50" s="224">
        <f>'[3]Sch3 - Bill Imp - RR'!K46</f>
        <v>-0.61685000000000001</v>
      </c>
      <c r="H50" s="224">
        <f>'[3]xSch2 - Bill Imp - NonDist'!AC47</f>
        <v>26.816101600000003</v>
      </c>
      <c r="I50" s="225">
        <f t="shared" ref="I50" si="38">SUM(F50:H50)</f>
        <v>45.237201600000006</v>
      </c>
      <c r="J50" s="223">
        <f>'[3]xSch1 -Bill Imp'!L47</f>
        <v>19.037949999999999</v>
      </c>
      <c r="K50" s="224">
        <f>'[3]Sch3 - Bill Imp - RR'!T46</f>
        <v>1.55315</v>
      </c>
      <c r="L50" s="224">
        <f>'[3]xSch2 - Bill Imp - NonDist'!AD47</f>
        <v>26.816101600000003</v>
      </c>
      <c r="M50" s="225">
        <f t="shared" ref="M50" si="39">SUM(J50:L50)</f>
        <v>47.4072016</v>
      </c>
      <c r="N50" s="223">
        <f>'[3]xSch1 -Bill Imp'!P47</f>
        <v>14.408999999999999</v>
      </c>
      <c r="O50" s="224" t="e">
        <f>'[3]Sch3 - Bill Imp - RR'!#REF!</f>
        <v>#REF!</v>
      </c>
      <c r="P50" s="224">
        <f t="shared" si="0"/>
        <v>26.816101600000003</v>
      </c>
      <c r="Q50" s="225" t="e">
        <f t="shared" si="1"/>
        <v>#REF!</v>
      </c>
      <c r="R50" s="223">
        <f>'[3]xSch1 -Bill Imp'!T47</f>
        <v>16.408999999999999</v>
      </c>
      <c r="S50" s="224" t="e">
        <f>'[3]Sch3 - Bill Imp - RR'!#REF!</f>
        <v>#REF!</v>
      </c>
      <c r="T50" s="224">
        <f t="shared" si="2"/>
        <v>26.816101600000003</v>
      </c>
      <c r="U50" s="225" t="e">
        <f t="shared" si="3"/>
        <v>#REF!</v>
      </c>
      <c r="V50" s="226">
        <f>M50-I50</f>
        <v>2.1699999999999946</v>
      </c>
      <c r="W50" s="227">
        <f>V50/I50</f>
        <v>4.7969368644589068E-2</v>
      </c>
      <c r="X50" s="228" t="e">
        <f>Q50-M50</f>
        <v>#REF!</v>
      </c>
      <c r="Y50" s="229" t="e">
        <f>X50/M50</f>
        <v>#REF!</v>
      </c>
      <c r="Z50" s="230" t="e">
        <f>U50-Q50</f>
        <v>#REF!</v>
      </c>
      <c r="AA50" s="229" t="e">
        <f>Z50/Q50</f>
        <v>#REF!</v>
      </c>
      <c r="AB50" s="231" t="e">
        <f>U50-I50</f>
        <v>#REF!</v>
      </c>
      <c r="AC50" s="232" t="e">
        <f>AB50/L50</f>
        <v>#REF!</v>
      </c>
      <c r="AD50" s="135"/>
      <c r="AE50" s="135"/>
      <c r="AF50" s="135"/>
      <c r="AG50" s="135"/>
      <c r="AH50" s="135"/>
      <c r="AI50" s="135"/>
    </row>
    <row r="51" spans="1:35">
      <c r="V51" s="135"/>
      <c r="X51" s="233"/>
      <c r="Z51" s="233"/>
    </row>
    <row r="52" spans="1:35">
      <c r="V52" s="135"/>
      <c r="X52" s="233"/>
      <c r="Z52" s="233"/>
    </row>
    <row r="53" spans="1:35">
      <c r="V53" s="135"/>
      <c r="X53" s="233"/>
      <c r="Z53" s="233"/>
    </row>
    <row r="54" spans="1:35">
      <c r="V54" s="135"/>
      <c r="X54" s="233"/>
      <c r="Z54" s="233"/>
    </row>
    <row r="55" spans="1:35">
      <c r="C55" s="161"/>
      <c r="D55" s="161"/>
      <c r="E55" s="161"/>
      <c r="F55" s="135"/>
      <c r="G55" s="135"/>
      <c r="H55" s="234"/>
      <c r="I55" s="135"/>
      <c r="J55" s="135"/>
      <c r="K55" s="135"/>
      <c r="L55" s="234"/>
      <c r="M55" s="135"/>
      <c r="N55" s="135"/>
      <c r="O55" s="135"/>
      <c r="P55" s="234"/>
      <c r="Q55" s="135"/>
      <c r="R55" s="135"/>
      <c r="S55" s="135"/>
      <c r="T55" s="234"/>
      <c r="U55" s="135"/>
      <c r="V55" s="135"/>
      <c r="X55" s="233"/>
      <c r="Z55" s="233"/>
      <c r="AD55" s="235"/>
      <c r="AE55" s="235"/>
      <c r="AF55" s="235"/>
      <c r="AG55" s="163"/>
      <c r="AH55" s="163"/>
      <c r="AI55" s="163"/>
    </row>
    <row r="56" spans="1:35">
      <c r="C56" s="161"/>
      <c r="D56" s="161"/>
      <c r="E56" s="161"/>
      <c r="F56" s="135"/>
      <c r="G56" s="135"/>
      <c r="H56" s="234"/>
      <c r="I56" s="135"/>
      <c r="J56" s="135"/>
      <c r="K56" s="135"/>
      <c r="L56" s="234"/>
      <c r="M56" s="135"/>
      <c r="N56" s="135"/>
      <c r="O56" s="135"/>
      <c r="P56" s="234"/>
      <c r="Q56" s="135"/>
      <c r="R56" s="135"/>
      <c r="S56" s="135"/>
      <c r="T56" s="234"/>
      <c r="U56" s="135"/>
      <c r="V56" s="135"/>
      <c r="X56" s="233"/>
      <c r="Z56" s="233"/>
      <c r="AD56" s="235"/>
      <c r="AE56" s="235"/>
      <c r="AF56" s="235"/>
      <c r="AG56" s="163"/>
      <c r="AH56" s="163"/>
      <c r="AI56" s="163"/>
    </row>
    <row r="57" spans="1:35">
      <c r="C57" s="161"/>
      <c r="D57" s="161"/>
      <c r="E57" s="161"/>
      <c r="F57" s="135"/>
      <c r="G57" s="135"/>
      <c r="H57" s="234"/>
      <c r="I57" s="135"/>
      <c r="J57" s="135"/>
      <c r="K57" s="135"/>
      <c r="L57" s="234"/>
      <c r="M57" s="135"/>
      <c r="N57" s="135"/>
      <c r="O57" s="135"/>
      <c r="P57" s="234"/>
      <c r="Q57" s="135"/>
      <c r="R57" s="135"/>
      <c r="S57" s="135"/>
      <c r="T57" s="234"/>
      <c r="U57" s="135"/>
      <c r="V57" s="135"/>
      <c r="X57" s="233"/>
      <c r="Z57" s="233"/>
      <c r="AD57" s="235"/>
      <c r="AE57" s="235"/>
      <c r="AF57" s="235"/>
      <c r="AG57" s="163"/>
      <c r="AH57" s="163"/>
      <c r="AI57" s="163"/>
    </row>
    <row r="58" spans="1:35">
      <c r="C58" s="161"/>
      <c r="D58" s="161"/>
      <c r="E58" s="161"/>
      <c r="F58" s="135"/>
      <c r="G58" s="135"/>
      <c r="H58" s="234"/>
      <c r="I58" s="135"/>
      <c r="J58" s="135"/>
      <c r="K58" s="135"/>
      <c r="L58" s="234"/>
      <c r="M58" s="135"/>
      <c r="N58" s="135"/>
      <c r="O58" s="135"/>
      <c r="P58" s="234"/>
      <c r="Q58" s="135"/>
      <c r="R58" s="135"/>
      <c r="S58" s="135"/>
      <c r="T58" s="234"/>
      <c r="U58" s="135"/>
      <c r="V58" s="135"/>
      <c r="X58" s="233"/>
      <c r="Z58" s="233"/>
      <c r="AD58" s="235"/>
      <c r="AE58" s="235"/>
      <c r="AF58" s="235"/>
      <c r="AG58" s="163"/>
      <c r="AH58" s="163"/>
      <c r="AI58" s="163"/>
    </row>
    <row r="59" spans="1:35">
      <c r="C59" s="161"/>
      <c r="D59" s="161"/>
      <c r="E59" s="161"/>
      <c r="F59" s="135"/>
      <c r="G59" s="135"/>
      <c r="H59" s="234"/>
      <c r="I59" s="135"/>
      <c r="J59" s="135"/>
      <c r="K59" s="135"/>
      <c r="L59" s="234"/>
      <c r="M59" s="135"/>
      <c r="N59" s="135"/>
      <c r="O59" s="135"/>
      <c r="P59" s="234"/>
      <c r="Q59" s="135"/>
      <c r="R59" s="135"/>
      <c r="S59" s="135"/>
      <c r="T59" s="234"/>
      <c r="U59" s="135"/>
      <c r="V59" s="135"/>
      <c r="X59" s="233"/>
      <c r="Z59" s="233"/>
      <c r="AD59" s="235"/>
      <c r="AE59" s="235"/>
      <c r="AF59" s="235"/>
      <c r="AG59" s="163"/>
      <c r="AH59" s="163"/>
      <c r="AI59" s="163"/>
    </row>
    <row r="60" spans="1:35">
      <c r="C60" s="161"/>
      <c r="D60" s="161"/>
      <c r="E60" s="161"/>
      <c r="F60" s="135"/>
      <c r="G60" s="135"/>
      <c r="H60" s="234"/>
      <c r="I60" s="135"/>
      <c r="J60" s="135"/>
      <c r="K60" s="135"/>
      <c r="L60" s="234"/>
      <c r="M60" s="135"/>
      <c r="N60" s="135"/>
      <c r="O60" s="135"/>
      <c r="P60" s="234"/>
      <c r="Q60" s="135"/>
      <c r="R60" s="135"/>
      <c r="S60" s="135"/>
      <c r="T60" s="234"/>
      <c r="U60" s="135"/>
      <c r="V60" s="135"/>
      <c r="X60" s="233"/>
      <c r="Z60" s="233"/>
      <c r="AD60" s="235"/>
      <c r="AE60" s="235"/>
      <c r="AF60" s="235"/>
      <c r="AG60" s="163"/>
      <c r="AH60" s="163"/>
      <c r="AI60" s="163"/>
    </row>
    <row r="61" spans="1:35">
      <c r="C61" s="161"/>
      <c r="D61" s="161"/>
      <c r="E61" s="161"/>
      <c r="F61" s="135"/>
      <c r="G61" s="135"/>
      <c r="H61" s="234"/>
      <c r="I61" s="135"/>
      <c r="J61" s="135"/>
      <c r="K61" s="135"/>
      <c r="L61" s="234"/>
      <c r="M61" s="135"/>
      <c r="N61" s="135"/>
      <c r="O61" s="135"/>
      <c r="P61" s="234"/>
      <c r="Q61" s="135"/>
      <c r="R61" s="135"/>
      <c r="S61" s="135"/>
      <c r="T61" s="234"/>
      <c r="U61" s="135"/>
      <c r="V61" s="135"/>
      <c r="X61" s="233"/>
      <c r="Z61" s="233"/>
      <c r="AD61" s="235"/>
      <c r="AE61" s="235"/>
      <c r="AF61" s="235"/>
      <c r="AG61" s="163"/>
      <c r="AH61" s="163"/>
      <c r="AI61" s="163"/>
    </row>
    <row r="62" spans="1:35">
      <c r="B62" s="161"/>
      <c r="C62" s="161"/>
      <c r="D62" s="161"/>
      <c r="E62" s="161"/>
      <c r="F62" s="135"/>
      <c r="G62" s="135"/>
      <c r="H62" s="234"/>
      <c r="I62" s="135"/>
      <c r="J62" s="135"/>
      <c r="K62" s="135"/>
      <c r="L62" s="234"/>
      <c r="M62" s="135"/>
      <c r="N62" s="135"/>
      <c r="O62" s="135"/>
      <c r="P62" s="234"/>
      <c r="Q62" s="135"/>
      <c r="R62" s="135"/>
      <c r="S62" s="135"/>
      <c r="T62" s="234"/>
      <c r="U62" s="135"/>
      <c r="V62" s="135"/>
      <c r="X62" s="233"/>
      <c r="Z62" s="233"/>
      <c r="AD62" s="235"/>
      <c r="AE62" s="235"/>
      <c r="AF62" s="235"/>
      <c r="AG62" s="163"/>
      <c r="AH62" s="163"/>
      <c r="AI62" s="163"/>
    </row>
    <row r="63" spans="1:35">
      <c r="C63" s="161"/>
      <c r="D63" s="161"/>
      <c r="E63" s="161"/>
      <c r="F63" s="135"/>
      <c r="G63" s="135"/>
      <c r="H63" s="234"/>
      <c r="I63" s="135"/>
      <c r="J63" s="135"/>
      <c r="K63" s="135"/>
      <c r="L63" s="234"/>
      <c r="M63" s="135"/>
      <c r="N63" s="135"/>
      <c r="O63" s="135"/>
      <c r="P63" s="234"/>
      <c r="Q63" s="135"/>
      <c r="R63" s="135"/>
      <c r="S63" s="135"/>
      <c r="T63" s="234"/>
      <c r="U63" s="135"/>
      <c r="V63" s="135"/>
      <c r="X63" s="233"/>
      <c r="Z63" s="233"/>
      <c r="AD63" s="235"/>
      <c r="AE63" s="235"/>
      <c r="AF63" s="235"/>
      <c r="AG63" s="163"/>
      <c r="AH63" s="163"/>
      <c r="AI63" s="163"/>
    </row>
    <row r="64" spans="1:35">
      <c r="C64" s="161"/>
      <c r="D64" s="161"/>
      <c r="E64" s="161"/>
      <c r="F64" s="135"/>
      <c r="G64" s="135"/>
      <c r="H64" s="234"/>
      <c r="I64" s="135"/>
      <c r="J64" s="135"/>
      <c r="K64" s="135"/>
      <c r="L64" s="234"/>
      <c r="M64" s="135"/>
      <c r="N64" s="135"/>
      <c r="O64" s="135"/>
      <c r="P64" s="234"/>
      <c r="Q64" s="135"/>
      <c r="R64" s="135"/>
      <c r="S64" s="135"/>
      <c r="T64" s="234"/>
      <c r="U64" s="135"/>
      <c r="V64" s="135"/>
      <c r="X64" s="233"/>
      <c r="Z64" s="233"/>
      <c r="AD64" s="235"/>
      <c r="AE64" s="235"/>
      <c r="AF64" s="235"/>
      <c r="AG64" s="163"/>
      <c r="AH64" s="163"/>
      <c r="AI64" s="163"/>
    </row>
    <row r="65" spans="2:35">
      <c r="C65" s="161"/>
      <c r="D65" s="161"/>
      <c r="E65" s="161"/>
      <c r="F65" s="135"/>
      <c r="G65" s="135"/>
      <c r="H65" s="234"/>
      <c r="I65" s="135"/>
      <c r="J65" s="135"/>
      <c r="K65" s="135"/>
      <c r="L65" s="234"/>
      <c r="M65" s="135"/>
      <c r="N65" s="135"/>
      <c r="O65" s="135"/>
      <c r="P65" s="234"/>
      <c r="Q65" s="135"/>
      <c r="R65" s="135"/>
      <c r="S65" s="135"/>
      <c r="T65" s="234"/>
      <c r="U65" s="135"/>
      <c r="V65" s="135"/>
      <c r="X65" s="233"/>
      <c r="Z65" s="233"/>
      <c r="AD65" s="235"/>
      <c r="AE65" s="235"/>
      <c r="AF65" s="235"/>
      <c r="AG65" s="163"/>
      <c r="AH65" s="163"/>
      <c r="AI65" s="163"/>
    </row>
    <row r="66" spans="2:35">
      <c r="C66" s="161"/>
      <c r="D66" s="161"/>
      <c r="E66" s="161"/>
      <c r="F66" s="135"/>
      <c r="G66" s="135"/>
      <c r="H66" s="234"/>
      <c r="I66" s="135"/>
      <c r="J66" s="135"/>
      <c r="K66" s="135"/>
      <c r="L66" s="234"/>
      <c r="M66" s="135"/>
      <c r="N66" s="135"/>
      <c r="O66" s="135"/>
      <c r="P66" s="234"/>
      <c r="Q66" s="135"/>
      <c r="R66" s="135"/>
      <c r="S66" s="135"/>
      <c r="T66" s="234"/>
      <c r="U66" s="135"/>
      <c r="V66" s="135"/>
      <c r="X66" s="233"/>
      <c r="Z66" s="233"/>
      <c r="AD66" s="235"/>
      <c r="AE66" s="235"/>
      <c r="AF66" s="235"/>
      <c r="AG66" s="163"/>
      <c r="AH66" s="163"/>
      <c r="AI66" s="163"/>
    </row>
    <row r="67" spans="2:35">
      <c r="B67" s="161"/>
      <c r="C67" s="161"/>
      <c r="D67" s="161"/>
      <c r="E67" s="161"/>
      <c r="F67" s="135"/>
      <c r="G67" s="135"/>
      <c r="H67" s="234"/>
      <c r="I67" s="135"/>
      <c r="J67" s="135"/>
      <c r="K67" s="135"/>
      <c r="L67" s="234"/>
      <c r="M67" s="135"/>
      <c r="N67" s="135"/>
      <c r="O67" s="135"/>
      <c r="P67" s="234"/>
      <c r="Q67" s="135"/>
      <c r="R67" s="135"/>
      <c r="S67" s="135"/>
      <c r="T67" s="234"/>
      <c r="U67" s="135"/>
      <c r="V67" s="135"/>
      <c r="X67" s="233"/>
      <c r="Z67" s="233"/>
      <c r="AD67" s="235"/>
      <c r="AE67" s="235"/>
      <c r="AF67" s="235"/>
      <c r="AG67" s="163"/>
      <c r="AH67" s="163"/>
      <c r="AI67" s="163"/>
    </row>
    <row r="68" spans="2:35">
      <c r="C68" s="161"/>
      <c r="D68" s="161"/>
      <c r="E68" s="161"/>
      <c r="F68" s="135"/>
      <c r="G68" s="135"/>
      <c r="H68" s="234"/>
      <c r="I68" s="135"/>
      <c r="J68" s="135"/>
      <c r="K68" s="135"/>
      <c r="L68" s="234"/>
      <c r="M68" s="135"/>
      <c r="N68" s="135"/>
      <c r="O68" s="135"/>
      <c r="P68" s="234"/>
      <c r="Q68" s="135"/>
      <c r="R68" s="135"/>
      <c r="S68" s="135"/>
      <c r="T68" s="234"/>
      <c r="U68" s="135"/>
      <c r="V68" s="135"/>
      <c r="X68" s="233"/>
      <c r="Z68" s="233"/>
      <c r="AD68" s="235"/>
      <c r="AE68" s="235"/>
      <c r="AF68" s="235"/>
      <c r="AG68" s="163"/>
      <c r="AH68" s="163"/>
      <c r="AI68" s="163"/>
    </row>
    <row r="69" spans="2:35">
      <c r="C69" s="161"/>
      <c r="D69" s="161"/>
      <c r="E69" s="161"/>
      <c r="F69" s="135"/>
      <c r="G69" s="135"/>
      <c r="H69" s="234"/>
      <c r="I69" s="135"/>
      <c r="J69" s="135"/>
      <c r="K69" s="135"/>
      <c r="L69" s="234"/>
      <c r="M69" s="135"/>
      <c r="N69" s="135"/>
      <c r="O69" s="135"/>
      <c r="P69" s="234"/>
      <c r="Q69" s="135"/>
      <c r="R69" s="135"/>
      <c r="S69" s="135"/>
      <c r="T69" s="234"/>
      <c r="U69" s="135"/>
      <c r="V69" s="135"/>
      <c r="X69" s="233"/>
      <c r="Z69" s="233"/>
      <c r="AD69" s="235"/>
      <c r="AE69" s="235"/>
      <c r="AF69" s="235"/>
      <c r="AG69" s="163"/>
      <c r="AH69" s="163"/>
      <c r="AI69" s="163"/>
    </row>
    <row r="70" spans="2:35">
      <c r="C70" s="161"/>
      <c r="D70" s="161"/>
      <c r="E70" s="161"/>
      <c r="F70" s="135"/>
      <c r="G70" s="135"/>
      <c r="H70" s="234"/>
      <c r="I70" s="135"/>
      <c r="J70" s="135"/>
      <c r="K70" s="135"/>
      <c r="L70" s="234"/>
      <c r="M70" s="135"/>
      <c r="N70" s="135"/>
      <c r="O70" s="135"/>
      <c r="P70" s="234"/>
      <c r="Q70" s="135"/>
      <c r="R70" s="135"/>
      <c r="S70" s="135"/>
      <c r="T70" s="234"/>
      <c r="U70" s="135"/>
      <c r="V70" s="135"/>
      <c r="X70" s="233"/>
      <c r="Z70" s="233"/>
      <c r="AD70" s="235"/>
      <c r="AE70" s="235"/>
      <c r="AF70" s="235"/>
      <c r="AG70" s="163"/>
      <c r="AH70" s="163"/>
      <c r="AI70" s="163"/>
    </row>
    <row r="71" spans="2:35">
      <c r="C71" s="161"/>
      <c r="D71" s="161"/>
      <c r="E71" s="161"/>
      <c r="F71" s="135"/>
      <c r="G71" s="135"/>
      <c r="H71" s="234"/>
      <c r="I71" s="135"/>
      <c r="J71" s="135"/>
      <c r="K71" s="135"/>
      <c r="L71" s="234"/>
      <c r="M71" s="135"/>
      <c r="N71" s="135"/>
      <c r="O71" s="135"/>
      <c r="P71" s="234"/>
      <c r="Q71" s="135"/>
      <c r="R71" s="135"/>
      <c r="S71" s="135"/>
      <c r="T71" s="234"/>
      <c r="U71" s="135"/>
      <c r="V71" s="135"/>
      <c r="X71" s="233"/>
      <c r="Z71" s="233"/>
      <c r="AD71" s="235"/>
      <c r="AE71" s="235"/>
      <c r="AF71" s="235"/>
      <c r="AG71" s="163"/>
      <c r="AH71" s="163"/>
      <c r="AI71" s="163"/>
    </row>
    <row r="72" spans="2:35">
      <c r="C72" s="161"/>
      <c r="D72" s="161"/>
      <c r="E72" s="161"/>
      <c r="F72" s="135"/>
      <c r="G72" s="135"/>
      <c r="H72" s="234"/>
      <c r="I72" s="135"/>
      <c r="J72" s="135"/>
      <c r="K72" s="135"/>
      <c r="L72" s="234"/>
      <c r="M72" s="135"/>
      <c r="N72" s="135"/>
      <c r="O72" s="135"/>
      <c r="P72" s="234"/>
      <c r="Q72" s="135"/>
      <c r="R72" s="135"/>
      <c r="S72" s="135"/>
      <c r="T72" s="234"/>
      <c r="U72" s="135"/>
      <c r="V72" s="135"/>
      <c r="X72" s="233"/>
      <c r="Z72" s="233"/>
      <c r="AD72" s="235"/>
      <c r="AE72" s="235"/>
      <c r="AF72" s="235"/>
      <c r="AG72" s="163"/>
      <c r="AH72" s="163"/>
      <c r="AI72" s="163"/>
    </row>
    <row r="73" spans="2:35">
      <c r="C73" s="161"/>
      <c r="D73" s="161"/>
      <c r="E73" s="161"/>
      <c r="F73" s="135"/>
      <c r="G73" s="135"/>
      <c r="H73" s="234"/>
      <c r="I73" s="135"/>
      <c r="J73" s="135"/>
      <c r="K73" s="135"/>
      <c r="L73" s="234"/>
      <c r="M73" s="135"/>
      <c r="N73" s="135"/>
      <c r="O73" s="135"/>
      <c r="P73" s="234"/>
      <c r="Q73" s="135"/>
      <c r="R73" s="135"/>
      <c r="S73" s="135"/>
      <c r="T73" s="234"/>
      <c r="U73" s="135"/>
      <c r="V73" s="135"/>
      <c r="X73" s="233"/>
      <c r="Z73" s="233"/>
      <c r="AD73" s="235"/>
      <c r="AE73" s="235"/>
      <c r="AF73" s="235"/>
      <c r="AG73" s="163"/>
      <c r="AH73" s="163"/>
      <c r="AI73" s="163"/>
    </row>
    <row r="74" spans="2:35">
      <c r="C74" s="161"/>
      <c r="D74" s="161"/>
      <c r="E74" s="161"/>
      <c r="F74" s="135"/>
      <c r="G74" s="135"/>
      <c r="H74" s="234"/>
      <c r="I74" s="135"/>
      <c r="J74" s="135"/>
      <c r="K74" s="135"/>
      <c r="L74" s="234"/>
      <c r="M74" s="135"/>
      <c r="N74" s="135"/>
      <c r="O74" s="135"/>
      <c r="P74" s="234"/>
      <c r="Q74" s="135"/>
      <c r="R74" s="135"/>
      <c r="S74" s="135"/>
      <c r="T74" s="234"/>
      <c r="U74" s="135"/>
      <c r="V74" s="135"/>
      <c r="X74" s="233"/>
      <c r="Z74" s="233"/>
      <c r="AD74" s="235"/>
      <c r="AE74" s="235"/>
      <c r="AF74" s="235"/>
      <c r="AG74" s="163"/>
      <c r="AH74" s="163"/>
      <c r="AI74" s="163"/>
    </row>
    <row r="75" spans="2:35">
      <c r="B75" s="161"/>
      <c r="C75" s="161"/>
      <c r="D75" s="161"/>
      <c r="E75" s="161"/>
      <c r="F75" s="135"/>
      <c r="G75" s="135"/>
      <c r="H75" s="234"/>
      <c r="I75" s="135"/>
      <c r="J75" s="135"/>
      <c r="K75" s="135"/>
      <c r="L75" s="234"/>
      <c r="M75" s="135"/>
      <c r="N75" s="135"/>
      <c r="O75" s="135"/>
      <c r="P75" s="234"/>
      <c r="Q75" s="135"/>
      <c r="R75" s="135"/>
      <c r="S75" s="135"/>
      <c r="T75" s="234"/>
      <c r="U75" s="135"/>
      <c r="V75" s="135"/>
      <c r="X75" s="233"/>
      <c r="Z75" s="233"/>
      <c r="AD75" s="235"/>
      <c r="AE75" s="235"/>
      <c r="AF75" s="235"/>
      <c r="AG75" s="163"/>
      <c r="AH75" s="163"/>
      <c r="AI75" s="163"/>
    </row>
    <row r="76" spans="2:35">
      <c r="C76" s="161"/>
      <c r="D76" s="161"/>
      <c r="E76" s="161"/>
      <c r="F76" s="135"/>
      <c r="G76" s="135"/>
      <c r="H76" s="234"/>
      <c r="I76" s="135"/>
      <c r="J76" s="135"/>
      <c r="K76" s="135"/>
      <c r="L76" s="234"/>
      <c r="M76" s="135"/>
      <c r="N76" s="135"/>
      <c r="O76" s="135"/>
      <c r="P76" s="234"/>
      <c r="Q76" s="135"/>
      <c r="R76" s="135"/>
      <c r="S76" s="135"/>
      <c r="T76" s="234"/>
      <c r="U76" s="135"/>
      <c r="V76" s="135"/>
      <c r="X76" s="233"/>
      <c r="Z76" s="233"/>
      <c r="AD76" s="236"/>
      <c r="AE76" s="236"/>
      <c r="AF76" s="236"/>
      <c r="AG76" s="236"/>
      <c r="AH76" s="236"/>
      <c r="AI76" s="236"/>
    </row>
    <row r="77" spans="2:35">
      <c r="C77" s="161"/>
      <c r="D77" s="161"/>
      <c r="E77" s="161"/>
      <c r="F77" s="135"/>
      <c r="G77" s="135"/>
      <c r="H77" s="234"/>
      <c r="I77" s="135"/>
      <c r="J77" s="135"/>
      <c r="K77" s="135"/>
      <c r="L77" s="234"/>
      <c r="M77" s="135"/>
      <c r="N77" s="135"/>
      <c r="O77" s="135"/>
      <c r="P77" s="234"/>
      <c r="Q77" s="135"/>
      <c r="R77" s="135"/>
      <c r="S77" s="135"/>
      <c r="T77" s="234"/>
      <c r="U77" s="135"/>
      <c r="V77" s="135"/>
      <c r="X77" s="233"/>
      <c r="Z77" s="233"/>
      <c r="AD77" s="236"/>
      <c r="AE77" s="236"/>
      <c r="AF77" s="236"/>
      <c r="AG77" s="236"/>
      <c r="AH77" s="236"/>
      <c r="AI77" s="236"/>
    </row>
    <row r="78" spans="2:35">
      <c r="C78" s="161"/>
      <c r="D78" s="161"/>
      <c r="E78" s="161"/>
      <c r="F78" s="135"/>
      <c r="G78" s="135"/>
      <c r="H78" s="234"/>
      <c r="I78" s="135"/>
      <c r="J78" s="135"/>
      <c r="K78" s="135"/>
      <c r="L78" s="234"/>
      <c r="M78" s="135"/>
      <c r="N78" s="135"/>
      <c r="O78" s="135"/>
      <c r="P78" s="234"/>
      <c r="Q78" s="135"/>
      <c r="R78" s="135"/>
      <c r="S78" s="135"/>
      <c r="T78" s="234"/>
      <c r="U78" s="135"/>
      <c r="V78" s="135"/>
      <c r="X78" s="233"/>
      <c r="Z78" s="233"/>
      <c r="AD78" s="236"/>
      <c r="AE78" s="236"/>
      <c r="AF78" s="236"/>
      <c r="AG78" s="236"/>
      <c r="AH78" s="236"/>
      <c r="AI78" s="236"/>
    </row>
    <row r="79" spans="2:35">
      <c r="C79" s="161"/>
      <c r="D79" s="161"/>
      <c r="E79" s="161"/>
      <c r="F79" s="135"/>
      <c r="G79" s="135"/>
      <c r="H79" s="234"/>
      <c r="I79" s="135"/>
      <c r="J79" s="135"/>
      <c r="K79" s="135"/>
      <c r="L79" s="234"/>
      <c r="M79" s="135"/>
      <c r="N79" s="135"/>
      <c r="O79" s="135"/>
      <c r="P79" s="234"/>
      <c r="Q79" s="135"/>
      <c r="R79" s="135"/>
      <c r="S79" s="135"/>
      <c r="T79" s="234"/>
      <c r="U79" s="135"/>
      <c r="V79" s="135"/>
      <c r="X79" s="233"/>
      <c r="Z79" s="233"/>
      <c r="AD79" s="236"/>
      <c r="AE79" s="236"/>
      <c r="AF79" s="236"/>
      <c r="AG79" s="236"/>
      <c r="AH79" s="236"/>
      <c r="AI79" s="236"/>
    </row>
    <row r="80" spans="2:35">
      <c r="C80" s="161"/>
      <c r="D80" s="161"/>
      <c r="E80" s="161"/>
      <c r="F80" s="135"/>
      <c r="G80" s="135"/>
      <c r="H80" s="234"/>
      <c r="I80" s="135"/>
      <c r="J80" s="135"/>
      <c r="K80" s="135"/>
      <c r="L80" s="234"/>
      <c r="M80" s="135"/>
      <c r="N80" s="135"/>
      <c r="O80" s="135"/>
      <c r="P80" s="234"/>
      <c r="Q80" s="135"/>
      <c r="R80" s="135"/>
      <c r="S80" s="135"/>
      <c r="T80" s="234"/>
      <c r="U80" s="135"/>
      <c r="V80" s="135"/>
      <c r="X80" s="233"/>
      <c r="Z80" s="233"/>
      <c r="AD80" s="236"/>
      <c r="AE80" s="236"/>
      <c r="AF80" s="236"/>
      <c r="AG80" s="236"/>
      <c r="AH80" s="236"/>
      <c r="AI80" s="236"/>
    </row>
    <row r="81" spans="2:35">
      <c r="C81" s="161"/>
      <c r="D81" s="161"/>
      <c r="E81" s="161"/>
      <c r="F81" s="135"/>
      <c r="G81" s="135"/>
      <c r="H81" s="234"/>
      <c r="I81" s="135"/>
      <c r="J81" s="135"/>
      <c r="K81" s="135"/>
      <c r="L81" s="234"/>
      <c r="M81" s="135"/>
      <c r="N81" s="135"/>
      <c r="O81" s="135"/>
      <c r="P81" s="234"/>
      <c r="Q81" s="135"/>
      <c r="R81" s="135"/>
      <c r="S81" s="135"/>
      <c r="T81" s="234"/>
      <c r="U81" s="135"/>
      <c r="V81" s="135"/>
      <c r="X81" s="233"/>
      <c r="Z81" s="233"/>
      <c r="AD81" s="236"/>
      <c r="AE81" s="236"/>
      <c r="AF81" s="236"/>
      <c r="AG81" s="236"/>
      <c r="AH81" s="236"/>
      <c r="AI81" s="236"/>
    </row>
    <row r="82" spans="2:35">
      <c r="C82" s="161"/>
      <c r="D82" s="161"/>
      <c r="E82" s="161"/>
      <c r="F82" s="135"/>
      <c r="G82" s="135"/>
      <c r="H82" s="234"/>
      <c r="I82" s="135"/>
      <c r="J82" s="135"/>
      <c r="K82" s="135"/>
      <c r="L82" s="234"/>
      <c r="M82" s="135"/>
      <c r="N82" s="135"/>
      <c r="O82" s="135"/>
      <c r="P82" s="234"/>
      <c r="Q82" s="135"/>
      <c r="R82" s="135"/>
      <c r="S82" s="135"/>
      <c r="T82" s="234"/>
      <c r="U82" s="135"/>
      <c r="V82" s="135"/>
      <c r="X82" s="233"/>
      <c r="Z82" s="233"/>
      <c r="AD82" s="236"/>
      <c r="AE82" s="236"/>
      <c r="AF82" s="236"/>
      <c r="AG82" s="236"/>
      <c r="AH82" s="236"/>
      <c r="AI82" s="236"/>
    </row>
    <row r="83" spans="2:35">
      <c r="B83" s="161"/>
      <c r="C83" s="161"/>
      <c r="D83" s="161"/>
      <c r="E83" s="161"/>
      <c r="F83" s="135"/>
      <c r="G83" s="135"/>
      <c r="H83" s="234"/>
      <c r="I83" s="135"/>
      <c r="J83" s="135"/>
      <c r="K83" s="135"/>
      <c r="L83" s="234"/>
      <c r="M83" s="135"/>
      <c r="N83" s="135"/>
      <c r="O83" s="135"/>
      <c r="P83" s="234"/>
      <c r="Q83" s="135"/>
      <c r="R83" s="135"/>
      <c r="S83" s="135"/>
      <c r="T83" s="234"/>
      <c r="U83" s="135"/>
      <c r="V83" s="135"/>
      <c r="X83" s="233"/>
      <c r="Z83" s="233"/>
      <c r="AD83" s="236"/>
      <c r="AE83" s="236"/>
      <c r="AF83" s="236"/>
      <c r="AG83" s="236"/>
      <c r="AH83" s="236"/>
      <c r="AI83" s="236"/>
    </row>
    <row r="84" spans="2:35">
      <c r="C84" s="161"/>
      <c r="D84" s="161"/>
      <c r="E84" s="161"/>
      <c r="F84" s="135"/>
      <c r="G84" s="135"/>
      <c r="H84" s="234"/>
      <c r="I84" s="135"/>
      <c r="J84" s="135"/>
      <c r="K84" s="135"/>
      <c r="L84" s="234"/>
      <c r="M84" s="135"/>
      <c r="N84" s="135"/>
      <c r="O84" s="135"/>
      <c r="P84" s="234"/>
      <c r="Q84" s="135"/>
      <c r="R84" s="135"/>
      <c r="S84" s="135"/>
      <c r="T84" s="234"/>
      <c r="U84" s="135"/>
      <c r="V84" s="135"/>
      <c r="X84" s="233"/>
      <c r="Z84" s="233"/>
      <c r="AD84" s="236"/>
      <c r="AE84" s="236"/>
      <c r="AF84" s="236"/>
      <c r="AG84" s="236"/>
      <c r="AH84" s="236"/>
      <c r="AI84" s="236"/>
    </row>
    <row r="85" spans="2:35">
      <c r="C85" s="161"/>
      <c r="D85" s="161"/>
      <c r="E85" s="161"/>
      <c r="F85" s="135"/>
      <c r="G85" s="135"/>
      <c r="H85" s="234"/>
      <c r="I85" s="135"/>
      <c r="J85" s="135"/>
      <c r="K85" s="135"/>
      <c r="L85" s="234"/>
      <c r="M85" s="135"/>
      <c r="N85" s="135"/>
      <c r="O85" s="135"/>
      <c r="P85" s="234"/>
      <c r="Q85" s="135"/>
      <c r="R85" s="135"/>
      <c r="S85" s="135"/>
      <c r="T85" s="234"/>
      <c r="U85" s="135"/>
      <c r="V85" s="135"/>
      <c r="X85" s="233"/>
      <c r="Z85" s="233"/>
      <c r="AD85" s="236"/>
      <c r="AE85" s="236"/>
      <c r="AF85" s="236"/>
      <c r="AG85" s="236"/>
      <c r="AH85" s="236"/>
      <c r="AI85" s="236"/>
    </row>
    <row r="86" spans="2:35">
      <c r="C86" s="161"/>
      <c r="D86" s="161"/>
      <c r="E86" s="161"/>
      <c r="F86" s="135"/>
      <c r="G86" s="135"/>
      <c r="H86" s="234"/>
      <c r="I86" s="135"/>
      <c r="J86" s="135"/>
      <c r="K86" s="135"/>
      <c r="L86" s="234"/>
      <c r="M86" s="135"/>
      <c r="N86" s="135"/>
      <c r="O86" s="135"/>
      <c r="P86" s="234"/>
      <c r="Q86" s="135"/>
      <c r="R86" s="135"/>
      <c r="S86" s="135"/>
      <c r="T86" s="234"/>
      <c r="U86" s="135"/>
      <c r="V86" s="135"/>
      <c r="X86" s="233"/>
      <c r="Z86" s="233"/>
      <c r="AD86" s="236"/>
      <c r="AE86" s="236"/>
      <c r="AF86" s="236"/>
      <c r="AG86" s="236"/>
      <c r="AH86" s="236"/>
      <c r="AI86" s="236"/>
    </row>
    <row r="87" spans="2:35">
      <c r="C87" s="161"/>
      <c r="D87" s="161"/>
      <c r="E87" s="161"/>
      <c r="F87" s="135"/>
      <c r="G87" s="135"/>
      <c r="H87" s="234"/>
      <c r="I87" s="135"/>
      <c r="J87" s="135"/>
      <c r="K87" s="135"/>
      <c r="L87" s="234"/>
      <c r="M87" s="135"/>
      <c r="N87" s="135"/>
      <c r="O87" s="135"/>
      <c r="P87" s="234"/>
      <c r="Q87" s="135"/>
      <c r="R87" s="135"/>
      <c r="S87" s="135"/>
      <c r="T87" s="234"/>
      <c r="U87" s="135"/>
      <c r="V87" s="135"/>
      <c r="X87" s="233"/>
      <c r="Z87" s="233"/>
      <c r="AD87" s="236"/>
      <c r="AE87" s="236"/>
      <c r="AF87" s="236"/>
      <c r="AG87" s="236"/>
      <c r="AH87" s="236"/>
      <c r="AI87" s="236"/>
    </row>
    <row r="88" spans="2:35">
      <c r="C88" s="161"/>
      <c r="D88" s="161"/>
      <c r="E88" s="161"/>
      <c r="F88" s="135"/>
      <c r="G88" s="135"/>
      <c r="H88" s="234"/>
      <c r="I88" s="135"/>
      <c r="J88" s="135"/>
      <c r="K88" s="135"/>
      <c r="L88" s="234"/>
      <c r="M88" s="135"/>
      <c r="N88" s="135"/>
      <c r="O88" s="135"/>
      <c r="P88" s="234"/>
      <c r="Q88" s="135"/>
      <c r="R88" s="135"/>
      <c r="S88" s="135"/>
      <c r="T88" s="234"/>
      <c r="U88" s="135"/>
      <c r="V88" s="135"/>
      <c r="X88" s="233"/>
      <c r="Z88" s="233"/>
      <c r="AD88" s="236"/>
      <c r="AE88" s="236"/>
      <c r="AF88" s="236"/>
      <c r="AG88" s="236"/>
      <c r="AH88" s="236"/>
      <c r="AI88" s="236"/>
    </row>
    <row r="89" spans="2:35">
      <c r="C89" s="161"/>
      <c r="D89" s="161"/>
      <c r="E89" s="161"/>
      <c r="F89" s="135"/>
      <c r="G89" s="135"/>
      <c r="H89" s="234"/>
      <c r="I89" s="135"/>
      <c r="J89" s="135"/>
      <c r="K89" s="135"/>
      <c r="L89" s="234"/>
      <c r="M89" s="135"/>
      <c r="N89" s="135"/>
      <c r="O89" s="135"/>
      <c r="P89" s="234"/>
      <c r="Q89" s="135"/>
      <c r="R89" s="135"/>
      <c r="S89" s="135"/>
      <c r="T89" s="234"/>
      <c r="U89" s="135"/>
      <c r="V89" s="135"/>
      <c r="X89" s="233"/>
      <c r="Z89" s="233"/>
      <c r="AD89" s="236"/>
      <c r="AE89" s="236"/>
      <c r="AF89" s="236"/>
      <c r="AG89" s="236"/>
      <c r="AH89" s="236"/>
      <c r="AI89" s="236"/>
    </row>
    <row r="90" spans="2:35">
      <c r="B90" s="161"/>
      <c r="C90" s="161"/>
      <c r="D90" s="161"/>
      <c r="E90" s="161"/>
      <c r="F90" s="135"/>
      <c r="G90" s="135"/>
      <c r="H90" s="234"/>
      <c r="I90" s="135"/>
      <c r="J90" s="135"/>
      <c r="K90" s="135"/>
      <c r="L90" s="234"/>
      <c r="M90" s="135"/>
      <c r="N90" s="135"/>
      <c r="O90" s="135"/>
      <c r="P90" s="234"/>
      <c r="Q90" s="135"/>
      <c r="R90" s="135"/>
      <c r="S90" s="135"/>
      <c r="T90" s="234"/>
      <c r="U90" s="135"/>
      <c r="V90" s="135"/>
      <c r="X90" s="233"/>
      <c r="Z90" s="233"/>
      <c r="AD90" s="236"/>
      <c r="AE90" s="236"/>
      <c r="AF90" s="236"/>
      <c r="AG90" s="236"/>
      <c r="AH90" s="236"/>
      <c r="AI90" s="236"/>
    </row>
    <row r="91" spans="2:35">
      <c r="C91" s="161"/>
      <c r="D91" s="161"/>
      <c r="E91" s="161"/>
      <c r="F91" s="135"/>
      <c r="G91" s="135"/>
      <c r="H91" s="234"/>
      <c r="I91" s="135"/>
      <c r="J91" s="135"/>
      <c r="K91" s="135"/>
      <c r="L91" s="234"/>
      <c r="M91" s="135"/>
      <c r="N91" s="135"/>
      <c r="O91" s="135"/>
      <c r="P91" s="234"/>
      <c r="Q91" s="135"/>
      <c r="R91" s="135"/>
      <c r="S91" s="135"/>
      <c r="T91" s="234"/>
      <c r="U91" s="135"/>
      <c r="V91" s="135"/>
      <c r="X91" s="233"/>
      <c r="Z91" s="233"/>
      <c r="AD91" s="236"/>
      <c r="AE91" s="236"/>
      <c r="AF91" s="236"/>
      <c r="AG91" s="236"/>
      <c r="AH91" s="236"/>
      <c r="AI91" s="236"/>
    </row>
    <row r="92" spans="2:35">
      <c r="C92" s="161"/>
      <c r="D92" s="161"/>
      <c r="E92" s="161"/>
      <c r="F92" s="135"/>
      <c r="G92" s="135"/>
      <c r="H92" s="234"/>
      <c r="I92" s="135"/>
      <c r="J92" s="135"/>
      <c r="K92" s="135"/>
      <c r="L92" s="234"/>
      <c r="M92" s="135"/>
      <c r="N92" s="135"/>
      <c r="O92" s="135"/>
      <c r="P92" s="234"/>
      <c r="Q92" s="135"/>
      <c r="R92" s="135"/>
      <c r="S92" s="135"/>
      <c r="T92" s="234"/>
      <c r="U92" s="135"/>
      <c r="V92" s="135"/>
      <c r="X92" s="233"/>
      <c r="Z92" s="233"/>
      <c r="AD92" s="236"/>
      <c r="AE92" s="236"/>
      <c r="AF92" s="236"/>
      <c r="AG92" s="236"/>
      <c r="AH92" s="236"/>
      <c r="AI92" s="236"/>
    </row>
    <row r="93" spans="2:35">
      <c r="C93" s="161"/>
      <c r="D93" s="161"/>
      <c r="E93" s="161"/>
      <c r="F93" s="135"/>
      <c r="G93" s="135"/>
      <c r="H93" s="234"/>
      <c r="I93" s="135"/>
      <c r="J93" s="135"/>
      <c r="K93" s="135"/>
      <c r="L93" s="234"/>
      <c r="M93" s="135"/>
      <c r="N93" s="135"/>
      <c r="O93" s="135"/>
      <c r="P93" s="234"/>
      <c r="Q93" s="135"/>
      <c r="R93" s="135"/>
      <c r="S93" s="135"/>
      <c r="T93" s="234"/>
      <c r="U93" s="135"/>
      <c r="V93" s="135"/>
      <c r="X93" s="233"/>
      <c r="Z93" s="233"/>
      <c r="AD93" s="236"/>
      <c r="AE93" s="236"/>
      <c r="AF93" s="236"/>
      <c r="AG93" s="236"/>
      <c r="AH93" s="236"/>
      <c r="AI93" s="236"/>
    </row>
    <row r="94" spans="2:35">
      <c r="C94" s="161"/>
      <c r="D94" s="161"/>
      <c r="E94" s="161"/>
      <c r="F94" s="135"/>
      <c r="G94" s="135"/>
      <c r="H94" s="234"/>
      <c r="I94" s="135"/>
      <c r="J94" s="135"/>
      <c r="K94" s="135"/>
      <c r="L94" s="234"/>
      <c r="M94" s="135"/>
      <c r="N94" s="135"/>
      <c r="O94" s="135"/>
      <c r="P94" s="234"/>
      <c r="Q94" s="135"/>
      <c r="R94" s="135"/>
      <c r="S94" s="135"/>
      <c r="T94" s="234"/>
      <c r="U94" s="135"/>
      <c r="V94" s="135"/>
      <c r="X94" s="233"/>
      <c r="Z94" s="233"/>
      <c r="AD94" s="236"/>
      <c r="AE94" s="236"/>
      <c r="AF94" s="236"/>
      <c r="AG94" s="236"/>
      <c r="AH94" s="236"/>
      <c r="AI94" s="236"/>
    </row>
    <row r="95" spans="2:35">
      <c r="C95" s="161"/>
      <c r="D95" s="161"/>
      <c r="E95" s="161"/>
      <c r="F95" s="135"/>
      <c r="G95" s="135"/>
      <c r="H95" s="234"/>
      <c r="I95" s="135"/>
      <c r="J95" s="135"/>
      <c r="K95" s="135"/>
      <c r="L95" s="234"/>
      <c r="M95" s="135"/>
      <c r="N95" s="135"/>
      <c r="O95" s="135"/>
      <c r="P95" s="234"/>
      <c r="Q95" s="135"/>
      <c r="R95" s="135"/>
      <c r="S95" s="135"/>
      <c r="T95" s="234"/>
      <c r="U95" s="135"/>
      <c r="V95" s="135"/>
      <c r="X95" s="233"/>
      <c r="Z95" s="233"/>
      <c r="AD95" s="236"/>
      <c r="AE95" s="236"/>
      <c r="AF95" s="236"/>
      <c r="AG95" s="236"/>
      <c r="AH95" s="236"/>
      <c r="AI95" s="236"/>
    </row>
    <row r="96" spans="2:35">
      <c r="C96" s="161"/>
      <c r="D96" s="161"/>
      <c r="E96" s="161"/>
      <c r="F96" s="135"/>
      <c r="G96" s="135"/>
      <c r="H96" s="234"/>
      <c r="I96" s="135"/>
      <c r="J96" s="135"/>
      <c r="K96" s="135"/>
      <c r="L96" s="234"/>
      <c r="M96" s="135"/>
      <c r="N96" s="135"/>
      <c r="O96" s="135"/>
      <c r="P96" s="234"/>
      <c r="Q96" s="135"/>
      <c r="R96" s="135"/>
      <c r="S96" s="135"/>
      <c r="T96" s="234"/>
      <c r="U96" s="135"/>
      <c r="V96" s="135"/>
      <c r="X96" s="233"/>
      <c r="Z96" s="233"/>
      <c r="AD96" s="236"/>
      <c r="AE96" s="236"/>
      <c r="AF96" s="236"/>
      <c r="AG96" s="236"/>
      <c r="AH96" s="236"/>
      <c r="AI96" s="236"/>
    </row>
    <row r="97" spans="3:35">
      <c r="F97" s="135"/>
      <c r="G97" s="135"/>
      <c r="H97" s="234"/>
      <c r="I97" s="135"/>
      <c r="J97" s="135"/>
      <c r="K97" s="135"/>
      <c r="L97" s="234"/>
      <c r="M97" s="135"/>
      <c r="N97" s="135"/>
      <c r="O97" s="135"/>
      <c r="P97" s="234"/>
      <c r="Q97" s="135"/>
      <c r="R97" s="135"/>
      <c r="S97" s="135"/>
      <c r="T97" s="234"/>
      <c r="U97" s="135"/>
      <c r="V97" s="135"/>
      <c r="X97" s="233"/>
      <c r="Z97" s="233"/>
      <c r="AD97" s="236"/>
      <c r="AE97" s="236"/>
      <c r="AF97" s="236"/>
      <c r="AG97" s="236"/>
      <c r="AH97" s="236"/>
      <c r="AI97" s="236"/>
    </row>
    <row r="98" spans="3:35">
      <c r="C98" s="161"/>
      <c r="D98" s="161"/>
      <c r="E98" s="161"/>
      <c r="F98" s="135"/>
      <c r="G98" s="135"/>
      <c r="H98" s="234"/>
      <c r="I98" s="135"/>
      <c r="J98" s="135"/>
      <c r="K98" s="135"/>
      <c r="L98" s="234"/>
      <c r="M98" s="135"/>
      <c r="N98" s="135"/>
      <c r="O98" s="135"/>
      <c r="P98" s="234"/>
      <c r="Q98" s="135"/>
      <c r="R98" s="135"/>
      <c r="S98" s="135"/>
      <c r="T98" s="234"/>
      <c r="U98" s="135"/>
      <c r="V98" s="135"/>
      <c r="X98" s="233"/>
      <c r="Z98" s="233"/>
      <c r="AD98" s="236"/>
      <c r="AE98" s="236"/>
      <c r="AF98" s="236"/>
      <c r="AG98" s="236"/>
      <c r="AH98" s="236"/>
      <c r="AI98" s="236"/>
    </row>
    <row r="99" spans="3:35">
      <c r="C99" s="161"/>
      <c r="D99" s="161"/>
      <c r="E99" s="161"/>
      <c r="F99" s="135"/>
      <c r="G99" s="135"/>
      <c r="H99" s="234"/>
      <c r="I99" s="135"/>
      <c r="J99" s="135"/>
      <c r="K99" s="135"/>
      <c r="L99" s="234"/>
      <c r="M99" s="135"/>
      <c r="N99" s="135"/>
      <c r="O99" s="135"/>
      <c r="P99" s="234"/>
      <c r="Q99" s="135"/>
      <c r="R99" s="135"/>
      <c r="S99" s="135"/>
      <c r="T99" s="234"/>
      <c r="U99" s="135"/>
      <c r="V99" s="135"/>
      <c r="X99" s="233"/>
      <c r="Z99" s="233"/>
      <c r="AD99" s="236"/>
      <c r="AE99" s="236"/>
      <c r="AF99" s="236"/>
      <c r="AG99" s="236"/>
      <c r="AH99" s="236"/>
      <c r="AI99" s="236"/>
    </row>
    <row r="100" spans="3:35">
      <c r="F100" s="135"/>
      <c r="G100" s="135"/>
      <c r="H100" s="234"/>
      <c r="I100" s="135"/>
      <c r="J100" s="135"/>
      <c r="K100" s="135"/>
      <c r="L100" s="234"/>
      <c r="M100" s="135"/>
      <c r="N100" s="135"/>
      <c r="O100" s="135"/>
      <c r="P100" s="234"/>
      <c r="Q100" s="135"/>
      <c r="R100" s="135"/>
      <c r="S100" s="135"/>
      <c r="T100" s="234"/>
      <c r="U100" s="135"/>
      <c r="V100" s="135"/>
      <c r="X100" s="233"/>
      <c r="Z100" s="233"/>
      <c r="AD100" s="236"/>
      <c r="AE100" s="236"/>
      <c r="AF100" s="236"/>
      <c r="AG100" s="236"/>
      <c r="AH100" s="236"/>
      <c r="AI100" s="236"/>
    </row>
    <row r="101" spans="3:35">
      <c r="C101" s="161"/>
      <c r="D101" s="161"/>
      <c r="E101" s="161"/>
      <c r="F101" s="135"/>
      <c r="G101" s="135"/>
      <c r="H101" s="234"/>
      <c r="I101" s="135"/>
      <c r="J101" s="135"/>
      <c r="K101" s="135"/>
      <c r="L101" s="234"/>
      <c r="M101" s="135"/>
      <c r="N101" s="135"/>
      <c r="O101" s="135"/>
      <c r="P101" s="234"/>
      <c r="Q101" s="135"/>
      <c r="R101" s="135"/>
      <c r="S101" s="135"/>
      <c r="T101" s="234"/>
      <c r="U101" s="135"/>
      <c r="V101" s="135"/>
      <c r="X101" s="233"/>
      <c r="Z101" s="233"/>
      <c r="AD101" s="236"/>
      <c r="AE101" s="236"/>
      <c r="AF101" s="236"/>
      <c r="AG101" s="236"/>
      <c r="AH101" s="236"/>
      <c r="AI101" s="236"/>
    </row>
    <row r="102" spans="3:35">
      <c r="C102" s="161"/>
      <c r="D102" s="161"/>
      <c r="E102" s="161"/>
      <c r="F102" s="135"/>
      <c r="G102" s="135"/>
      <c r="H102" s="234"/>
      <c r="I102" s="135"/>
      <c r="J102" s="135"/>
      <c r="K102" s="135"/>
      <c r="L102" s="234"/>
      <c r="M102" s="135"/>
      <c r="N102" s="135"/>
      <c r="O102" s="135"/>
      <c r="P102" s="234"/>
      <c r="Q102" s="135"/>
      <c r="R102" s="135"/>
      <c r="S102" s="135"/>
      <c r="T102" s="234"/>
      <c r="U102" s="135"/>
      <c r="V102" s="135"/>
      <c r="X102" s="233"/>
      <c r="Z102" s="233"/>
      <c r="AD102" s="236"/>
      <c r="AE102" s="236"/>
      <c r="AF102" s="236"/>
      <c r="AG102" s="236"/>
      <c r="AH102" s="236"/>
      <c r="AI102" s="236"/>
    </row>
    <row r="65531" spans="1:1">
      <c r="A65531" s="96">
        <f>A65530+1</f>
        <v>1</v>
      </c>
    </row>
  </sheetData>
  <mergeCells count="5">
    <mergeCell ref="B5:W5"/>
    <mergeCell ref="F8:I8"/>
    <mergeCell ref="J8:M8"/>
    <mergeCell ref="V8:W8"/>
    <mergeCell ref="B48:C48"/>
  </mergeCells>
  <printOptions horizontalCentered="1"/>
  <pageMargins left="0.118110236220472" right="7.8740157480315001E-2" top="0.69" bottom="0.31496062992126" header="0.39370078740157499" footer="0.15748031496063"/>
  <pageSetup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Exhibit 1</vt:lpstr>
      <vt:lpstr>Exhibit 2a</vt:lpstr>
      <vt:lpstr>Exhibit 2b</vt:lpstr>
      <vt:lpstr>'Exhibit 1'!Print_Area</vt:lpstr>
      <vt:lpstr>'Exhibit 2a'!Print_Area</vt:lpstr>
      <vt:lpstr>'Exhibit 2b'!Print_Area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CMcLorg</dc:creator>
  <cp:lastModifiedBy>acrespo</cp:lastModifiedBy>
  <cp:lastPrinted>2009-06-30T18:21:09Z</cp:lastPrinted>
  <dcterms:created xsi:type="dcterms:W3CDTF">2009-06-29T17:59:05Z</dcterms:created>
  <dcterms:modified xsi:type="dcterms:W3CDTF">2009-06-30T18:21:17Z</dcterms:modified>
</cp:coreProperties>
</file>