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tabRatio="673" activeTab="0"/>
  </bookViews>
  <sheets>
    <sheet name="Deferral and Variance Accounts" sheetId="1" r:id="rId1"/>
  </sheets>
  <definedNames/>
  <calcPr fullCalcOnLoad="1"/>
</workbook>
</file>

<file path=xl/sharedStrings.xml><?xml version="1.0" encoding="utf-8"?>
<sst xmlns="http://schemas.openxmlformats.org/spreadsheetml/2006/main" count="123" uniqueCount="82">
  <si>
    <t>Chapleau Public Utilities Corporation</t>
  </si>
  <si>
    <t>License Number: ED-2002-0528</t>
  </si>
  <si>
    <t>Sentinel Lighting</t>
  </si>
  <si>
    <t>kWh</t>
  </si>
  <si>
    <t>kW</t>
  </si>
  <si>
    <t>Residential</t>
  </si>
  <si>
    <t>Un-metered Scattered Load</t>
  </si>
  <si>
    <t>Total</t>
  </si>
  <si>
    <t>TOTAL</t>
  </si>
  <si>
    <t>Street lighting</t>
  </si>
  <si>
    <t>General Service &lt;50kW</t>
  </si>
  <si>
    <t>General Service &gt;50kW</t>
  </si>
  <si>
    <t>GS &lt;50kW</t>
  </si>
  <si>
    <t>GS &gt;50kW</t>
  </si>
  <si>
    <t>USL</t>
  </si>
  <si>
    <t>Street Lights</t>
  </si>
  <si>
    <r>
      <t xml:space="preserve">Number of Customers </t>
    </r>
    <r>
      <rPr>
        <b/>
        <sz val="8"/>
        <rFont val="Arial"/>
        <family val="2"/>
      </rPr>
      <t>(Connections)</t>
    </r>
  </si>
  <si>
    <t>Distribution Revenues</t>
  </si>
  <si>
    <t>CUSTOMER CLASS</t>
  </si>
  <si>
    <t>2008 DRAFT RATES                     Fixed          Variable</t>
  </si>
  <si>
    <t>Account Description</t>
  </si>
  <si>
    <t>Other Regulatory Assets</t>
  </si>
  <si>
    <t>LV Variance</t>
  </si>
  <si>
    <t>RSVA - Power</t>
  </si>
  <si>
    <t>a/c #</t>
  </si>
  <si>
    <t xml:space="preserve">Amount for </t>
  </si>
  <si>
    <t>RSVA - Wholesale Market Service Charge</t>
  </si>
  <si>
    <t>Disposition</t>
  </si>
  <si>
    <t>RSVA - Retail Transmission Network Charge</t>
  </si>
  <si>
    <t>RSVA - Retail Transmission Connection Charge</t>
  </si>
  <si>
    <t>Method of Disposition</t>
  </si>
  <si>
    <t>Sent. Lights</t>
  </si>
  <si>
    <t xml:space="preserve">2008 kWh Consumption </t>
  </si>
  <si>
    <t xml:space="preserve">2008 kW Consumption </t>
  </si>
  <si>
    <t>Distribution Revenue</t>
  </si>
  <si>
    <t>Customer class kWh Allocation</t>
  </si>
  <si>
    <t>Distribution Revenue Shares</t>
  </si>
  <si>
    <t>Amount to be refunded/collected per kWh/kW</t>
  </si>
  <si>
    <t>Disposition in '08</t>
  </si>
  <si>
    <t>Application</t>
  </si>
  <si>
    <t>Audit Review</t>
  </si>
  <si>
    <t>Results for</t>
  </si>
  <si>
    <t>Difference</t>
  </si>
  <si>
    <t>Customer Class Distribution Revenue Allocation</t>
  </si>
  <si>
    <t>Total For Disposition - Audit  Result</t>
  </si>
  <si>
    <t>Customer Class Allocation Following Audit Result</t>
  </si>
  <si>
    <t>Amount to be refunded May 1, 2010 to April 30, 2011</t>
  </si>
  <si>
    <t>Customer Class Allocation From 2008 Rate Application</t>
  </si>
  <si>
    <t>Note 1</t>
  </si>
  <si>
    <t>Note 2</t>
  </si>
  <si>
    <t>September</t>
  </si>
  <si>
    <t>October</t>
  </si>
  <si>
    <t>November</t>
  </si>
  <si>
    <t>February</t>
  </si>
  <si>
    <t>March</t>
  </si>
  <si>
    <t>April</t>
  </si>
  <si>
    <t>May</t>
  </si>
  <si>
    <t>June</t>
  </si>
  <si>
    <t>December</t>
  </si>
  <si>
    <t>January</t>
  </si>
  <si>
    <t>July</t>
  </si>
  <si>
    <t>August</t>
  </si>
  <si>
    <t>Est</t>
  </si>
  <si>
    <t>Total Refund (Start July 8, 2008 as per OEB)</t>
  </si>
  <si>
    <t>AUDIT RESULT - RATE RIDER CALCULATION</t>
  </si>
  <si>
    <t>Interim Customer Class Allocation %</t>
  </si>
  <si>
    <t>Page 2 of 2</t>
  </si>
  <si>
    <t>Page 1 of 2</t>
  </si>
  <si>
    <t>Month</t>
  </si>
  <si>
    <t>Amount of</t>
  </si>
  <si>
    <t>Refund</t>
  </si>
  <si>
    <t>July 2008 to July 2009 are actual consumptions.</t>
  </si>
  <si>
    <t>August 2009 to April 2010 are estimates based on the</t>
  </si>
  <si>
    <t>actuals above i.e. actual August '08 used as estimate</t>
  </si>
  <si>
    <t>for August 2009.</t>
  </si>
  <si>
    <t>Board File Number EB-2009-0219</t>
  </si>
  <si>
    <t xml:space="preserve">DEFERRAL AND VARIANCE ACCOUNTS </t>
  </si>
  <si>
    <t>Method of Disposition - Fig. 1</t>
  </si>
  <si>
    <t>Method of Disposition - Fig. 2</t>
  </si>
  <si>
    <t>Rate Rider Calculation - Fig. 3</t>
  </si>
  <si>
    <t>Total Refund to April 30, 2010 (See Below - Note 2)</t>
  </si>
  <si>
    <t>Interim Customer Class Allocation % (See Below - Note 1)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</si>
</sst>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??_);_(@_)"/>
    <numFmt numFmtId="173" formatCode="_-&quot;$&quot;* #,##0.0_-;\-&quot;$&quot;* #,##0.0_-;_-&quot;$&quot;* &quot;-&quot;??_-;_-@_-"/>
    <numFmt numFmtId="174" formatCode="_-&quot;$&quot;* #,##0_-;\-&quot;$&quot;* #,##0_-;_-&quot;$&quot;* &quot;-&quot;??_-;_-@_-"/>
    <numFmt numFmtId="175" formatCode="0.0000"/>
    <numFmt numFmtId="176" formatCode="0.0%"/>
    <numFmt numFmtId="177" formatCode="0.000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_-* #,##0.0_-;\-* #,##0.0_-;_-* &quot;-&quot;??_-;_-@_-"/>
    <numFmt numFmtId="184" formatCode="_-* #,##0_-;\-* #,##0_-;_-* &quot;-&quot;??_-;_-@_-"/>
    <numFmt numFmtId="185" formatCode="_-&quot;$&quot;* #,##0.000_-;\-&quot;$&quot;* #,##0.000_-;_-&quot;$&quot;* &quot;-&quot;??_-;_-@_-"/>
    <numFmt numFmtId="186" formatCode="_-&quot;$&quot;* #,##0.0000_-;\-&quot;$&quot;* #,##0.0000_-;_-&quot;$&quot;* &quot;-&quot;??_-;_-@_-"/>
    <numFmt numFmtId="187" formatCode="_-&quot;$&quot;* #,##0.00000_-;\-&quot;$&quot;* #,##0.00000_-;_-&quot;$&quot;* &quot;-&quot;??_-;_-@_-"/>
    <numFmt numFmtId="188" formatCode="_(&quot;$&quot;* #,##0.0000_);_(&quot;$&quot;* \(#,##0.0000\);_(&quot;$&quot;* &quot;-&quot;??_);_(@_)"/>
    <numFmt numFmtId="189" formatCode="_(* #,##0.000_);_(* \(#,##0.000\);_(* &quot;-&quot;??_);_(@_)"/>
    <numFmt numFmtId="190" formatCode="_-&quot;$&quot;* #,##0.000000_-;\-&quot;$&quot;* #,##0.000000_-;_-&quot;$&quot;* &quot;-&quot;??_-;_-@_-"/>
    <numFmt numFmtId="191" formatCode="_(* #,##0.0000_);_(* \(#,##0.0000\);_(* &quot;-&quot;????_);_(@_)"/>
    <numFmt numFmtId="192" formatCode="_(* #,##0.00000_);_(* \(#,##0.00000\);_(* &quot;-&quot;???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_);_(* \(#,##0.000\);_(* &quot;-&quot;???_);_(@_)"/>
    <numFmt numFmtId="197" formatCode="0.000%"/>
    <numFmt numFmtId="198" formatCode="0.0000%"/>
    <numFmt numFmtId="199" formatCode="0.000000000"/>
    <numFmt numFmtId="200" formatCode="0.0000000000"/>
    <numFmt numFmtId="201" formatCode="&quot;$&quot;#,##0"/>
    <numFmt numFmtId="202" formatCode="0.00_);\(0.00\)"/>
    <numFmt numFmtId="203" formatCode="0.000_);\(0.000\)"/>
    <numFmt numFmtId="204" formatCode="0.0000_);\(0.0000\)"/>
    <numFmt numFmtId="205" formatCode="0.00000_);\(0.00000\)"/>
    <numFmt numFmtId="206" formatCode="0.000000_);\(0.000000\)"/>
    <numFmt numFmtId="207" formatCode="0.0000000_);\(0.0000000\)"/>
    <numFmt numFmtId="208" formatCode="&quot;$&quot;#,##0.00"/>
    <numFmt numFmtId="209" formatCode="&quot;$&quot;#,##0.0"/>
    <numFmt numFmtId="210" formatCode="_-&quot;$&quot;* #,##0.0000_-;\-&quot;$&quot;* #,##0.0000_-;_-&quot;$&quot;* &quot;-&quot;????_-;_-@_-"/>
    <numFmt numFmtId="211" formatCode="#,##0.00;\(#,##0.00\)"/>
    <numFmt numFmtId="212" formatCode="#,##0.0000;\(#,##0.0000\)"/>
    <numFmt numFmtId="213" formatCode="#,##0.0000"/>
    <numFmt numFmtId="214" formatCode="#,##0.0"/>
    <numFmt numFmtId="215" formatCode="_-&quot;$&quot;* #,##0.0_-;\-&quot;$&quot;* #,##0.0_-;_-&quot;$&quot;* &quot;-&quot;?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#,##0.00000;\(#,##0.00000\)"/>
    <numFmt numFmtId="221" formatCode="#,##0.000000;\(#,##0.000000\)"/>
    <numFmt numFmtId="222" formatCode="#,##0.000;\(#,##0.000\)"/>
    <numFmt numFmtId="223" formatCode="_-* #,##0.0000_-;\-* #,##0.0000_-;_-* &quot;-&quot;????_-;_-@_-"/>
    <numFmt numFmtId="224" formatCode="_-&quot;$&quot;* #,##0.0000000_-;\-&quot;$&quot;* #,##0.0000000_-;_-&quot;$&quot;* &quot;-&quot;??_-;_-@_-"/>
    <numFmt numFmtId="225" formatCode="_-&quot;$&quot;* #,##0.00000000_-;\-&quot;$&quot;* #,##0.00000000_-;_-&quot;$&quot;* &quot;-&quot;??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59" applyFont="1" applyAlignment="1">
      <alignment horizontal="left"/>
      <protection/>
    </xf>
    <xf numFmtId="0" fontId="3" fillId="0" borderId="0" xfId="59" applyFont="1" applyAlignment="1">
      <alignment horizontal="left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0" xfId="59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86" fontId="11" fillId="0" borderId="12" xfId="44" applyNumberFormat="1" applyFont="1" applyBorder="1" applyAlignment="1">
      <alignment/>
    </xf>
    <xf numFmtId="0" fontId="11" fillId="0" borderId="0" xfId="0" applyFont="1" applyAlignment="1">
      <alignment/>
    </xf>
    <xf numFmtId="174" fontId="11" fillId="0" borderId="0" xfId="44" applyNumberFormat="1" applyFont="1" applyAlignment="1">
      <alignment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37" fontId="1" fillId="0" borderId="0" xfId="44" applyNumberFormat="1" applyFont="1" applyFill="1" applyBorder="1" applyAlignment="1">
      <alignment horizontal="right"/>
    </xf>
    <xf numFmtId="170" fontId="0" fillId="0" borderId="0" xfId="44" applyFont="1" applyBorder="1" applyAlignment="1">
      <alignment/>
    </xf>
    <xf numFmtId="188" fontId="0" fillId="0" borderId="0" xfId="44" applyNumberFormat="1" applyFont="1" applyBorder="1" applyAlignment="1">
      <alignment/>
    </xf>
    <xf numFmtId="0" fontId="2" fillId="24" borderId="19" xfId="0" applyFont="1" applyFill="1" applyBorder="1" applyAlignment="1">
      <alignment horizontal="center" vertical="center" wrapText="1"/>
    </xf>
    <xf numFmtId="37" fontId="1" fillId="0" borderId="12" xfId="44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174" fontId="1" fillId="0" borderId="12" xfId="44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11" fillId="0" borderId="0" xfId="0" applyNumberFormat="1" applyFont="1" applyAlignment="1">
      <alignment/>
    </xf>
    <xf numFmtId="10" fontId="2" fillId="0" borderId="0" xfId="64" applyNumberFormat="1" applyFont="1" applyAlignment="1">
      <alignment horizontal="center"/>
    </xf>
    <xf numFmtId="10" fontId="11" fillId="0" borderId="0" xfId="0" applyNumberFormat="1" applyFont="1" applyAlignment="1">
      <alignment/>
    </xf>
    <xf numFmtId="17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70" fontId="11" fillId="0" borderId="0" xfId="44" applyFont="1" applyAlignment="1">
      <alignment/>
    </xf>
    <xf numFmtId="170" fontId="0" fillId="0" borderId="0" xfId="0" applyNumberFormat="1" applyAlignment="1">
      <alignment/>
    </xf>
    <xf numFmtId="170" fontId="11" fillId="0" borderId="0" xfId="44" applyNumberFormat="1" applyFont="1" applyAlignment="1">
      <alignment/>
    </xf>
    <xf numFmtId="0" fontId="2" fillId="0" borderId="0" xfId="0" applyFont="1" applyAlignment="1">
      <alignment/>
    </xf>
    <xf numFmtId="204" fontId="11" fillId="0" borderId="0" xfId="44" applyNumberFormat="1" applyFont="1" applyAlignment="1">
      <alignment/>
    </xf>
    <xf numFmtId="204" fontId="11" fillId="0" borderId="0" xfId="0" applyNumberFormat="1" applyFont="1" applyAlignment="1">
      <alignment/>
    </xf>
    <xf numFmtId="0" fontId="15" fillId="0" borderId="20" xfId="0" applyFont="1" applyBorder="1" applyAlignment="1">
      <alignment/>
    </xf>
    <xf numFmtId="202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15" fillId="0" borderId="14" xfId="0" applyFont="1" applyBorder="1" applyAlignment="1">
      <alignment/>
    </xf>
    <xf numFmtId="0" fontId="15" fillId="0" borderId="16" xfId="0" applyFont="1" applyBorder="1" applyAlignment="1">
      <alignment horizontal="center"/>
    </xf>
    <xf numFmtId="201" fontId="11" fillId="0" borderId="0" xfId="44" applyNumberFormat="1" applyFont="1" applyAlignment="1">
      <alignment/>
    </xf>
    <xf numFmtId="0" fontId="11" fillId="0" borderId="15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16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2" xfId="0" applyFont="1" applyFill="1" applyBorder="1" applyAlignment="1">
      <alignment/>
    </xf>
    <xf numFmtId="0" fontId="16" fillId="0" borderId="16" xfId="0" applyFont="1" applyBorder="1" applyAlignment="1">
      <alignment horizontal="center"/>
    </xf>
    <xf numFmtId="0" fontId="17" fillId="0" borderId="0" xfId="0" applyFont="1" applyAlignment="1">
      <alignment/>
    </xf>
    <xf numFmtId="197" fontId="0" fillId="0" borderId="0" xfId="64" applyNumberFormat="1" applyFont="1" applyAlignment="1">
      <alignment/>
    </xf>
    <xf numFmtId="174" fontId="0" fillId="0" borderId="0" xfId="0" applyNumberFormat="1" applyAlignment="1">
      <alignment/>
    </xf>
    <xf numFmtId="10" fontId="0" fillId="0" borderId="0" xfId="64" applyNumberFormat="1" applyFont="1" applyAlignment="1">
      <alignment/>
    </xf>
    <xf numFmtId="174" fontId="10" fillId="0" borderId="0" xfId="44" applyNumberFormat="1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184" fontId="7" fillId="0" borderId="0" xfId="42" applyNumberFormat="1" applyFont="1" applyAlignment="1">
      <alignment/>
    </xf>
    <xf numFmtId="184" fontId="7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37" fontId="2" fillId="24" borderId="24" xfId="0" applyNumberFormat="1" applyFont="1" applyFill="1" applyBorder="1" applyAlignment="1">
      <alignment/>
    </xf>
    <xf numFmtId="3" fontId="2" fillId="24" borderId="24" xfId="42" applyNumberFormat="1" applyFont="1" applyFill="1" applyBorder="1" applyAlignment="1">
      <alignment/>
    </xf>
    <xf numFmtId="174" fontId="2" fillId="24" borderId="24" xfId="44" applyNumberFormat="1" applyFont="1" applyFill="1" applyBorder="1" applyAlignment="1">
      <alignment/>
    </xf>
    <xf numFmtId="37" fontId="1" fillId="0" borderId="11" xfId="44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174" fontId="11" fillId="0" borderId="0" xfId="44" applyNumberFormat="1" applyFont="1" applyBorder="1" applyAlignment="1">
      <alignment/>
    </xf>
    <xf numFmtId="174" fontId="11" fillId="0" borderId="12" xfId="44" applyNumberFormat="1" applyFont="1" applyBorder="1" applyAlignment="1">
      <alignment/>
    </xf>
    <xf numFmtId="174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6" fillId="0" borderId="16" xfId="0" applyFont="1" applyBorder="1" applyAlignment="1">
      <alignment/>
    </xf>
    <xf numFmtId="174" fontId="11" fillId="0" borderId="25" xfId="44" applyNumberFormat="1" applyFont="1" applyBorder="1" applyAlignment="1">
      <alignment/>
    </xf>
    <xf numFmtId="174" fontId="11" fillId="0" borderId="24" xfId="44" applyNumberFormat="1" applyFont="1" applyBorder="1" applyAlignment="1">
      <alignment/>
    </xf>
    <xf numFmtId="37" fontId="2" fillId="0" borderId="12" xfId="44" applyNumberFormat="1" applyFont="1" applyFill="1" applyBorder="1" applyAlignment="1">
      <alignment horizontal="right"/>
    </xf>
    <xf numFmtId="37" fontId="2" fillId="0" borderId="0" xfId="44" applyNumberFormat="1" applyFont="1" applyFill="1" applyBorder="1" applyAlignment="1">
      <alignment horizontal="right"/>
    </xf>
    <xf numFmtId="37" fontId="2" fillId="0" borderId="11" xfId="44" applyNumberFormat="1" applyFont="1" applyFill="1" applyBorder="1" applyAlignment="1">
      <alignment horizontal="right"/>
    </xf>
    <xf numFmtId="174" fontId="2" fillId="0" borderId="12" xfId="44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197" fontId="0" fillId="0" borderId="0" xfId="64" applyNumberFormat="1" applyFont="1" applyBorder="1" applyAlignment="1">
      <alignment/>
    </xf>
    <xf numFmtId="174" fontId="7" fillId="0" borderId="0" xfId="44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174" fontId="9" fillId="0" borderId="0" xfId="44" applyNumberFormat="1" applyFont="1" applyAlignment="1">
      <alignment/>
    </xf>
    <xf numFmtId="197" fontId="8" fillId="0" borderId="0" xfId="64" applyNumberFormat="1" applyFont="1" applyBorder="1" applyAlignment="1">
      <alignment/>
    </xf>
    <xf numFmtId="0" fontId="9" fillId="0" borderId="0" xfId="0" applyFont="1" applyBorder="1" applyAlignment="1">
      <alignment/>
    </xf>
    <xf numFmtId="186" fontId="8" fillId="0" borderId="0" xfId="0" applyNumberFormat="1" applyFont="1" applyAlignment="1">
      <alignment/>
    </xf>
    <xf numFmtId="174" fontId="8" fillId="0" borderId="0" xfId="44" applyNumberFormat="1" applyFont="1" applyAlignment="1">
      <alignment/>
    </xf>
    <xf numFmtId="174" fontId="9" fillId="0" borderId="25" xfId="44" applyNumberFormat="1" applyFont="1" applyBorder="1" applyAlignment="1">
      <alignment/>
    </xf>
    <xf numFmtId="186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0" fontId="7" fillId="0" borderId="0" xfId="0" applyNumberFormat="1" applyFont="1" applyBorder="1" applyAlignment="1">
      <alignment horizontal="center"/>
    </xf>
    <xf numFmtId="197" fontId="7" fillId="0" borderId="0" xfId="64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4" fontId="11" fillId="0" borderId="0" xfId="42" applyNumberFormat="1" applyFont="1" applyAlignment="1">
      <alignment/>
    </xf>
    <xf numFmtId="170" fontId="11" fillId="0" borderId="10" xfId="44" applyFont="1" applyBorder="1" applyAlignment="1">
      <alignment/>
    </xf>
    <xf numFmtId="188" fontId="11" fillId="0" borderId="12" xfId="44" applyNumberFormat="1" applyFont="1" applyBorder="1" applyAlignment="1">
      <alignment/>
    </xf>
    <xf numFmtId="170" fontId="11" fillId="0" borderId="13" xfId="44" applyFont="1" applyBorder="1" applyAlignment="1">
      <alignment/>
    </xf>
    <xf numFmtId="188" fontId="11" fillId="0" borderId="16" xfId="44" applyNumberFormat="1" applyFont="1" applyBorder="1" applyAlignment="1">
      <alignment/>
    </xf>
    <xf numFmtId="10" fontId="10" fillId="0" borderId="0" xfId="64" applyNumberFormat="1" applyFont="1" applyAlignment="1">
      <alignment/>
    </xf>
    <xf numFmtId="174" fontId="11" fillId="0" borderId="0" xfId="0" applyNumberFormat="1" applyFont="1" applyAlignment="1">
      <alignment/>
    </xf>
    <xf numFmtId="0" fontId="10" fillId="0" borderId="0" xfId="0" applyFont="1" applyAlignment="1">
      <alignment/>
    </xf>
    <xf numFmtId="186" fontId="11" fillId="0" borderId="0" xfId="0" applyNumberFormat="1" applyFont="1" applyAlignment="1">
      <alignment/>
    </xf>
    <xf numFmtId="10" fontId="10" fillId="0" borderId="0" xfId="0" applyNumberFormat="1" applyFont="1" applyBorder="1" applyAlignment="1">
      <alignment/>
    </xf>
    <xf numFmtId="10" fontId="10" fillId="0" borderId="0" xfId="64" applyNumberFormat="1" applyFont="1" applyBorder="1" applyAlignment="1">
      <alignment/>
    </xf>
    <xf numFmtId="197" fontId="11" fillId="0" borderId="0" xfId="64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2" fillId="24" borderId="26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Currency 4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PageLayoutView="0" workbookViewId="0" topLeftCell="A31">
      <selection activeCell="D50" sqref="D50"/>
    </sheetView>
  </sheetViews>
  <sheetFormatPr defaultColWidth="9.140625" defaultRowHeight="15"/>
  <cols>
    <col min="1" max="1" width="39.57421875" style="0" customWidth="1"/>
    <col min="2" max="2" width="13.00390625" style="0" customWidth="1"/>
    <col min="3" max="3" width="12.28125" style="0" customWidth="1"/>
    <col min="4" max="4" width="15.8515625" style="0" customWidth="1"/>
    <col min="5" max="5" width="12.57421875" style="0" customWidth="1"/>
    <col min="6" max="6" width="11.57421875" style="0" customWidth="1"/>
    <col min="7" max="7" width="14.140625" style="0" bestFit="1" customWidth="1"/>
    <col min="8" max="8" width="11.57421875" style="0" customWidth="1"/>
    <col min="9" max="9" width="12.57421875" style="0" customWidth="1"/>
    <col min="10" max="10" width="9.57421875" style="0" bestFit="1" customWidth="1"/>
    <col min="11" max="11" width="10.00390625" style="0" bestFit="1" customWidth="1"/>
  </cols>
  <sheetData>
    <row r="1" spans="1:9" ht="20.25">
      <c r="A1" s="1" t="s">
        <v>0</v>
      </c>
      <c r="I1" s="91" t="s">
        <v>67</v>
      </c>
    </row>
    <row r="2" ht="14.25">
      <c r="A2" s="8"/>
    </row>
    <row r="3" ht="15.75">
      <c r="A3" s="2" t="s">
        <v>75</v>
      </c>
    </row>
    <row r="4" ht="15.75">
      <c r="A4" s="2"/>
    </row>
    <row r="5" ht="14.25">
      <c r="A5" s="7" t="s">
        <v>1</v>
      </c>
    </row>
    <row r="6" ht="14.25">
      <c r="A6" s="8"/>
    </row>
    <row r="7" ht="15">
      <c r="A7" s="9" t="s">
        <v>76</v>
      </c>
    </row>
    <row r="8" ht="15">
      <c r="A8" s="9"/>
    </row>
    <row r="9" ht="15">
      <c r="A9" s="9"/>
    </row>
    <row r="10" spans="1:4" ht="18">
      <c r="A10" s="9"/>
      <c r="C10" s="131" t="s">
        <v>77</v>
      </c>
      <c r="D10" s="132"/>
    </row>
    <row r="11" ht="15" thickBot="1"/>
    <row r="12" spans="1:9" ht="15.75">
      <c r="A12" s="44"/>
      <c r="B12" s="78"/>
      <c r="C12" s="47"/>
      <c r="D12" s="12" t="s">
        <v>25</v>
      </c>
      <c r="E12" s="11" t="s">
        <v>40</v>
      </c>
      <c r="F12" s="77"/>
      <c r="G12" s="125"/>
      <c r="H12" s="50"/>
      <c r="I12" s="51"/>
    </row>
    <row r="13" spans="1:9" ht="15.75">
      <c r="A13" s="13" t="s">
        <v>20</v>
      </c>
      <c r="B13" s="3"/>
      <c r="C13" s="72" t="s">
        <v>24</v>
      </c>
      <c r="D13" s="15" t="s">
        <v>38</v>
      </c>
      <c r="E13" s="14" t="s">
        <v>41</v>
      </c>
      <c r="F13" s="122" t="s">
        <v>42</v>
      </c>
      <c r="G13" s="124" t="s">
        <v>30</v>
      </c>
      <c r="H13" s="69"/>
      <c r="I13" s="70"/>
    </row>
    <row r="14" spans="1:9" ht="16.5" thickBot="1">
      <c r="A14" s="123"/>
      <c r="B14" s="10"/>
      <c r="C14" s="48"/>
      <c r="D14" s="71" t="s">
        <v>39</v>
      </c>
      <c r="E14" s="16" t="s">
        <v>27</v>
      </c>
      <c r="F14" s="123"/>
      <c r="G14" s="123"/>
      <c r="H14" s="46"/>
      <c r="I14" s="10"/>
    </row>
    <row r="15" spans="1:9" ht="15.75">
      <c r="A15" s="129"/>
      <c r="B15" s="130"/>
      <c r="C15" s="6"/>
      <c r="D15" s="4"/>
      <c r="E15" s="27"/>
      <c r="F15" s="6"/>
      <c r="G15" s="5"/>
      <c r="H15" s="4"/>
      <c r="I15" s="3"/>
    </row>
    <row r="16" spans="1:9" ht="15.75">
      <c r="A16" s="13" t="s">
        <v>21</v>
      </c>
      <c r="B16" s="128"/>
      <c r="C16" s="14">
        <v>1508</v>
      </c>
      <c r="D16" s="79">
        <v>22965</v>
      </c>
      <c r="E16" s="80">
        <v>32486</v>
      </c>
      <c r="F16" s="81">
        <f aca="true" t="shared" si="0" ref="F16:F21">E16-D16</f>
        <v>9521</v>
      </c>
      <c r="G16" s="13" t="s">
        <v>36</v>
      </c>
      <c r="H16" s="45"/>
      <c r="I16" s="3"/>
    </row>
    <row r="17" spans="1:9" ht="15.75">
      <c r="A17" s="13" t="s">
        <v>22</v>
      </c>
      <c r="B17" s="128"/>
      <c r="C17" s="14">
        <v>1550</v>
      </c>
      <c r="D17" s="79">
        <v>14121</v>
      </c>
      <c r="E17" s="80">
        <v>14121</v>
      </c>
      <c r="F17" s="81">
        <f t="shared" si="0"/>
        <v>0</v>
      </c>
      <c r="G17" s="13" t="s">
        <v>3</v>
      </c>
      <c r="H17" s="4"/>
      <c r="I17" s="3"/>
    </row>
    <row r="18" spans="1:9" ht="15.75">
      <c r="A18" s="13" t="s">
        <v>26</v>
      </c>
      <c r="B18" s="128"/>
      <c r="C18" s="14">
        <v>1580</v>
      </c>
      <c r="D18" s="79">
        <v>-27372</v>
      </c>
      <c r="E18" s="80">
        <v>-27372</v>
      </c>
      <c r="F18" s="81">
        <f t="shared" si="0"/>
        <v>0</v>
      </c>
      <c r="G18" s="13" t="s">
        <v>3</v>
      </c>
      <c r="H18" s="4"/>
      <c r="I18" s="3"/>
    </row>
    <row r="19" spans="1:9" ht="15.75">
      <c r="A19" s="13" t="s">
        <v>28</v>
      </c>
      <c r="B19" s="128"/>
      <c r="C19" s="14">
        <v>1584</v>
      </c>
      <c r="D19" s="79">
        <v>-27480</v>
      </c>
      <c r="E19" s="80">
        <v>-27480</v>
      </c>
      <c r="F19" s="81">
        <f t="shared" si="0"/>
        <v>0</v>
      </c>
      <c r="G19" s="13" t="s">
        <v>3</v>
      </c>
      <c r="H19" s="4"/>
      <c r="I19" s="3"/>
    </row>
    <row r="20" spans="1:9" ht="15.75">
      <c r="A20" s="13" t="s">
        <v>29</v>
      </c>
      <c r="B20" s="128"/>
      <c r="C20" s="14">
        <v>1586</v>
      </c>
      <c r="D20" s="79">
        <v>-207193</v>
      </c>
      <c r="E20" s="80">
        <v>-229207</v>
      </c>
      <c r="F20" s="81">
        <f t="shared" si="0"/>
        <v>-22014</v>
      </c>
      <c r="G20" s="13" t="s">
        <v>3</v>
      </c>
      <c r="H20" s="4"/>
      <c r="I20" s="3"/>
    </row>
    <row r="21" spans="1:9" ht="15.75">
      <c r="A21" s="13" t="s">
        <v>23</v>
      </c>
      <c r="B21" s="128"/>
      <c r="C21" s="14">
        <v>1588</v>
      </c>
      <c r="D21" s="79">
        <v>-36389</v>
      </c>
      <c r="E21" s="80">
        <v>21790</v>
      </c>
      <c r="F21" s="81">
        <f t="shared" si="0"/>
        <v>58179</v>
      </c>
      <c r="G21" s="13" t="s">
        <v>3</v>
      </c>
      <c r="H21" s="4"/>
      <c r="I21" s="3"/>
    </row>
    <row r="22" spans="1:9" ht="15">
      <c r="A22" s="53"/>
      <c r="B22" s="3"/>
      <c r="C22" s="82"/>
      <c r="D22" s="79"/>
      <c r="E22" s="80"/>
      <c r="F22" s="83"/>
      <c r="G22" s="5"/>
      <c r="H22" s="4"/>
      <c r="I22" s="3"/>
    </row>
    <row r="23" spans="1:9" ht="15" thickBot="1">
      <c r="A23" s="52" t="s">
        <v>7</v>
      </c>
      <c r="B23" s="10"/>
      <c r="C23" s="84"/>
      <c r="D23" s="85">
        <f>SUM(D16:D22)</f>
        <v>-261348</v>
      </c>
      <c r="E23" s="86">
        <f>SUM(E16:E22)</f>
        <v>-215662</v>
      </c>
      <c r="F23" s="86">
        <f>SUM(F16:F22)</f>
        <v>45686</v>
      </c>
      <c r="G23" s="123"/>
      <c r="H23" s="46"/>
      <c r="I23" s="10"/>
    </row>
    <row r="24" ht="14.25">
      <c r="A24" s="54"/>
    </row>
    <row r="25" spans="1:3" ht="18">
      <c r="A25" s="54"/>
      <c r="C25" s="131" t="s">
        <v>78</v>
      </c>
    </row>
    <row r="26" ht="15" thickBot="1">
      <c r="A26" s="54"/>
    </row>
    <row r="27" spans="1:7" ht="37.5" customHeight="1" thickBot="1">
      <c r="A27" s="55" t="s">
        <v>18</v>
      </c>
      <c r="B27" s="25" t="s">
        <v>4</v>
      </c>
      <c r="C27" s="20" t="s">
        <v>3</v>
      </c>
      <c r="D27" s="25" t="s">
        <v>16</v>
      </c>
      <c r="E27" s="21" t="s">
        <v>17</v>
      </c>
      <c r="F27" s="126" t="s">
        <v>19</v>
      </c>
      <c r="G27" s="127"/>
    </row>
    <row r="28" spans="1:7" ht="14.25">
      <c r="A28" s="56"/>
      <c r="B28" s="27"/>
      <c r="D28" s="77"/>
      <c r="E28" s="27"/>
      <c r="F28" s="78"/>
      <c r="G28" s="27"/>
    </row>
    <row r="29" spans="1:9" ht="14.25">
      <c r="A29" s="57" t="s">
        <v>5</v>
      </c>
      <c r="B29" s="87"/>
      <c r="C29" s="110">
        <v>14611894</v>
      </c>
      <c r="D29" s="89">
        <v>1164</v>
      </c>
      <c r="E29" s="90">
        <f>C29*G29+(D29*F29*12)</f>
        <v>453798.6216524</v>
      </c>
      <c r="F29" s="111">
        <v>19.92</v>
      </c>
      <c r="G29" s="17">
        <v>0.0120146</v>
      </c>
      <c r="I29" s="88"/>
    </row>
    <row r="30" spans="1:9" ht="14.25">
      <c r="A30" s="57" t="s">
        <v>10</v>
      </c>
      <c r="B30" s="87"/>
      <c r="C30" s="110">
        <v>5500653</v>
      </c>
      <c r="D30" s="89">
        <v>166</v>
      </c>
      <c r="E30" s="90">
        <f>C30*G30+(D30*F30*12)</f>
        <v>137016.1346436</v>
      </c>
      <c r="F30" s="111">
        <v>31.17</v>
      </c>
      <c r="G30" s="17">
        <v>0.0136212</v>
      </c>
      <c r="I30" s="88"/>
    </row>
    <row r="31" spans="1:9" ht="14.25">
      <c r="A31" s="57" t="s">
        <v>11</v>
      </c>
      <c r="B31" s="87">
        <v>21169</v>
      </c>
      <c r="C31" s="110">
        <v>7762369</v>
      </c>
      <c r="D31" s="89">
        <v>14</v>
      </c>
      <c r="E31" s="90">
        <f>B31*G31+(D31*F31*12)</f>
        <v>79528.96614</v>
      </c>
      <c r="F31" s="111">
        <v>152.82</v>
      </c>
      <c r="G31" s="112">
        <v>2.54406</v>
      </c>
      <c r="I31" s="88"/>
    </row>
    <row r="32" spans="1:9" ht="14.25">
      <c r="A32" s="57" t="s">
        <v>6</v>
      </c>
      <c r="B32" s="87"/>
      <c r="C32" s="110">
        <v>6991</v>
      </c>
      <c r="D32" s="89">
        <v>6</v>
      </c>
      <c r="E32" s="90">
        <f>C32*G32+(D32*F32*12)</f>
        <v>1547.3176000000003</v>
      </c>
      <c r="F32" s="111">
        <v>20.17</v>
      </c>
      <c r="G32" s="17">
        <v>0.0136</v>
      </c>
      <c r="I32" s="88"/>
    </row>
    <row r="33" spans="1:9" ht="14.25">
      <c r="A33" s="57" t="s">
        <v>2</v>
      </c>
      <c r="B33" s="87">
        <v>66</v>
      </c>
      <c r="C33" s="110">
        <v>23871</v>
      </c>
      <c r="D33" s="89">
        <v>24</v>
      </c>
      <c r="E33" s="90">
        <f>B33*G33+(D33*F33*12)</f>
        <v>1740.6162</v>
      </c>
      <c r="F33" s="111">
        <v>4.42</v>
      </c>
      <c r="G33" s="112">
        <v>7.0857</v>
      </c>
      <c r="I33" s="88"/>
    </row>
    <row r="34" spans="1:9" ht="15" thickBot="1">
      <c r="A34" s="57" t="s">
        <v>9</v>
      </c>
      <c r="B34" s="87">
        <v>780</v>
      </c>
      <c r="C34" s="110">
        <v>295064</v>
      </c>
      <c r="D34" s="89">
        <v>341</v>
      </c>
      <c r="E34" s="90">
        <f>B34*G34+(D34*F34*12)</f>
        <v>11859.612000000001</v>
      </c>
      <c r="F34" s="113">
        <v>1.5</v>
      </c>
      <c r="G34" s="114">
        <v>7.3354</v>
      </c>
      <c r="I34" s="88"/>
    </row>
    <row r="35" spans="1:7" ht="14.25">
      <c r="A35" s="57"/>
      <c r="B35" s="26"/>
      <c r="C35" s="22"/>
      <c r="D35" s="76"/>
      <c r="E35" s="28"/>
      <c r="F35" s="23"/>
      <c r="G35" s="24"/>
    </row>
    <row r="36" spans="1:7" ht="15" thickBot="1">
      <c r="A36" s="58" t="s">
        <v>8</v>
      </c>
      <c r="B36" s="73">
        <f>SUM(B29:B34)</f>
        <v>22015</v>
      </c>
      <c r="C36" s="73">
        <f>SUM(C29:C34)</f>
        <v>28200842</v>
      </c>
      <c r="D36" s="74">
        <f>SUM(D29:D34)</f>
        <v>1715</v>
      </c>
      <c r="E36" s="75">
        <f>SUM(E29:E34)</f>
        <v>685491.268236</v>
      </c>
      <c r="F36" s="23"/>
      <c r="G36" s="24"/>
    </row>
    <row r="39" spans="3:4" ht="18">
      <c r="C39" s="131" t="s">
        <v>79</v>
      </c>
      <c r="D39" s="131"/>
    </row>
    <row r="40" spans="3:9" ht="14.25">
      <c r="C40" s="33"/>
      <c r="D40" s="31"/>
      <c r="E40" s="31"/>
      <c r="F40" s="31"/>
      <c r="G40" s="31"/>
      <c r="H40" s="31"/>
      <c r="I40" s="31"/>
    </row>
    <row r="41" ht="15.75">
      <c r="A41" s="59" t="s">
        <v>64</v>
      </c>
    </row>
    <row r="42" spans="3:9" ht="14.25">
      <c r="C42" s="30" t="s">
        <v>7</v>
      </c>
      <c r="D42" s="30" t="s">
        <v>5</v>
      </c>
      <c r="E42" s="30" t="s">
        <v>12</v>
      </c>
      <c r="F42" s="30" t="s">
        <v>13</v>
      </c>
      <c r="G42" s="30" t="s">
        <v>14</v>
      </c>
      <c r="H42" s="30" t="s">
        <v>31</v>
      </c>
      <c r="I42" s="30" t="s">
        <v>15</v>
      </c>
    </row>
    <row r="43" spans="3:9" ht="14.25">
      <c r="C43" s="30"/>
      <c r="D43" s="30"/>
      <c r="E43" s="30"/>
      <c r="F43" s="30"/>
      <c r="G43" s="30"/>
      <c r="H43" s="30"/>
      <c r="I43" s="30"/>
    </row>
    <row r="44" spans="1:10" ht="14.25">
      <c r="A44" s="18" t="s">
        <v>34</v>
      </c>
      <c r="C44" s="36">
        <f>SUM(D44:I44)</f>
        <v>685491</v>
      </c>
      <c r="D44" s="36">
        <v>453799</v>
      </c>
      <c r="E44" s="36">
        <v>137015</v>
      </c>
      <c r="F44" s="36">
        <v>79529</v>
      </c>
      <c r="G44" s="36">
        <v>1547</v>
      </c>
      <c r="H44" s="36">
        <v>1741</v>
      </c>
      <c r="I44" s="36">
        <v>11860</v>
      </c>
      <c r="J44" s="61"/>
    </row>
    <row r="45" spans="1:9" ht="14.25">
      <c r="A45" s="18" t="s">
        <v>43</v>
      </c>
      <c r="C45" s="37">
        <f>SUM(D45:I45)</f>
        <v>0.9999999999999999</v>
      </c>
      <c r="D45" s="34">
        <f aca="true" t="shared" si="1" ref="D45:I45">D44/685491</f>
        <v>0.6620057739634801</v>
      </c>
      <c r="E45" s="34">
        <f t="shared" si="1"/>
        <v>0.19987862714463064</v>
      </c>
      <c r="F45" s="34">
        <f t="shared" si="1"/>
        <v>0.1160175698878614</v>
      </c>
      <c r="G45" s="34">
        <f t="shared" si="1"/>
        <v>0.002256776529524093</v>
      </c>
      <c r="H45" s="34">
        <f t="shared" si="1"/>
        <v>0.0025397853509382326</v>
      </c>
      <c r="I45" s="34">
        <f t="shared" si="1"/>
        <v>0.017301467123565444</v>
      </c>
    </row>
    <row r="46" spans="4:10" ht="14.25">
      <c r="D46" s="30"/>
      <c r="E46" s="30"/>
      <c r="F46" s="30"/>
      <c r="G46" s="30"/>
      <c r="H46" s="30"/>
      <c r="I46" s="30"/>
      <c r="J46" s="30"/>
    </row>
    <row r="47" spans="1:10" ht="15">
      <c r="A47" s="18" t="s">
        <v>32</v>
      </c>
      <c r="C47" s="68">
        <f>SUM(D47:I47)</f>
        <v>28200842</v>
      </c>
      <c r="D47" s="67">
        <v>14611894</v>
      </c>
      <c r="E47" s="67">
        <v>5500653</v>
      </c>
      <c r="F47" s="67">
        <v>7762369</v>
      </c>
      <c r="G47" s="67">
        <v>6991</v>
      </c>
      <c r="H47" s="67">
        <v>23871</v>
      </c>
      <c r="I47" s="67">
        <v>295064</v>
      </c>
      <c r="J47" s="30"/>
    </row>
    <row r="48" spans="1:10" ht="14.25">
      <c r="A48" s="18" t="s">
        <v>35</v>
      </c>
      <c r="C48" s="35">
        <f>SUM(D48:I48)</f>
        <v>1</v>
      </c>
      <c r="D48" s="34">
        <f aca="true" t="shared" si="2" ref="D48:I48">D47/28200842</f>
        <v>0.5181367988941606</v>
      </c>
      <c r="E48" s="34">
        <f t="shared" si="2"/>
        <v>0.19505279310454632</v>
      </c>
      <c r="F48" s="34">
        <f t="shared" si="2"/>
        <v>0.27525309350692434</v>
      </c>
      <c r="G48" s="34">
        <f t="shared" si="2"/>
        <v>0.0002479003995696299</v>
      </c>
      <c r="H48" s="34">
        <f t="shared" si="2"/>
        <v>0.0008464640878453203</v>
      </c>
      <c r="I48" s="34">
        <f t="shared" si="2"/>
        <v>0.010462950006953693</v>
      </c>
      <c r="J48" s="30"/>
    </row>
    <row r="49" ht="14.25">
      <c r="J49" s="30"/>
    </row>
    <row r="50" spans="1:9" ht="14.25">
      <c r="A50" s="18" t="s">
        <v>33</v>
      </c>
      <c r="C50" s="33">
        <f>SUM(D50:I50)</f>
        <v>22015</v>
      </c>
      <c r="D50" s="30"/>
      <c r="E50" s="30"/>
      <c r="F50" s="31">
        <v>21169</v>
      </c>
      <c r="G50" s="30"/>
      <c r="H50" s="31">
        <v>66</v>
      </c>
      <c r="I50" s="31">
        <v>780</v>
      </c>
    </row>
    <row r="52" spans="1:10" ht="15.75">
      <c r="A52" s="18" t="s">
        <v>21</v>
      </c>
      <c r="B52" s="29"/>
      <c r="C52" s="19">
        <v>32486</v>
      </c>
      <c r="D52" s="38">
        <f aca="true" t="shared" si="3" ref="D52:I52">D45*32486</f>
        <v>21505.919572977615</v>
      </c>
      <c r="E52" s="38">
        <f t="shared" si="3"/>
        <v>6493.257081420471</v>
      </c>
      <c r="F52" s="38">
        <f t="shared" si="3"/>
        <v>3768.9467753770655</v>
      </c>
      <c r="G52" s="38">
        <f t="shared" si="3"/>
        <v>73.31364233811968</v>
      </c>
      <c r="H52" s="38">
        <f t="shared" si="3"/>
        <v>82.50746691057942</v>
      </c>
      <c r="I52" s="38">
        <f t="shared" si="3"/>
        <v>562.055460976147</v>
      </c>
      <c r="J52" s="39"/>
    </row>
    <row r="53" spans="1:10" ht="15.75">
      <c r="A53" s="18" t="s">
        <v>22</v>
      </c>
      <c r="B53" s="29"/>
      <c r="C53" s="19">
        <v>14121</v>
      </c>
      <c r="D53" s="40">
        <f aca="true" t="shared" si="4" ref="D53:I53">D48*14121</f>
        <v>7316.609737184443</v>
      </c>
      <c r="E53" s="40">
        <f t="shared" si="4"/>
        <v>2754.3404914292987</v>
      </c>
      <c r="F53" s="40">
        <f t="shared" si="4"/>
        <v>3886.8489334112787</v>
      </c>
      <c r="G53" s="40">
        <f t="shared" si="4"/>
        <v>3.5006015423227437</v>
      </c>
      <c r="H53" s="40">
        <f t="shared" si="4"/>
        <v>11.952919384463769</v>
      </c>
      <c r="I53" s="40">
        <f t="shared" si="4"/>
        <v>147.7473170481931</v>
      </c>
      <c r="J53" s="39"/>
    </row>
    <row r="54" spans="1:10" ht="15.75">
      <c r="A54" s="18" t="s">
        <v>26</v>
      </c>
      <c r="B54" s="29"/>
      <c r="C54" s="19">
        <v>-27372</v>
      </c>
      <c r="D54" s="38">
        <f aca="true" t="shared" si="5" ref="D54:I54">D48*-27372</f>
        <v>-14182.440459330965</v>
      </c>
      <c r="E54" s="38">
        <f t="shared" si="5"/>
        <v>-5338.985052857642</v>
      </c>
      <c r="F54" s="38">
        <f t="shared" si="5"/>
        <v>-7534.227675471533</v>
      </c>
      <c r="G54" s="38">
        <f t="shared" si="5"/>
        <v>-6.7855297370199095</v>
      </c>
      <c r="H54" s="38">
        <f t="shared" si="5"/>
        <v>-23.169415012502107</v>
      </c>
      <c r="I54" s="38">
        <f t="shared" si="5"/>
        <v>-286.3918675903365</v>
      </c>
      <c r="J54" s="39"/>
    </row>
    <row r="55" spans="1:10" ht="15.75">
      <c r="A55" s="18" t="s">
        <v>28</v>
      </c>
      <c r="B55" s="29"/>
      <c r="C55" s="19">
        <v>-27480</v>
      </c>
      <c r="D55" s="38">
        <f aca="true" t="shared" si="6" ref="D55:I55">D48*-27480</f>
        <v>-14238.399233611535</v>
      </c>
      <c r="E55" s="38">
        <f t="shared" si="6"/>
        <v>-5360.050754512933</v>
      </c>
      <c r="F55" s="38">
        <f t="shared" si="6"/>
        <v>-7563.955009570281</v>
      </c>
      <c r="G55" s="38">
        <f t="shared" si="6"/>
        <v>-6.812302980173429</v>
      </c>
      <c r="H55" s="38">
        <f t="shared" si="6"/>
        <v>-23.2608331339894</v>
      </c>
      <c r="I55" s="38">
        <f t="shared" si="6"/>
        <v>-287.5218661910875</v>
      </c>
      <c r="J55" s="39"/>
    </row>
    <row r="56" spans="1:10" ht="15.75">
      <c r="A56" s="18" t="s">
        <v>29</v>
      </c>
      <c r="B56" s="29"/>
      <c r="C56" s="19">
        <v>-229207</v>
      </c>
      <c r="D56" s="38">
        <f aca="true" t="shared" si="7" ref="D56:I56">D48*-229207</f>
        <v>-118760.58126413389</v>
      </c>
      <c r="E56" s="38">
        <f t="shared" si="7"/>
        <v>-44707.465549113746</v>
      </c>
      <c r="F56" s="38">
        <f t="shared" si="7"/>
        <v>-63089.93580344161</v>
      </c>
      <c r="G56" s="38">
        <f t="shared" si="7"/>
        <v>-56.82050688415616</v>
      </c>
      <c r="H56" s="38">
        <f t="shared" si="7"/>
        <v>-194.01549418276232</v>
      </c>
      <c r="I56" s="38">
        <f t="shared" si="7"/>
        <v>-2398.1813822438353</v>
      </c>
      <c r="J56" s="39"/>
    </row>
    <row r="57" spans="1:10" ht="15.75">
      <c r="A57" s="18" t="s">
        <v>23</v>
      </c>
      <c r="B57" s="29"/>
      <c r="C57" s="19">
        <v>21790</v>
      </c>
      <c r="D57" s="38">
        <f aca="true" t="shared" si="8" ref="D57:I57">D48*21790</f>
        <v>11290.200847903761</v>
      </c>
      <c r="E57" s="38">
        <f t="shared" si="8"/>
        <v>4250.200361748064</v>
      </c>
      <c r="F57" s="38">
        <f t="shared" si="8"/>
        <v>5997.7649075158815</v>
      </c>
      <c r="G57" s="38">
        <f t="shared" si="8"/>
        <v>5.401749706622235</v>
      </c>
      <c r="H57" s="38">
        <f t="shared" si="8"/>
        <v>18.44445247414953</v>
      </c>
      <c r="I57" s="38">
        <f t="shared" si="8"/>
        <v>227.98768065152098</v>
      </c>
      <c r="J57" s="39"/>
    </row>
    <row r="58" spans="1:10" ht="14.25">
      <c r="A58" s="32"/>
      <c r="C58" s="19"/>
      <c r="J58" s="39"/>
    </row>
    <row r="59" spans="1:10" ht="14.25">
      <c r="A59" s="18" t="s">
        <v>44</v>
      </c>
      <c r="C59" s="19">
        <f>SUM(C52:C58)</f>
        <v>-215662</v>
      </c>
      <c r="D59" s="19">
        <f aca="true" t="shared" si="9" ref="D59:I59">SUM(D52:D58)</f>
        <v>-107068.69079901057</v>
      </c>
      <c r="E59" s="19">
        <f t="shared" si="9"/>
        <v>-41908.70342188649</v>
      </c>
      <c r="F59" s="19">
        <f t="shared" si="9"/>
        <v>-64534.5578721792</v>
      </c>
      <c r="G59" s="19">
        <f t="shared" si="9"/>
        <v>11.797653985715153</v>
      </c>
      <c r="H59" s="19">
        <f t="shared" si="9"/>
        <v>-127.54090356006111</v>
      </c>
      <c r="I59" s="19">
        <f t="shared" si="9"/>
        <v>-2034.3046573493982</v>
      </c>
      <c r="J59" s="39"/>
    </row>
    <row r="60" spans="1:10" ht="14.25">
      <c r="A60" s="18"/>
      <c r="C60" s="19"/>
      <c r="D60" s="19"/>
      <c r="E60" s="19"/>
      <c r="F60" s="19"/>
      <c r="G60" s="19"/>
      <c r="H60" s="19"/>
      <c r="I60" s="19"/>
      <c r="J60" s="39"/>
    </row>
    <row r="61" spans="1:9" ht="14.25">
      <c r="A61" s="41" t="s">
        <v>45</v>
      </c>
      <c r="C61" s="115">
        <f>SUM(D61:I61)</f>
        <v>1</v>
      </c>
      <c r="D61" s="115">
        <f aca="true" t="shared" si="10" ref="D61:I61">D59/-215662</f>
        <v>0.49646525952189335</v>
      </c>
      <c r="E61" s="115">
        <f t="shared" si="10"/>
        <v>0.1943258590845234</v>
      </c>
      <c r="F61" s="115">
        <f t="shared" si="10"/>
        <v>0.2992393554366518</v>
      </c>
      <c r="G61" s="115">
        <f t="shared" si="10"/>
        <v>-5.4704370662032036E-05</v>
      </c>
      <c r="H61" s="115">
        <f t="shared" si="10"/>
        <v>0.0005913925659599796</v>
      </c>
      <c r="I61" s="115">
        <f t="shared" si="10"/>
        <v>0.009432837761633475</v>
      </c>
    </row>
    <row r="62" spans="1:9" ht="14.25">
      <c r="A62" s="41"/>
      <c r="C62" s="115"/>
      <c r="D62" s="115"/>
      <c r="E62" s="115"/>
      <c r="F62" s="115"/>
      <c r="G62" s="115"/>
      <c r="H62" s="115"/>
      <c r="I62" s="115"/>
    </row>
    <row r="63" spans="1:9" ht="14.25">
      <c r="A63" s="41" t="s">
        <v>81</v>
      </c>
      <c r="C63" s="115">
        <f aca="true" t="shared" si="11" ref="C63:I63">C84</f>
        <v>0.9999808684206499</v>
      </c>
      <c r="D63" s="115">
        <f t="shared" si="11"/>
        <v>0.5054831106417497</v>
      </c>
      <c r="E63" s="115">
        <f t="shared" si="11"/>
        <v>0.1946255567289591</v>
      </c>
      <c r="F63" s="115">
        <f t="shared" si="11"/>
        <v>0.28924269556300414</v>
      </c>
      <c r="G63" s="115">
        <f t="shared" si="11"/>
        <v>7.270000153052635E-05</v>
      </c>
      <c r="H63" s="115">
        <f t="shared" si="11"/>
        <v>0.0006963894883450419</v>
      </c>
      <c r="I63" s="115">
        <f t="shared" si="11"/>
        <v>0.00986041599706139</v>
      </c>
    </row>
    <row r="64" spans="1:9" ht="14.25">
      <c r="A64" s="41"/>
      <c r="C64" s="62"/>
      <c r="D64" s="60"/>
      <c r="E64" s="60"/>
      <c r="F64" s="60"/>
      <c r="G64" s="60"/>
      <c r="H64" s="60"/>
      <c r="I64" s="60"/>
    </row>
    <row r="65" spans="1:11" ht="14.25">
      <c r="A65" s="41" t="s">
        <v>80</v>
      </c>
      <c r="C65" s="49">
        <v>160465</v>
      </c>
      <c r="D65" s="19">
        <f aca="true" t="shared" si="12" ref="D65:I65">160465*D63</f>
        <v>81112.34734912837</v>
      </c>
      <c r="E65" s="19">
        <f t="shared" si="12"/>
        <v>31230.58996051242</v>
      </c>
      <c r="F65" s="19">
        <f t="shared" si="12"/>
        <v>46413.32914351746</v>
      </c>
      <c r="G65" s="19">
        <f t="shared" si="12"/>
        <v>11.665805745595911</v>
      </c>
      <c r="H65" s="19">
        <f t="shared" si="12"/>
        <v>111.74613924728715</v>
      </c>
      <c r="I65" s="19">
        <f t="shared" si="12"/>
        <v>1582.2516529684558</v>
      </c>
      <c r="J65" s="61"/>
      <c r="K65" s="61"/>
    </row>
    <row r="66" spans="1:11" ht="14.25">
      <c r="A66" s="41"/>
      <c r="C66" s="49"/>
      <c r="D66" s="63"/>
      <c r="E66" s="63"/>
      <c r="F66" s="63"/>
      <c r="G66" s="63"/>
      <c r="H66" s="63"/>
      <c r="I66" s="63"/>
      <c r="J66" s="61"/>
      <c r="K66" s="61"/>
    </row>
    <row r="67" spans="4:9" ht="14.25">
      <c r="D67" s="19"/>
      <c r="E67" s="19"/>
      <c r="F67" s="19"/>
      <c r="G67" s="19"/>
      <c r="H67" s="19"/>
      <c r="I67" s="19"/>
    </row>
    <row r="68" spans="1:9" ht="14.25">
      <c r="A68" s="41"/>
      <c r="C68" s="49"/>
      <c r="E68" s="42"/>
      <c r="F68" s="43"/>
      <c r="G68" s="42"/>
      <c r="H68" s="43"/>
      <c r="I68" s="43"/>
    </row>
    <row r="69" spans="1:10" ht="15">
      <c r="A69" s="91" t="s">
        <v>46</v>
      </c>
      <c r="C69" s="116">
        <f aca="true" t="shared" si="13" ref="C69:I69">C59+C65</f>
        <v>-55197</v>
      </c>
      <c r="D69" s="116">
        <f t="shared" si="13"/>
        <v>-25956.343449882203</v>
      </c>
      <c r="E69" s="116">
        <f t="shared" si="13"/>
        <v>-10678.113461374065</v>
      </c>
      <c r="F69" s="116">
        <f t="shared" si="13"/>
        <v>-18121.228728661736</v>
      </c>
      <c r="G69" s="116">
        <f t="shared" si="13"/>
        <v>23.46345973131106</v>
      </c>
      <c r="H69" s="116">
        <f t="shared" si="13"/>
        <v>-15.794764312773964</v>
      </c>
      <c r="I69" s="116">
        <f t="shared" si="13"/>
        <v>-452.0530043809424</v>
      </c>
      <c r="J69" s="61"/>
    </row>
    <row r="70" spans="3:9" ht="14.25">
      <c r="C70" s="117"/>
      <c r="D70" s="117"/>
      <c r="E70" s="117"/>
      <c r="F70" s="117"/>
      <c r="G70" s="117"/>
      <c r="H70" s="117"/>
      <c r="I70" s="117"/>
    </row>
    <row r="71" spans="1:9" ht="15">
      <c r="A71" s="65" t="s">
        <v>37</v>
      </c>
      <c r="B71" s="65"/>
      <c r="C71" s="18"/>
      <c r="D71" s="118">
        <f>D69/D47</f>
        <v>-0.0017763845980460987</v>
      </c>
      <c r="E71" s="118">
        <f>E69/E47</f>
        <v>-0.0019412446961068195</v>
      </c>
      <c r="F71" s="118">
        <f>F69/F50</f>
        <v>-0.8560266771534667</v>
      </c>
      <c r="G71" s="118">
        <f>G69/G47</f>
        <v>0.0033562379818782807</v>
      </c>
      <c r="H71" s="118">
        <f>H69/H50</f>
        <v>-0.2393146107996055</v>
      </c>
      <c r="I71" s="118">
        <f>I69/I50</f>
        <v>-0.5795551338217211</v>
      </c>
    </row>
    <row r="72" spans="1:9" ht="15">
      <c r="A72" s="65"/>
      <c r="B72" s="65"/>
      <c r="C72" s="65"/>
      <c r="D72" s="66"/>
      <c r="E72" s="66"/>
      <c r="F72" s="66"/>
      <c r="G72" s="66"/>
      <c r="H72" s="66"/>
      <c r="I72" s="66"/>
    </row>
    <row r="73" spans="1:9" ht="15">
      <c r="A73" s="65"/>
      <c r="B73" s="65"/>
      <c r="C73" s="65"/>
      <c r="D73" s="66"/>
      <c r="E73" s="66"/>
      <c r="F73" s="66"/>
      <c r="G73" s="66"/>
      <c r="H73" s="66"/>
      <c r="I73" s="66"/>
    </row>
    <row r="74" spans="1:9" ht="20.25">
      <c r="A74" s="1" t="s">
        <v>0</v>
      </c>
      <c r="D74" s="64"/>
      <c r="E74" s="64"/>
      <c r="F74" s="64"/>
      <c r="G74" s="64"/>
      <c r="H74" s="64"/>
      <c r="I74" s="91" t="s">
        <v>66</v>
      </c>
    </row>
    <row r="75" ht="14.25">
      <c r="A75" s="8"/>
    </row>
    <row r="76" spans="1:10" ht="15.75">
      <c r="A76" s="2" t="s">
        <v>75</v>
      </c>
      <c r="J76" s="61"/>
    </row>
    <row r="77" ht="15.75">
      <c r="A77" s="2"/>
    </row>
    <row r="78" ht="14.25">
      <c r="A78" s="7" t="s">
        <v>1</v>
      </c>
    </row>
    <row r="81" spans="3:9" ht="14.25">
      <c r="C81" s="30" t="s">
        <v>7</v>
      </c>
      <c r="D81" s="30" t="s">
        <v>5</v>
      </c>
      <c r="E81" s="30" t="s">
        <v>12</v>
      </c>
      <c r="F81" s="30" t="s">
        <v>13</v>
      </c>
      <c r="G81" s="30" t="s">
        <v>14</v>
      </c>
      <c r="H81" s="30" t="s">
        <v>31</v>
      </c>
      <c r="I81" s="30" t="s">
        <v>15</v>
      </c>
    </row>
    <row r="82" spans="1:9" ht="15">
      <c r="A82" s="92" t="s">
        <v>48</v>
      </c>
      <c r="B82" s="4"/>
      <c r="C82" s="4"/>
      <c r="D82" s="93"/>
      <c r="E82" s="93"/>
      <c r="F82" s="93"/>
      <c r="G82" s="93"/>
      <c r="H82" s="93"/>
      <c r="I82" s="93"/>
    </row>
    <row r="83" spans="1:9" ht="14.25">
      <c r="A83" s="94" t="s">
        <v>47</v>
      </c>
      <c r="B83" s="4"/>
      <c r="C83" s="79">
        <v>-261348</v>
      </c>
      <c r="D83" s="79">
        <v>-132107</v>
      </c>
      <c r="E83" s="79">
        <v>-50865</v>
      </c>
      <c r="F83" s="79">
        <v>-75593</v>
      </c>
      <c r="G83" s="79">
        <v>-19</v>
      </c>
      <c r="H83" s="79">
        <v>-182</v>
      </c>
      <c r="I83" s="79">
        <v>-2577</v>
      </c>
    </row>
    <row r="84" spans="1:9" ht="14.25">
      <c r="A84" s="94" t="s">
        <v>65</v>
      </c>
      <c r="B84" s="4"/>
      <c r="C84" s="119">
        <f>SUM(D84:I84)</f>
        <v>0.9999808684206499</v>
      </c>
      <c r="D84" s="120">
        <f aca="true" t="shared" si="14" ref="D84:I84">-D83/261348</f>
        <v>0.5054831106417497</v>
      </c>
      <c r="E84" s="120">
        <f t="shared" si="14"/>
        <v>0.1946255567289591</v>
      </c>
      <c r="F84" s="120">
        <f t="shared" si="14"/>
        <v>0.28924269556300414</v>
      </c>
      <c r="G84" s="120">
        <f t="shared" si="14"/>
        <v>7.270000153052635E-05</v>
      </c>
      <c r="H84" s="120">
        <f t="shared" si="14"/>
        <v>0.0006963894883450419</v>
      </c>
      <c r="I84" s="120">
        <f t="shared" si="14"/>
        <v>0.00986041599706139</v>
      </c>
    </row>
    <row r="85" spans="1:9" ht="14.25">
      <c r="A85" s="94"/>
      <c r="B85" s="4"/>
      <c r="C85" s="95"/>
      <c r="D85" s="96"/>
      <c r="E85" s="96"/>
      <c r="F85" s="96"/>
      <c r="G85" s="96"/>
      <c r="H85" s="96"/>
      <c r="I85" s="96"/>
    </row>
    <row r="86" spans="1:9" ht="14.25">
      <c r="A86" s="94"/>
      <c r="B86" s="4"/>
      <c r="C86" s="95"/>
      <c r="D86" s="96"/>
      <c r="E86" s="96"/>
      <c r="F86" s="96"/>
      <c r="G86" s="96"/>
      <c r="H86" s="96"/>
      <c r="I86" s="96"/>
    </row>
    <row r="87" spans="1:9" ht="15">
      <c r="A87" s="94"/>
      <c r="B87" s="4"/>
      <c r="C87" s="107"/>
      <c r="D87" s="108" t="s">
        <v>69</v>
      </c>
      <c r="E87" s="96"/>
      <c r="F87" s="96"/>
      <c r="G87" s="96"/>
      <c r="H87" s="96"/>
      <c r="I87" s="96"/>
    </row>
    <row r="88" spans="1:9" ht="15">
      <c r="A88" s="94" t="s">
        <v>49</v>
      </c>
      <c r="C88" s="109" t="s">
        <v>68</v>
      </c>
      <c r="D88" s="109" t="s">
        <v>70</v>
      </c>
      <c r="E88" s="96"/>
      <c r="F88" s="96"/>
      <c r="G88" s="96"/>
      <c r="H88" s="96"/>
      <c r="I88" s="96"/>
    </row>
    <row r="89" spans="1:9" ht="14.25">
      <c r="A89" s="94"/>
      <c r="D89" s="96"/>
      <c r="E89" s="96"/>
      <c r="F89" s="96"/>
      <c r="G89" s="96"/>
      <c r="H89" s="96"/>
      <c r="I89" s="96"/>
    </row>
    <row r="90" spans="1:9" ht="15">
      <c r="A90" s="94" t="s">
        <v>63</v>
      </c>
      <c r="B90" s="9">
        <v>2008</v>
      </c>
      <c r="C90" s="98" t="s">
        <v>60</v>
      </c>
      <c r="D90" s="99">
        <v>4240</v>
      </c>
      <c r="E90" s="9"/>
      <c r="F90" s="121" t="s">
        <v>71</v>
      </c>
      <c r="G90" s="100"/>
      <c r="H90" s="100"/>
      <c r="I90" s="100"/>
    </row>
    <row r="91" spans="1:9" ht="15">
      <c r="A91" s="94"/>
      <c r="B91" s="101"/>
      <c r="C91" s="98" t="s">
        <v>61</v>
      </c>
      <c r="D91" s="99">
        <v>4386</v>
      </c>
      <c r="E91" s="9"/>
      <c r="F91" s="100"/>
      <c r="G91" s="100"/>
      <c r="H91" s="100"/>
      <c r="I91" s="100"/>
    </row>
    <row r="92" spans="1:9" ht="15">
      <c r="A92" s="94"/>
      <c r="B92" s="9"/>
      <c r="C92" s="9" t="s">
        <v>50</v>
      </c>
      <c r="D92" s="99">
        <v>5810</v>
      </c>
      <c r="E92" s="9"/>
      <c r="F92" s="100"/>
      <c r="G92" s="100"/>
      <c r="H92" s="100"/>
      <c r="I92" s="100"/>
    </row>
    <row r="93" spans="1:9" ht="15">
      <c r="A93" s="94"/>
      <c r="B93" s="9"/>
      <c r="C93" s="9" t="s">
        <v>51</v>
      </c>
      <c r="D93" s="99">
        <v>6588</v>
      </c>
      <c r="E93" s="9"/>
      <c r="F93" s="100"/>
      <c r="G93" s="100"/>
      <c r="H93" s="100"/>
      <c r="I93" s="100"/>
    </row>
    <row r="94" spans="1:9" ht="15">
      <c r="A94" s="94"/>
      <c r="B94" s="9"/>
      <c r="C94" s="9" t="s">
        <v>52</v>
      </c>
      <c r="D94" s="99">
        <v>8263</v>
      </c>
      <c r="E94" s="9"/>
      <c r="F94" s="100"/>
      <c r="G94" s="100"/>
      <c r="H94" s="100"/>
      <c r="I94" s="100"/>
    </row>
    <row r="95" spans="1:9" ht="15">
      <c r="A95" s="94"/>
      <c r="B95" s="9"/>
      <c r="C95" s="9" t="s">
        <v>58</v>
      </c>
      <c r="D95" s="99">
        <v>11019</v>
      </c>
      <c r="E95" s="9"/>
      <c r="F95" s="100"/>
      <c r="G95" s="100"/>
      <c r="H95" s="100"/>
      <c r="I95" s="100"/>
    </row>
    <row r="96" spans="1:9" ht="15">
      <c r="A96" s="94"/>
      <c r="B96" s="9">
        <v>2009</v>
      </c>
      <c r="C96" s="9" t="s">
        <v>59</v>
      </c>
      <c r="D96" s="99">
        <v>10239</v>
      </c>
      <c r="E96" s="9"/>
      <c r="F96" s="100"/>
      <c r="G96" s="100"/>
      <c r="H96" s="100"/>
      <c r="I96" s="100"/>
    </row>
    <row r="97" spans="1:9" ht="15">
      <c r="A97" s="94"/>
      <c r="B97" s="9"/>
      <c r="C97" s="9" t="s">
        <v>53</v>
      </c>
      <c r="D97" s="99">
        <v>9702</v>
      </c>
      <c r="E97" s="9"/>
      <c r="F97" s="100"/>
      <c r="G97" s="100"/>
      <c r="H97" s="100"/>
      <c r="I97" s="100"/>
    </row>
    <row r="98" spans="1:9" ht="15">
      <c r="A98" s="94"/>
      <c r="B98" s="9"/>
      <c r="C98" s="9" t="s">
        <v>54</v>
      </c>
      <c r="D98" s="99">
        <v>8130</v>
      </c>
      <c r="E98" s="9"/>
      <c r="F98" s="100"/>
      <c r="G98" s="100"/>
      <c r="H98" s="100"/>
      <c r="I98" s="100"/>
    </row>
    <row r="99" spans="1:9" ht="15">
      <c r="A99" s="94"/>
      <c r="B99" s="9"/>
      <c r="C99" s="9" t="s">
        <v>55</v>
      </c>
      <c r="D99" s="99">
        <v>6332</v>
      </c>
      <c r="E99" s="9"/>
      <c r="F99" s="100"/>
      <c r="G99" s="100"/>
      <c r="H99" s="100"/>
      <c r="I99" s="100"/>
    </row>
    <row r="100" spans="1:9" ht="15">
      <c r="A100" s="94"/>
      <c r="B100" s="9"/>
      <c r="C100" s="9" t="s">
        <v>56</v>
      </c>
      <c r="D100" s="99">
        <v>5876</v>
      </c>
      <c r="E100" s="9"/>
      <c r="F100" s="100"/>
      <c r="G100" s="100"/>
      <c r="H100" s="100"/>
      <c r="I100" s="100"/>
    </row>
    <row r="101" spans="1:9" ht="15">
      <c r="A101" s="94"/>
      <c r="B101" s="9"/>
      <c r="C101" s="9" t="s">
        <v>57</v>
      </c>
      <c r="D101" s="99">
        <v>4868</v>
      </c>
      <c r="E101" s="9"/>
      <c r="F101" s="100"/>
      <c r="G101" s="100"/>
      <c r="H101" s="100"/>
      <c r="I101" s="100"/>
    </row>
    <row r="102" spans="1:9" ht="15">
      <c r="A102" s="94"/>
      <c r="B102" s="9"/>
      <c r="C102" s="9" t="s">
        <v>60</v>
      </c>
      <c r="D102" s="99">
        <v>4543</v>
      </c>
      <c r="E102" s="9"/>
      <c r="G102" s="100"/>
      <c r="H102" s="100"/>
      <c r="I102" s="100"/>
    </row>
    <row r="103" spans="1:9" ht="15">
      <c r="A103" s="94"/>
      <c r="B103" s="9"/>
      <c r="C103" s="9" t="s">
        <v>61</v>
      </c>
      <c r="D103" s="99">
        <v>4386</v>
      </c>
      <c r="E103" s="9" t="s">
        <v>62</v>
      </c>
      <c r="F103" s="121" t="s">
        <v>72</v>
      </c>
      <c r="G103" s="100"/>
      <c r="H103" s="100"/>
      <c r="I103" s="100"/>
    </row>
    <row r="104" spans="1:9" ht="15">
      <c r="A104" s="94"/>
      <c r="B104" s="9"/>
      <c r="C104" s="9" t="s">
        <v>50</v>
      </c>
      <c r="D104" s="99">
        <v>5810</v>
      </c>
      <c r="E104" s="9" t="s">
        <v>62</v>
      </c>
      <c r="F104" s="121" t="s">
        <v>73</v>
      </c>
      <c r="G104" s="100"/>
      <c r="H104" s="100"/>
      <c r="I104" s="100"/>
    </row>
    <row r="105" spans="1:9" ht="15">
      <c r="A105" s="94"/>
      <c r="B105" s="9"/>
      <c r="C105" s="9" t="s">
        <v>51</v>
      </c>
      <c r="D105" s="99">
        <v>6588</v>
      </c>
      <c r="E105" s="9" t="s">
        <v>62</v>
      </c>
      <c r="F105" s="121" t="s">
        <v>74</v>
      </c>
      <c r="G105" s="100"/>
      <c r="H105" s="100"/>
      <c r="I105" s="100"/>
    </row>
    <row r="106" spans="1:9" ht="15">
      <c r="A106" s="94"/>
      <c r="B106" s="9"/>
      <c r="C106" s="9" t="s">
        <v>52</v>
      </c>
      <c r="D106" s="99">
        <v>8263</v>
      </c>
      <c r="E106" s="9" t="s">
        <v>62</v>
      </c>
      <c r="F106" s="100"/>
      <c r="G106" s="100"/>
      <c r="H106" s="100"/>
      <c r="I106" s="100"/>
    </row>
    <row r="107" spans="1:9" ht="15">
      <c r="A107" s="94"/>
      <c r="B107" s="9"/>
      <c r="C107" s="9" t="s">
        <v>58</v>
      </c>
      <c r="D107" s="99">
        <v>11019</v>
      </c>
      <c r="E107" s="9" t="s">
        <v>62</v>
      </c>
      <c r="F107" s="100"/>
      <c r="G107" s="100"/>
      <c r="H107" s="100"/>
      <c r="I107" s="100"/>
    </row>
    <row r="108" spans="1:9" ht="15">
      <c r="A108" s="94"/>
      <c r="B108" s="9">
        <v>2010</v>
      </c>
      <c r="C108" s="9" t="s">
        <v>59</v>
      </c>
      <c r="D108" s="99">
        <v>10239</v>
      </c>
      <c r="E108" s="9" t="s">
        <v>62</v>
      </c>
      <c r="F108" s="100"/>
      <c r="G108" s="100"/>
      <c r="H108" s="100"/>
      <c r="I108" s="100"/>
    </row>
    <row r="109" spans="2:9" ht="15">
      <c r="B109" s="9"/>
      <c r="C109" s="9" t="s">
        <v>53</v>
      </c>
      <c r="D109" s="99">
        <v>9702</v>
      </c>
      <c r="E109" s="9" t="s">
        <v>62</v>
      </c>
      <c r="F109" s="102"/>
      <c r="G109" s="102"/>
      <c r="H109" s="102"/>
      <c r="I109" s="102"/>
    </row>
    <row r="110" spans="2:9" ht="15">
      <c r="B110" s="9"/>
      <c r="C110" s="9" t="s">
        <v>54</v>
      </c>
      <c r="D110" s="99">
        <v>8130</v>
      </c>
      <c r="E110" s="9" t="s">
        <v>62</v>
      </c>
      <c r="F110" s="102"/>
      <c r="G110" s="102"/>
      <c r="H110" s="102"/>
      <c r="I110" s="102"/>
    </row>
    <row r="111" spans="2:9" ht="15">
      <c r="B111" s="9"/>
      <c r="C111" s="9" t="s">
        <v>55</v>
      </c>
      <c r="D111" s="99">
        <v>6332</v>
      </c>
      <c r="E111" s="9" t="s">
        <v>62</v>
      </c>
      <c r="F111" s="8"/>
      <c r="G111" s="8"/>
      <c r="H111" s="8"/>
      <c r="I111" s="8"/>
    </row>
    <row r="112" spans="2:9" ht="14.25">
      <c r="B112" s="8"/>
      <c r="C112" s="8"/>
      <c r="D112" s="103"/>
      <c r="E112" s="8"/>
      <c r="F112" s="8"/>
      <c r="G112" s="8"/>
      <c r="H112" s="8"/>
      <c r="I112" s="8"/>
    </row>
    <row r="113" spans="2:9" ht="15.75" thickBot="1">
      <c r="B113" s="8"/>
      <c r="C113" s="8"/>
      <c r="D113" s="104">
        <f>SUM(D90:D112)</f>
        <v>160465</v>
      </c>
      <c r="E113" s="8"/>
      <c r="F113" s="8"/>
      <c r="G113" s="8"/>
      <c r="H113" s="8"/>
      <c r="I113" s="8"/>
    </row>
    <row r="114" ht="15">
      <c r="D114" s="97"/>
    </row>
    <row r="115" ht="15">
      <c r="D115" s="97"/>
    </row>
    <row r="116" spans="4:9" ht="14.25">
      <c r="D116" s="30"/>
      <c r="E116" s="30"/>
      <c r="F116" s="30"/>
      <c r="G116" s="30"/>
      <c r="H116" s="30"/>
      <c r="I116" s="30"/>
    </row>
    <row r="118" spans="1:9" ht="15">
      <c r="A118" s="18"/>
      <c r="D118" s="105"/>
      <c r="E118" s="105"/>
      <c r="F118" s="105"/>
      <c r="G118" s="105"/>
      <c r="H118" s="105"/>
      <c r="I118" s="105"/>
    </row>
    <row r="119" spans="1:9" ht="15">
      <c r="A119" s="18"/>
      <c r="D119" s="105"/>
      <c r="E119" s="105"/>
      <c r="F119" s="105"/>
      <c r="G119" s="105"/>
      <c r="H119" s="105"/>
      <c r="I119" s="105"/>
    </row>
    <row r="120" spans="1:9" ht="15">
      <c r="A120" s="18"/>
      <c r="D120" s="105"/>
      <c r="E120" s="105"/>
      <c r="F120" s="105"/>
      <c r="G120" s="105"/>
      <c r="H120" s="105"/>
      <c r="I120" s="105"/>
    </row>
    <row r="121" spans="1:9" ht="15">
      <c r="A121" s="18"/>
      <c r="D121" s="105"/>
      <c r="E121" s="105"/>
      <c r="F121" s="105"/>
      <c r="G121" s="105"/>
      <c r="H121" s="105"/>
      <c r="I121" s="105"/>
    </row>
    <row r="122" spans="1:9" ht="15">
      <c r="A122" s="18"/>
      <c r="D122" s="105"/>
      <c r="E122" s="105"/>
      <c r="F122" s="105"/>
      <c r="G122" s="105"/>
      <c r="H122" s="105"/>
      <c r="I122" s="105"/>
    </row>
    <row r="123" spans="1:9" ht="15">
      <c r="A123" s="18"/>
      <c r="D123" s="105"/>
      <c r="E123" s="105"/>
      <c r="F123" s="105"/>
      <c r="G123" s="105"/>
      <c r="H123" s="105"/>
      <c r="I123" s="105"/>
    </row>
    <row r="124" spans="1:9" ht="15">
      <c r="A124" s="32"/>
      <c r="D124" s="106"/>
      <c r="E124" s="106"/>
      <c r="F124" s="106"/>
      <c r="G124" s="106"/>
      <c r="H124" s="106"/>
      <c r="I124" s="106"/>
    </row>
    <row r="125" spans="1:9" ht="15">
      <c r="A125" s="18"/>
      <c r="D125" s="105"/>
      <c r="E125" s="105"/>
      <c r="F125" s="105"/>
      <c r="G125" s="105"/>
      <c r="H125" s="105"/>
      <c r="I125" s="105"/>
    </row>
    <row r="127" ht="14.25">
      <c r="A127" s="41"/>
    </row>
  </sheetData>
  <sheetProtection/>
  <conditionalFormatting sqref="A29">
    <cfRule type="expression" priority="1" dxfId="0" stopIfTrue="1">
      <formula>UPPER(F29)="X"</formula>
    </cfRule>
    <cfRule type="expression" priority="2" dxfId="0" stopIfTrue="1">
      <formula>UPPER(H28)="X"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3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MDM</dc:creator>
  <cp:keywords/>
  <dc:description/>
  <cp:lastModifiedBy>Owner</cp:lastModifiedBy>
  <cp:lastPrinted>2009-10-13T15:03:57Z</cp:lastPrinted>
  <dcterms:created xsi:type="dcterms:W3CDTF">2008-06-04T16:26:44Z</dcterms:created>
  <dcterms:modified xsi:type="dcterms:W3CDTF">2009-10-13T15:03:59Z</dcterms:modified>
  <cp:category/>
  <cp:version/>
  <cp:contentType/>
  <cp:contentStatus/>
</cp:coreProperties>
</file>