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Override PartName="/xl/embeddings/oleObject_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2120" windowHeight="7935" tabRatio="877" activeTab="0"/>
  </bookViews>
  <sheets>
    <sheet name="Table of Contents" sheetId="1" r:id="rId1"/>
    <sheet name="A. Data_Input_Sheet" sheetId="2" r:id="rId2"/>
    <sheet name="1.Rate_Base" sheetId="3" r:id="rId3"/>
    <sheet name="2.Utility Income" sheetId="4" r:id="rId4"/>
    <sheet name="3.Taxes_PILs" sheetId="5" r:id="rId5"/>
    <sheet name="4.Cost_of_Capital" sheetId="6" r:id="rId6"/>
    <sheet name="5. Rev_Suff_Def" sheetId="7" r:id="rId7"/>
    <sheet name="6.Rev_Reqt" sheetId="8" r:id="rId8"/>
    <sheet name="7.Bill Impacts" sheetId="9" r:id="rId9"/>
  </sheets>
  <definedNames>
    <definedName name="_xlfn.BAHTTEXT" hidden="1">#NAME?</definedName>
    <definedName name="_xlnm.Print_Area" localSheetId="2">'1.Rate_Base'!$A$1:$L$44</definedName>
    <definedName name="_xlnm.Print_Area" localSheetId="3">'2.Utility Income'!$A$1:$K$58</definedName>
    <definedName name="_xlnm.Print_Area" localSheetId="4">'3.Taxes_PILs'!$A$1:$I$50</definedName>
    <definedName name="_xlnm.Print_Area" localSheetId="5">'4.Cost_of_Capital'!$A$1:$M$53</definedName>
    <definedName name="_xlnm.Print_Area" localSheetId="6">'5. Rev_Suff_Def'!$A$1:$L$59</definedName>
    <definedName name="_xlnm.Print_Area" localSheetId="7">'6.Rev_Reqt'!$A$1:$J$43</definedName>
    <definedName name="_xlnm.Print_Area" localSheetId="8">'7.Bill Impacts'!$A$1:$Q$23</definedName>
    <definedName name="_xlnm.Print_Area" localSheetId="1">'A. Data_Input_Sheet'!$A$1:$N$78</definedName>
    <definedName name="_xlnm.Print_Area" localSheetId="0">'Table of Contents'!$A$1:$H$43</definedName>
  </definedNames>
  <calcPr fullCalcOnLoad="1"/>
</workbook>
</file>

<file path=xl/sharedStrings.xml><?xml version="1.0" encoding="utf-8"?>
<sst xmlns="http://schemas.openxmlformats.org/spreadsheetml/2006/main" count="293" uniqueCount="202">
  <si>
    <t>Working Capital Allowance</t>
  </si>
  <si>
    <t>Total Rate Base</t>
  </si>
  <si>
    <t>(1)</t>
  </si>
  <si>
    <t>(2)</t>
  </si>
  <si>
    <t>Application</t>
  </si>
  <si>
    <t>Cost of Power</t>
  </si>
  <si>
    <t>Taxes/PILs</t>
  </si>
  <si>
    <t>Rate Base</t>
  </si>
  <si>
    <t>File Number:</t>
  </si>
  <si>
    <t>Current</t>
  </si>
  <si>
    <t>($)</t>
  </si>
  <si>
    <t>Rate Year:</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</si>
  <si>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</si>
  <si>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</si>
  <si>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</si>
  <si>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</si>
  <si>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</si>
  <si>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</si>
  <si>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</si>
  <si>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</si>
  <si>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</si>
  <si>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</si>
  <si>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</si>
  <si>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</si>
  <si>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</si>
  <si>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</si>
  <si>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</si>
  <si>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</si>
  <si>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</si>
  <si>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</si>
  <si>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</si>
  <si>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Subtotal</t>
  </si>
  <si>
    <t>Determination of Taxable Income</t>
  </si>
  <si>
    <t>Adjustments required to arrive at taxable utility income</t>
  </si>
  <si>
    <t>Taxable income</t>
  </si>
  <si>
    <t>Calculation of Utility income Taxes</t>
  </si>
  <si>
    <t>Total taxes</t>
  </si>
  <si>
    <t>Tax Rates</t>
  </si>
  <si>
    <t>Amortization/Depreciation</t>
  </si>
  <si>
    <t>Other revenue</t>
  </si>
  <si>
    <t>Revenue Requirement</t>
  </si>
  <si>
    <t>Utility income</t>
  </si>
  <si>
    <t>Particulars</t>
  </si>
  <si>
    <t>Line No.</t>
  </si>
  <si>
    <t>Notes</t>
  </si>
  <si>
    <t>OM+A Expenses</t>
  </si>
  <si>
    <t>Total revenue</t>
  </si>
  <si>
    <t>Table of Content</t>
  </si>
  <si>
    <t xml:space="preserve">Sheet </t>
  </si>
  <si>
    <t>Taxes/PILS</t>
  </si>
  <si>
    <t>Name</t>
  </si>
  <si>
    <r>
      <t>Particulars</t>
    </r>
    <r>
      <rPr>
        <sz val="10"/>
        <rFont val="Arial"/>
        <family val="0"/>
      </rPr>
      <t xml:space="preserve">                                </t>
    </r>
  </si>
  <si>
    <t>Notes:</t>
  </si>
  <si>
    <t>Capital taxes</t>
  </si>
  <si>
    <t>Property taxes</t>
  </si>
  <si>
    <t>Property Taxes</t>
  </si>
  <si>
    <t>Capitalization Ratio</t>
  </si>
  <si>
    <t xml:space="preserve"> $</t>
  </si>
  <si>
    <t xml:space="preserve"> %</t>
  </si>
  <si>
    <t>Utility Income</t>
  </si>
  <si>
    <t>Revenue Sufficiency/Deficiency</t>
  </si>
  <si>
    <t>GS &lt; 50kW</t>
  </si>
  <si>
    <t>Change</t>
  </si>
  <si>
    <t xml:space="preserve">Residential </t>
  </si>
  <si>
    <t>Monthly Delivery Charge</t>
  </si>
  <si>
    <t>Per Draft Rate Order</t>
  </si>
  <si>
    <t>Distribution Revenue Requirement before Revenues</t>
  </si>
  <si>
    <t>Utility Rate Base</t>
  </si>
  <si>
    <t>Indicated Rate of Return</t>
  </si>
  <si>
    <t>Sufficiency/Deficiency in Rate of Return</t>
  </si>
  <si>
    <t>Gross Revenue Sufficiency/Deficiency</t>
  </si>
  <si>
    <t>Capitalization/Cost of Capital</t>
  </si>
  <si>
    <t>Bill Impacts</t>
  </si>
  <si>
    <t>Generally 15%.  Some distributors may have a unique rate due as a result of a lead-lag study.</t>
  </si>
  <si>
    <t>Pale green cells represent inputs</t>
  </si>
  <si>
    <t>Distribution revenue</t>
  </si>
  <si>
    <t>Other Revenues / Revenue Offsets</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</si>
  <si>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</si>
  <si>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</si>
  <si>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</si>
  <si>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</si>
  <si>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</si>
  <si>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</si>
  <si>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</si>
  <si>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Data Input</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</si>
  <si>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</si>
  <si>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</si>
  <si>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</si>
  <si>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</si>
  <si>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</si>
  <si>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</si>
  <si>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</si>
  <si>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</si>
  <si>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</si>
  <si>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</si>
  <si>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</si>
  <si>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</si>
  <si>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</si>
  <si>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 xml:space="preserve">   Adjustments required to arrive at 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</si>
  <si>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</si>
  <si>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</si>
  <si>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</si>
  <si>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</si>
  <si>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</si>
  <si>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</si>
  <si>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</si>
  <si>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</si>
  <si>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</si>
  <si>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</si>
  <si>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</si>
  <si>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</si>
  <si>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</si>
  <si>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This input sheet provides all inputs needed to complete sheets 1 through 6 (Rate Base through Revenue Requirement), except for Notes that the utility may wish to use to support the components.  Notes should be put on the applicable pages to understand the context of each such note. </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</si>
  <si>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</si>
  <si>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</si>
  <si>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</si>
  <si>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</si>
  <si>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</si>
  <si>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</si>
  <si>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</si>
  <si>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</si>
  <si>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</si>
  <si>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</si>
  <si>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</si>
  <si>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Total Expenses (lines 4 to 10)</t>
  </si>
  <si>
    <t>Utility income before income taxes</t>
  </si>
  <si>
    <t>Adjustments</t>
  </si>
  <si>
    <t>(3)</t>
  </si>
  <si>
    <t>Net of addbacks and deductions to arrive at taxable income.</t>
  </si>
  <si>
    <t>Total Bill</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</si>
  <si>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</si>
  <si>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</si>
  <si>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</si>
  <si>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</si>
  <si>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</si>
  <si>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</si>
  <si>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</si>
  <si>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</si>
  <si>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</si>
  <si>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</si>
  <si>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 xml:space="preserve">   Revenue Deficiency from Below</t>
  </si>
  <si>
    <t xml:space="preserve">   Distribution Revenue</t>
  </si>
  <si>
    <t>Total Revenue</t>
  </si>
  <si>
    <t>Utility Income Before Income Taxes</t>
  </si>
  <si>
    <t xml:space="preserve">   Income Tax on Taxable Income</t>
  </si>
  <si>
    <r>
      <t xml:space="preserve">   </t>
    </r>
    <r>
      <rPr>
        <b/>
        <sz val="10"/>
        <rFont val="Arial"/>
        <family val="2"/>
      </rPr>
      <t>Income Tax Credits</t>
    </r>
  </si>
  <si>
    <t xml:space="preserve">Utility Net Income </t>
  </si>
  <si>
    <t xml:space="preserve">   Income Tax Rate</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</si>
  <si>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</si>
  <si>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</si>
  <si>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</si>
  <si>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</si>
  <si>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</si>
  <si>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</si>
  <si>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</si>
  <si>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</si>
  <si>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Income/Equity Rate Base (%)</t>
  </si>
  <si>
    <t xml:space="preserve"> </t>
  </si>
  <si>
    <t>(4)</t>
  </si>
  <si>
    <t>(5)</t>
  </si>
  <si>
    <t>Average of Gross Fixed Assets at beginning and end of the Test Year</t>
  </si>
  <si>
    <t xml:space="preserve">   Income taxes (not grossed up)</t>
  </si>
  <si>
    <t xml:space="preserve">   Income taxes (grossed up)</t>
  </si>
  <si>
    <t>Per Application</t>
  </si>
  <si>
    <t>At Current Approved Rates</t>
  </si>
  <si>
    <t>At Proposed Rates</t>
  </si>
  <si>
    <t>Distribution Revenue (at Proposed Rates)</t>
  </si>
  <si>
    <t>Target Return on Equity</t>
  </si>
  <si>
    <t>Sufficiency/Deficiency in Return on Equity</t>
  </si>
  <si>
    <t xml:space="preserve">  Deemed Interest Expense</t>
  </si>
  <si>
    <t xml:space="preserve">  Return on Deemed Equity</t>
  </si>
  <si>
    <t>Other tax Credits</t>
  </si>
  <si>
    <t xml:space="preserve">Deemed Equity Portion of Rate Base </t>
  </si>
  <si>
    <t>Average of opening and closing balances for the year.</t>
  </si>
  <si>
    <t>Other Expenses</t>
  </si>
  <si>
    <t>Revenue Sufficiency/Deficiency divided by (1 - Tax Rate)</t>
  </si>
  <si>
    <t>Tax Adjustments to Accounting               Income per 2009 PILs</t>
  </si>
  <si>
    <t xml:space="preserve">   Other Operating Revenue Offsets - net</t>
  </si>
  <si>
    <t>Average of Accumulated Depreciation at the beginning and end of the Test Year.  Enter as a negative amount.</t>
  </si>
  <si>
    <r>
      <t>(1)</t>
    </r>
    <r>
      <rPr>
        <b/>
        <sz val="10"/>
        <rFont val="Arial"/>
        <family val="2"/>
      </rPr>
      <t xml:space="preserve">                                     Allowance for Working Capital - Derivation</t>
    </r>
  </si>
  <si>
    <t>Revenue Requirement Work Form</t>
  </si>
  <si>
    <t>Name of LDC:</t>
  </si>
  <si>
    <t>Data Input Sheet</t>
  </si>
  <si>
    <t>Federal tax (%)</t>
  </si>
  <si>
    <t>Provincial tax (%)</t>
  </si>
  <si>
    <t>Total tax rate (%)</t>
  </si>
  <si>
    <t>Capital Taxes</t>
  </si>
  <si>
    <t>OM&amp;A Expenses</t>
  </si>
  <si>
    <r>
      <t>1000</t>
    </r>
    <r>
      <rPr>
        <sz val="10"/>
        <rFont val="Arial"/>
        <family val="0"/>
      </rPr>
      <t xml:space="preserve"> kWh/month</t>
    </r>
  </si>
  <si>
    <r>
      <t>2000</t>
    </r>
    <r>
      <rPr>
        <sz val="10"/>
        <rFont val="Arial"/>
        <family val="0"/>
      </rPr>
      <t xml:space="preserve"> kWh/month</t>
    </r>
  </si>
  <si>
    <t>Please note that this model uses MACROS.  Before starting, please ensure that macros have been enabled.</t>
  </si>
  <si>
    <t>A</t>
  </si>
  <si>
    <t>Selected Delivery Charge and Bill Impacts                                                                                 Per Draft Rate Order</t>
  </si>
  <si>
    <t>Version:</t>
  </si>
  <si>
    <t>This Revenue Requirement Work Form Model is protected by copyright and is being made available to you solely for the purpose of preparing or reviewing your draft rate order.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or reviewing your draft rate order, you must ensure that the person understands and agrees to the restrictions noted above.</t>
  </si>
  <si>
    <t>Copyright</t>
  </si>
  <si>
    <t>Line 11 - Line 8</t>
  </si>
  <si>
    <t xml:space="preserve">   Depreciation/Amortization</t>
  </si>
  <si>
    <t>Difference (Total Revenue Less Distribution Revenue Requirement before Revenues)</t>
  </si>
  <si>
    <t>Per Board Decision</t>
  </si>
  <si>
    <t>KITCHENER-WILMOT HYDRO INC.</t>
  </si>
  <si>
    <t>EB-2009-0267</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</si>
</sst>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quot;$&quot;* #,##0_-;\-&quot;$&quot;* #,##0_-;_-&quot;$&quot;* &quot;-&quot;??_-;_-@_-"/>
    <numFmt numFmtId="174" formatCode="&quot;$&quot;#,##0_);[Red]\(&quot;$&quot;#,##0\);&quot;$&quot;\ \-"/>
    <numFmt numFmtId="175" formatCode="0.0"/>
    <numFmt numFmtId="176" formatCode="\(#\)\l"/>
    <numFmt numFmtId="177" formatCode="\(#\)"/>
  </numFmts>
  <fonts count="59">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2"/>
      <name val="Arial"/>
      <family val="2"/>
    </font>
    <font>
      <u val="single"/>
      <sz val="10"/>
      <name val="Arial"/>
      <family val="2"/>
    </font>
    <font>
      <b/>
      <u val="single"/>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val="single"/>
      <sz val="12"/>
      <name val="Arial"/>
      <family val="2"/>
    </font>
    <font>
      <b/>
      <u val="single"/>
      <sz val="10"/>
      <color indexed="12"/>
      <name val="Arial"/>
      <family val="2"/>
    </font>
    <font>
      <b/>
      <sz val="10"/>
      <color indexed="12"/>
      <name val="Arial"/>
      <family val="2"/>
    </font>
    <font>
      <sz val="10"/>
      <color indexed="12"/>
      <name val="Arial"/>
      <family val="2"/>
    </font>
    <font>
      <sz val="12"/>
      <name val="Arial"/>
      <family val="2"/>
    </font>
    <font>
      <b/>
      <sz val="8"/>
      <color indexed="10"/>
      <name val="Arial"/>
      <family val="2"/>
    </font>
    <font>
      <b/>
      <i/>
      <sz val="10"/>
      <color indexed="10"/>
      <name val="Arial"/>
      <family val="2"/>
    </font>
    <font>
      <b/>
      <i/>
      <sz val="9"/>
      <name val="Arial"/>
      <family val="2"/>
    </font>
    <font>
      <b/>
      <sz val="10"/>
      <color indexed="9"/>
      <name val="Arial"/>
      <family val="2"/>
    </font>
    <font>
      <sz val="10"/>
      <color indexed="9"/>
      <name val="Arial"/>
      <family val="2"/>
    </font>
    <font>
      <i/>
      <sz val="10"/>
      <name val="Arial"/>
      <family val="2"/>
    </font>
    <font>
      <b/>
      <u val="single"/>
      <sz val="12"/>
      <color indexed="10"/>
      <name val="Cooper Black"/>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13"/>
        <bgColor indexed="64"/>
      </patternFill>
    </fill>
    <fill>
      <patternFill patternType="solid">
        <fgColor indexed="2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color indexed="22"/>
      </right>
      <top style="medium"/>
      <bottom style="medium">
        <color indexed="22"/>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color indexed="63"/>
      </top>
      <bottom style="thin"/>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left>
        <color indexed="63"/>
      </left>
      <right style="thin"/>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color indexed="22"/>
      </right>
      <top style="medium"/>
      <bottom>
        <color indexed="63"/>
      </bottom>
    </border>
    <border>
      <left style="medium"/>
      <right>
        <color indexed="63"/>
      </right>
      <top style="medium"/>
      <bottom style="medium">
        <color indexed="22"/>
      </bottom>
    </border>
    <border>
      <left>
        <color indexed="63"/>
      </left>
      <right style="medium">
        <color indexed="22"/>
      </right>
      <top style="medium"/>
      <bottom style="medium">
        <color indexed="2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ouble"/>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3"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91">
    <xf numFmtId="0" fontId="0" fillId="0" borderId="0" xfId="0" applyAlignment="1">
      <alignment/>
    </xf>
    <xf numFmtId="0" fontId="10" fillId="33" borderId="0" xfId="0" applyFont="1" applyFill="1" applyAlignment="1" applyProtection="1">
      <alignment vertical="top" wrapText="1"/>
      <protection/>
    </xf>
    <xf numFmtId="0" fontId="0" fillId="33" borderId="0" xfId="0" applyFill="1" applyBorder="1" applyAlignment="1" applyProtection="1">
      <alignment/>
      <protection/>
    </xf>
    <xf numFmtId="0" fontId="11" fillId="33" borderId="0" xfId="0" applyFont="1" applyFill="1" applyBorder="1" applyAlignment="1" applyProtection="1">
      <alignment horizontal="left"/>
      <protection/>
    </xf>
    <xf numFmtId="0" fontId="11" fillId="33" borderId="0" xfId="0" applyFont="1" applyFill="1" applyBorder="1" applyAlignment="1" applyProtection="1">
      <alignment/>
      <protection/>
    </xf>
    <xf numFmtId="0" fontId="5" fillId="33" borderId="0" xfId="0" applyFont="1" applyFill="1" applyBorder="1" applyAlignment="1" applyProtection="1">
      <alignment/>
      <protection/>
    </xf>
    <xf numFmtId="0" fontId="13" fillId="33" borderId="0" xfId="0" applyFont="1" applyFill="1" applyBorder="1" applyAlignment="1" applyProtection="1">
      <alignment horizontal="center"/>
      <protection/>
    </xf>
    <xf numFmtId="0" fontId="13" fillId="33" borderId="0" xfId="0" applyFont="1" applyFill="1" applyBorder="1" applyAlignment="1" applyProtection="1">
      <alignment/>
      <protection/>
    </xf>
    <xf numFmtId="0" fontId="7" fillId="33" borderId="0" xfId="0" applyFont="1" applyFill="1" applyBorder="1" applyAlignment="1" applyProtection="1">
      <alignment/>
      <protection/>
    </xf>
    <xf numFmtId="0" fontId="2" fillId="33" borderId="0" xfId="0" applyFont="1"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pplyProtection="1">
      <alignment horizontal="left"/>
      <protection/>
    </xf>
    <xf numFmtId="0" fontId="2" fillId="0" borderId="0" xfId="0" applyFont="1" applyAlignment="1" applyProtection="1">
      <alignment/>
      <protection/>
    </xf>
    <xf numFmtId="0" fontId="0" fillId="0" borderId="0" xfId="0" applyAlignment="1" applyProtection="1">
      <alignment/>
      <protection/>
    </xf>
    <xf numFmtId="0" fontId="0" fillId="33" borderId="0" xfId="0" applyFont="1" applyFill="1" applyBorder="1" applyAlignment="1" applyProtection="1">
      <alignment horizontal="left"/>
      <protection/>
    </xf>
    <xf numFmtId="0" fontId="0" fillId="33" borderId="0" xfId="0" applyFill="1" applyBorder="1" applyAlignment="1" applyProtection="1">
      <alignment/>
      <protection locked="0"/>
    </xf>
    <xf numFmtId="0" fontId="14" fillId="33" borderId="0" xfId="53" applyFont="1" applyFill="1" applyBorder="1" applyAlignment="1" applyProtection="1">
      <alignment/>
      <protection locked="0"/>
    </xf>
    <xf numFmtId="0" fontId="2" fillId="33" borderId="0" xfId="0" applyFont="1" applyFill="1" applyBorder="1" applyAlignment="1" applyProtection="1">
      <alignment/>
      <protection locked="0"/>
    </xf>
    <xf numFmtId="0" fontId="2" fillId="33" borderId="0" xfId="0" applyFont="1" applyFill="1" applyBorder="1" applyAlignment="1" applyProtection="1">
      <alignment horizontal="left"/>
      <protection locked="0"/>
    </xf>
    <xf numFmtId="0" fontId="14" fillId="33" borderId="0" xfId="53" applyFont="1" applyFill="1" applyBorder="1" applyAlignment="1" applyProtection="1">
      <alignment horizontal="left"/>
      <protection locked="0"/>
    </xf>
    <xf numFmtId="0" fontId="2" fillId="34" borderId="0" xfId="0" applyFont="1" applyFill="1" applyAlignment="1" applyProtection="1" quotePrefix="1">
      <alignment/>
      <protection/>
    </xf>
    <xf numFmtId="0" fontId="0" fillId="34" borderId="0" xfId="0" applyFont="1" applyFill="1" applyBorder="1" applyAlignment="1" applyProtection="1">
      <alignment horizontal="left"/>
      <protection/>
    </xf>
    <xf numFmtId="0" fontId="0" fillId="34" borderId="0" xfId="0" applyFill="1" applyAlignment="1" applyProtection="1">
      <alignment/>
      <protection/>
    </xf>
    <xf numFmtId="0" fontId="12" fillId="33" borderId="0" xfId="0" applyFont="1" applyFill="1" applyBorder="1" applyAlignment="1" applyProtection="1" quotePrefix="1">
      <alignment/>
      <protection/>
    </xf>
    <xf numFmtId="0" fontId="10" fillId="33" borderId="0" xfId="0" applyFont="1" applyFill="1" applyAlignment="1" applyProtection="1">
      <alignment horizontal="left" vertical="top" wrapText="1" indent="1"/>
      <protection/>
    </xf>
    <xf numFmtId="0" fontId="18" fillId="33" borderId="0" xfId="0" applyFont="1" applyFill="1" applyBorder="1" applyAlignment="1" applyProtection="1">
      <alignment horizontal="center"/>
      <protection/>
    </xf>
    <xf numFmtId="0" fontId="19" fillId="33" borderId="0" xfId="0" applyFont="1" applyFill="1" applyBorder="1" applyAlignment="1" applyProtection="1">
      <alignment vertical="top" wrapText="1"/>
      <protection/>
    </xf>
    <xf numFmtId="0" fontId="2" fillId="0" borderId="0" xfId="0" applyFont="1" applyAlignment="1" applyProtection="1" quotePrefix="1">
      <alignment vertical="top"/>
      <protection/>
    </xf>
    <xf numFmtId="0" fontId="11" fillId="34" borderId="10" xfId="0" applyFont="1" applyFill="1" applyBorder="1" applyAlignment="1" applyProtection="1">
      <alignment horizontal="left" indent="1"/>
      <protection locked="0"/>
    </xf>
    <xf numFmtId="0" fontId="11" fillId="33" borderId="0" xfId="0" applyFont="1" applyFill="1" applyBorder="1" applyAlignment="1" applyProtection="1">
      <alignment horizontal="left" indent="1"/>
      <protection/>
    </xf>
    <xf numFmtId="0" fontId="15" fillId="33" borderId="0" xfId="0" applyFont="1" applyFill="1" applyBorder="1" applyAlignment="1" applyProtection="1">
      <alignment horizontal="center"/>
      <protection/>
    </xf>
    <xf numFmtId="0" fontId="2" fillId="33" borderId="0" xfId="0" applyFont="1" applyFill="1" applyBorder="1" applyAlignment="1" applyProtection="1">
      <alignment/>
      <protection locked="0"/>
    </xf>
    <xf numFmtId="0" fontId="2" fillId="0" borderId="0" xfId="0" applyFont="1" applyBorder="1" applyAlignment="1" applyProtection="1" quotePrefix="1">
      <alignment vertical="center"/>
      <protection/>
    </xf>
    <xf numFmtId="0" fontId="5" fillId="0" borderId="0" xfId="0" applyFont="1" applyBorder="1" applyAlignment="1" applyProtection="1">
      <alignment vertical="center"/>
      <protection/>
    </xf>
    <xf numFmtId="0" fontId="0" fillId="0" borderId="0" xfId="0" applyAlignment="1" applyProtection="1">
      <alignment/>
      <protection/>
    </xf>
    <xf numFmtId="0" fontId="2" fillId="35" borderId="11" xfId="0" applyFont="1" applyFill="1" applyBorder="1" applyAlignment="1" applyProtection="1">
      <alignment horizontal="center" vertical="center"/>
      <protection/>
    </xf>
    <xf numFmtId="0" fontId="2" fillId="35" borderId="11" xfId="0" applyFont="1" applyFill="1" applyBorder="1" applyAlignment="1" applyProtection="1">
      <alignment horizontal="center" vertical="center" wrapText="1"/>
      <protection/>
    </xf>
    <xf numFmtId="0" fontId="15" fillId="0" borderId="0" xfId="0" applyFont="1" applyAlignment="1" applyProtection="1">
      <alignment/>
      <protection/>
    </xf>
    <xf numFmtId="0" fontId="14" fillId="0" borderId="0" xfId="0" applyFont="1" applyBorder="1" applyAlignment="1" applyProtection="1">
      <alignment/>
      <protection/>
    </xf>
    <xf numFmtId="0" fontId="2" fillId="0" borderId="0" xfId="0" applyFont="1" applyAlignment="1" applyProtection="1" quotePrefix="1">
      <alignment/>
      <protection/>
    </xf>
    <xf numFmtId="6" fontId="0" fillId="0" borderId="0" xfId="44" applyNumberFormat="1" applyFont="1" applyFill="1" applyAlignment="1" applyProtection="1">
      <alignment/>
      <protection/>
    </xf>
    <xf numFmtId="0" fontId="16" fillId="0" borderId="0" xfId="0" applyFont="1" applyAlignment="1" applyProtection="1">
      <alignment/>
      <protection/>
    </xf>
    <xf numFmtId="6" fontId="0" fillId="0" borderId="0" xfId="0" applyNumberFormat="1" applyFill="1" applyAlignment="1" applyProtection="1">
      <alignment/>
      <protection/>
    </xf>
    <xf numFmtId="0" fontId="2" fillId="0" borderId="0" xfId="0" applyFont="1" applyFill="1" applyAlignment="1" applyProtection="1">
      <alignment/>
      <protection/>
    </xf>
    <xf numFmtId="6" fontId="0" fillId="0" borderId="0" xfId="0" applyNumberFormat="1" applyAlignment="1" applyProtection="1">
      <alignment/>
      <protection/>
    </xf>
    <xf numFmtId="0" fontId="14" fillId="0" borderId="0" xfId="0" applyFont="1" applyAlignment="1" applyProtection="1">
      <alignment/>
      <protection/>
    </xf>
    <xf numFmtId="6"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ill="1" applyAlignment="1" applyProtection="1">
      <alignment/>
      <protection/>
    </xf>
    <xf numFmtId="0" fontId="14" fillId="0" borderId="0" xfId="0" applyFont="1" applyAlignment="1" applyProtection="1">
      <alignment/>
      <protection/>
    </xf>
    <xf numFmtId="0" fontId="0" fillId="0" borderId="0" xfId="0" applyAlignment="1" applyProtection="1">
      <alignment wrapText="1"/>
      <protection/>
    </xf>
    <xf numFmtId="174" fontId="0" fillId="0" borderId="0" xfId="44" applyNumberFormat="1" applyFont="1" applyFill="1" applyAlignment="1" applyProtection="1">
      <alignment/>
      <protection/>
    </xf>
    <xf numFmtId="0" fontId="0" fillId="0" borderId="0" xfId="0" applyFill="1" applyBorder="1" applyAlignment="1" applyProtection="1">
      <alignment/>
      <protection/>
    </xf>
    <xf numFmtId="6" fontId="0" fillId="0" borderId="0" xfId="0" applyNumberFormat="1" applyFill="1" applyBorder="1" applyAlignment="1" applyProtection="1">
      <alignment/>
      <protection/>
    </xf>
    <xf numFmtId="0" fontId="0" fillId="0" borderId="0" xfId="0" applyFont="1" applyAlignment="1" applyProtection="1">
      <alignment/>
      <protection/>
    </xf>
    <xf numFmtId="9" fontId="8" fillId="0" borderId="0" xfId="59" applyFont="1" applyFill="1" applyAlignment="1" applyProtection="1">
      <alignment wrapText="1"/>
      <protection/>
    </xf>
    <xf numFmtId="9" fontId="0" fillId="0" borderId="0" xfId="59" applyFont="1" applyFill="1" applyAlignment="1" applyProtection="1">
      <alignment/>
      <protection/>
    </xf>
    <xf numFmtId="0" fontId="0" fillId="0" borderId="0" xfId="0" applyAlignment="1" applyProtection="1" quotePrefix="1">
      <alignment/>
      <protection/>
    </xf>
    <xf numFmtId="0" fontId="0" fillId="0" borderId="0" xfId="0" applyFill="1" applyAlignment="1" applyProtection="1" quotePrefix="1">
      <alignment/>
      <protection/>
    </xf>
    <xf numFmtId="0" fontId="0" fillId="33" borderId="0" xfId="0" applyFill="1" applyBorder="1" applyAlignment="1" applyProtection="1">
      <alignment horizontal="left" indent="1"/>
      <protection/>
    </xf>
    <xf numFmtId="0" fontId="0" fillId="0" borderId="0" xfId="0" applyBorder="1" applyAlignment="1" applyProtection="1">
      <alignment/>
      <protection/>
    </xf>
    <xf numFmtId="0" fontId="0" fillId="0" borderId="12" xfId="0" applyBorder="1" applyAlignment="1" applyProtection="1">
      <alignment/>
      <protection/>
    </xf>
    <xf numFmtId="0" fontId="7" fillId="0" borderId="0" xfId="0" applyFont="1" applyBorder="1" applyAlignment="1" applyProtection="1">
      <alignment/>
      <protection/>
    </xf>
    <xf numFmtId="0" fontId="17" fillId="0" borderId="13" xfId="0" applyFont="1" applyBorder="1" applyAlignment="1" applyProtection="1">
      <alignment horizontal="center" vertical="center"/>
      <protection/>
    </xf>
    <xf numFmtId="0" fontId="17" fillId="0" borderId="14" xfId="0" applyFont="1" applyBorder="1" applyAlignment="1" applyProtection="1">
      <alignment horizontal="center" vertical="center"/>
      <protection/>
    </xf>
    <xf numFmtId="0" fontId="0" fillId="0" borderId="14" xfId="0" applyBorder="1" applyAlignment="1" applyProtection="1">
      <alignment horizontal="center" wrapText="1"/>
      <protection/>
    </xf>
    <xf numFmtId="0" fontId="11" fillId="33" borderId="0" xfId="0" applyFont="1" applyFill="1" applyBorder="1" applyAlignment="1" applyProtection="1">
      <alignment horizontal="left" indent="7"/>
      <protection/>
    </xf>
    <xf numFmtId="0" fontId="0" fillId="0" borderId="15" xfId="0" applyBorder="1" applyAlignment="1" applyProtection="1">
      <alignment horizontal="center" wrapText="1"/>
      <protection/>
    </xf>
    <xf numFmtId="0" fontId="0" fillId="0" borderId="16" xfId="0" applyBorder="1" applyAlignment="1" applyProtection="1">
      <alignment horizontal="center" wrapText="1"/>
      <protection/>
    </xf>
    <xf numFmtId="0" fontId="0" fillId="0" borderId="17" xfId="0" applyBorder="1" applyAlignment="1" applyProtection="1">
      <alignment/>
      <protection/>
    </xf>
    <xf numFmtId="0" fontId="2" fillId="0" borderId="0" xfId="0" applyFont="1" applyBorder="1" applyAlignment="1" applyProtection="1">
      <alignment horizontal="left"/>
      <protection/>
    </xf>
    <xf numFmtId="0" fontId="0" fillId="33" borderId="0" xfId="0" applyFill="1" applyBorder="1" applyAlignment="1" applyProtection="1">
      <alignment horizontal="left" indent="2"/>
      <protection/>
    </xf>
    <xf numFmtId="0" fontId="5"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0" fontId="2" fillId="0" borderId="11" xfId="0" applyFont="1" applyBorder="1" applyAlignment="1" applyProtection="1">
      <alignment horizontal="right" wrapText="1"/>
      <protection/>
    </xf>
    <xf numFmtId="0" fontId="2" fillId="0" borderId="11" xfId="0" applyFont="1" applyBorder="1" applyAlignment="1" applyProtection="1">
      <alignment horizontal="center" vertical="center"/>
      <protection/>
    </xf>
    <xf numFmtId="0" fontId="0" fillId="0" borderId="0" xfId="0" applyAlignment="1" applyProtection="1">
      <alignment horizontal="left"/>
      <protection/>
    </xf>
    <xf numFmtId="0" fontId="2" fillId="0" borderId="0" xfId="0" applyFont="1" applyBorder="1" applyAlignment="1" applyProtection="1">
      <alignment horizontal="center" vertical="center"/>
      <protection/>
    </xf>
    <xf numFmtId="174" fontId="0" fillId="0" borderId="0" xfId="44" applyNumberFormat="1" applyFont="1" applyBorder="1" applyAlignment="1" applyProtection="1">
      <alignment horizontal="right" vertical="center"/>
      <protection/>
    </xf>
    <xf numFmtId="174" fontId="0" fillId="0" borderId="0" xfId="44" applyNumberFormat="1" applyFont="1" applyAlignment="1" applyProtection="1">
      <alignment/>
      <protection/>
    </xf>
    <xf numFmtId="174" fontId="0" fillId="0" borderId="0" xfId="44" applyNumberFormat="1" applyFont="1" applyBorder="1" applyAlignment="1" applyProtection="1">
      <alignment/>
      <protection/>
    </xf>
    <xf numFmtId="174" fontId="0" fillId="0" borderId="0" xfId="44" applyNumberFormat="1" applyFont="1" applyBorder="1" applyAlignment="1" applyProtection="1">
      <alignment/>
      <protection/>
    </xf>
    <xf numFmtId="174" fontId="0" fillId="0" borderId="0" xfId="44" applyNumberFormat="1" applyFont="1" applyBorder="1" applyAlignment="1" applyProtection="1">
      <alignment horizontal="right"/>
      <protection/>
    </xf>
    <xf numFmtId="0" fontId="2" fillId="0" borderId="0" xfId="0" applyFont="1" applyAlignment="1" applyProtection="1">
      <alignment/>
      <protection/>
    </xf>
    <xf numFmtId="174" fontId="0" fillId="0" borderId="18" xfId="44" applyNumberFormat="1" applyFont="1" applyBorder="1" applyAlignment="1" applyProtection="1">
      <alignment/>
      <protection/>
    </xf>
    <xf numFmtId="174" fontId="0" fillId="0" borderId="18" xfId="0" applyNumberFormat="1" applyBorder="1" applyAlignment="1" applyProtection="1">
      <alignment/>
      <protection/>
    </xf>
    <xf numFmtId="174" fontId="0" fillId="0" borderId="19" xfId="44" applyNumberFormat="1" applyFont="1" applyBorder="1" applyAlignment="1" applyProtection="1">
      <alignment/>
      <protection/>
    </xf>
    <xf numFmtId="174" fontId="0" fillId="0" borderId="0" xfId="0" applyNumberFormat="1" applyAlignment="1" applyProtection="1">
      <alignment/>
      <protection/>
    </xf>
    <xf numFmtId="174" fontId="0" fillId="0" borderId="11" xfId="44" applyNumberFormat="1" applyFont="1" applyBorder="1" applyAlignment="1" applyProtection="1">
      <alignment/>
      <protection/>
    </xf>
    <xf numFmtId="174" fontId="0" fillId="0" borderId="11" xfId="44" applyNumberFormat="1" applyFont="1" applyBorder="1" applyAlignment="1" applyProtection="1">
      <alignment/>
      <protection/>
    </xf>
    <xf numFmtId="174" fontId="0" fillId="0" borderId="11" xfId="44" applyNumberFormat="1" applyFont="1" applyBorder="1" applyAlignment="1" applyProtection="1">
      <alignment horizontal="right"/>
      <protection/>
    </xf>
    <xf numFmtId="0" fontId="15" fillId="0" borderId="0" xfId="0" applyFont="1" applyAlignment="1" applyProtection="1">
      <alignment wrapText="1"/>
      <protection/>
    </xf>
    <xf numFmtId="173" fontId="0" fillId="0" borderId="0" xfId="0" applyNumberFormat="1" applyFill="1" applyAlignment="1" applyProtection="1">
      <alignment/>
      <protection/>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0" fillId="0" borderId="18" xfId="0" applyBorder="1" applyAlignment="1" applyProtection="1">
      <alignment/>
      <protection/>
    </xf>
    <xf numFmtId="0" fontId="0" fillId="0" borderId="0" xfId="0" applyBorder="1" applyAlignment="1" applyProtection="1">
      <alignment wrapText="1"/>
      <protection/>
    </xf>
    <xf numFmtId="0" fontId="2" fillId="0" borderId="0" xfId="0" applyFont="1" applyBorder="1" applyAlignment="1" applyProtection="1">
      <alignment wrapText="1"/>
      <protection/>
    </xf>
    <xf numFmtId="0" fontId="0" fillId="0" borderId="15" xfId="0" applyFill="1" applyBorder="1" applyAlignment="1" applyProtection="1">
      <alignment horizontal="center" vertical="center"/>
      <protection/>
    </xf>
    <xf numFmtId="0" fontId="2" fillId="0" borderId="12" xfId="0" applyFont="1" applyFill="1" applyBorder="1" applyAlignment="1" applyProtection="1">
      <alignment horizontal="center" vertical="center" wrapText="1"/>
      <protection/>
    </xf>
    <xf numFmtId="0" fontId="0" fillId="0" borderId="15" xfId="0" applyBorder="1" applyAlignment="1" applyProtection="1">
      <alignment/>
      <protection/>
    </xf>
    <xf numFmtId="0" fontId="2" fillId="0" borderId="0" xfId="0" applyFont="1" applyBorder="1" applyAlignment="1" applyProtection="1">
      <alignment/>
      <protection/>
    </xf>
    <xf numFmtId="0" fontId="2" fillId="0" borderId="12" xfId="0" applyFont="1" applyFill="1" applyBorder="1" applyAlignment="1" applyProtection="1">
      <alignment vertical="center" wrapText="1"/>
      <protection/>
    </xf>
    <xf numFmtId="174" fontId="0" fillId="0" borderId="12" xfId="44" applyNumberFormat="1" applyFont="1" applyBorder="1" applyAlignment="1" applyProtection="1">
      <alignment/>
      <protection/>
    </xf>
    <xf numFmtId="174" fontId="0" fillId="0" borderId="15" xfId="44" applyNumberFormat="1" applyFont="1" applyBorder="1" applyAlignment="1" applyProtection="1">
      <alignment/>
      <protection/>
    </xf>
    <xf numFmtId="174" fontId="0" fillId="0" borderId="20" xfId="44" applyNumberFormat="1" applyFont="1" applyBorder="1" applyAlignment="1" applyProtection="1">
      <alignment/>
      <protection/>
    </xf>
    <xf numFmtId="174" fontId="0" fillId="0" borderId="17" xfId="44" applyNumberFormat="1" applyFont="1" applyBorder="1" applyAlignment="1" applyProtection="1">
      <alignment/>
      <protection/>
    </xf>
    <xf numFmtId="174" fontId="0" fillId="0" borderId="21" xfId="44" applyNumberFormat="1" applyFont="1" applyBorder="1" applyAlignment="1" applyProtection="1">
      <alignment/>
      <protection/>
    </xf>
    <xf numFmtId="174" fontId="0" fillId="0" borderId="22" xfId="44" applyNumberFormat="1" applyFont="1" applyBorder="1" applyAlignment="1" applyProtection="1">
      <alignment/>
      <protection/>
    </xf>
    <xf numFmtId="174" fontId="0" fillId="0" borderId="21" xfId="0" applyNumberFormat="1" applyBorder="1" applyAlignment="1" applyProtection="1">
      <alignment/>
      <protection/>
    </xf>
    <xf numFmtId="0" fontId="2" fillId="0" borderId="0" xfId="0" applyFont="1" applyFill="1" applyBorder="1" applyAlignment="1" applyProtection="1">
      <alignment horizontal="center" vertical="center"/>
      <protection/>
    </xf>
    <xf numFmtId="174" fontId="0" fillId="0" borderId="15" xfId="0" applyNumberFormat="1" applyBorder="1" applyAlignment="1" applyProtection="1">
      <alignment/>
      <protection/>
    </xf>
    <xf numFmtId="174" fontId="0" fillId="0" borderId="12" xfId="0" applyNumberFormat="1" applyBorder="1" applyAlignment="1" applyProtection="1">
      <alignment/>
      <protection/>
    </xf>
    <xf numFmtId="174" fontId="0" fillId="0" borderId="15" xfId="44" applyNumberFormat="1" applyFont="1" applyBorder="1" applyAlignment="1" applyProtection="1">
      <alignment/>
      <protection/>
    </xf>
    <xf numFmtId="0" fontId="2" fillId="0" borderId="0" xfId="0" applyFont="1" applyBorder="1" applyAlignment="1" applyProtection="1">
      <alignment/>
      <protection/>
    </xf>
    <xf numFmtId="174" fontId="0" fillId="0" borderId="12" xfId="44" applyNumberFormat="1" applyFont="1" applyBorder="1" applyAlignment="1" applyProtection="1">
      <alignment/>
      <protection/>
    </xf>
    <xf numFmtId="174" fontId="0" fillId="0" borderId="20" xfId="44" applyNumberFormat="1" applyFont="1" applyBorder="1" applyAlignment="1" applyProtection="1">
      <alignment/>
      <protection/>
    </xf>
    <xf numFmtId="174" fontId="0" fillId="0" borderId="17" xfId="44" applyNumberFormat="1" applyFont="1" applyBorder="1" applyAlignment="1" applyProtection="1">
      <alignment/>
      <protection/>
    </xf>
    <xf numFmtId="0" fontId="0" fillId="0" borderId="0" xfId="0" applyFont="1" applyAlignment="1" applyProtection="1">
      <alignment wrapText="1"/>
      <protection/>
    </xf>
    <xf numFmtId="10" fontId="0" fillId="0" borderId="15" xfId="59" applyNumberFormat="1" applyFont="1" applyBorder="1" applyAlignment="1" applyProtection="1">
      <alignment/>
      <protection/>
    </xf>
    <xf numFmtId="10" fontId="0" fillId="0" borderId="12" xfId="59" applyNumberFormat="1" applyFont="1" applyBorder="1" applyAlignment="1" applyProtection="1">
      <alignment/>
      <protection/>
    </xf>
    <xf numFmtId="0" fontId="0" fillId="0" borderId="0" xfId="0" applyFont="1" applyFill="1" applyAlignment="1" applyProtection="1">
      <alignment/>
      <protection/>
    </xf>
    <xf numFmtId="174" fontId="0" fillId="0" borderId="15" xfId="44" applyNumberFormat="1" applyFont="1" applyFill="1" applyBorder="1" applyAlignment="1" applyProtection="1">
      <alignment/>
      <protection/>
    </xf>
    <xf numFmtId="0" fontId="2" fillId="0" borderId="0" xfId="0" applyFont="1" applyFill="1" applyBorder="1" applyAlignment="1" applyProtection="1">
      <alignment/>
      <protection/>
    </xf>
    <xf numFmtId="174" fontId="0" fillId="0" borderId="12" xfId="0" applyNumberFormat="1" applyFont="1" applyFill="1" applyBorder="1" applyAlignment="1" applyProtection="1">
      <alignment/>
      <protection/>
    </xf>
    <xf numFmtId="173" fontId="0" fillId="0" borderId="15" xfId="44" applyNumberFormat="1" applyFont="1" applyFill="1" applyBorder="1" applyAlignment="1" applyProtection="1">
      <alignment/>
      <protection/>
    </xf>
    <xf numFmtId="173" fontId="0" fillId="0" borderId="12" xfId="0" applyNumberFormat="1" applyFont="1" applyFill="1" applyBorder="1" applyAlignment="1" applyProtection="1">
      <alignment/>
      <protection/>
    </xf>
    <xf numFmtId="10" fontId="0" fillId="0" borderId="20" xfId="59" applyNumberFormat="1" applyFont="1" applyBorder="1" applyAlignment="1" applyProtection="1">
      <alignment/>
      <protection/>
    </xf>
    <xf numFmtId="10" fontId="0" fillId="0" borderId="17" xfId="59" applyNumberFormat="1" applyFont="1" applyBorder="1" applyAlignment="1" applyProtection="1">
      <alignment/>
      <protection/>
    </xf>
    <xf numFmtId="10" fontId="0" fillId="0" borderId="20" xfId="0" applyNumberFormat="1" applyBorder="1" applyAlignment="1" applyProtection="1">
      <alignment/>
      <protection/>
    </xf>
    <xf numFmtId="10" fontId="0" fillId="0" borderId="15" xfId="0" applyNumberFormat="1" applyBorder="1" applyAlignment="1" applyProtection="1">
      <alignment/>
      <protection/>
    </xf>
    <xf numFmtId="10" fontId="0" fillId="0" borderId="17" xfId="0" applyNumberFormat="1" applyBorder="1" applyAlignment="1" applyProtection="1">
      <alignment/>
      <protection/>
    </xf>
    <xf numFmtId="10" fontId="0" fillId="0" borderId="12" xfId="0" applyNumberFormat="1" applyBorder="1" applyAlignment="1" applyProtection="1">
      <alignment/>
      <protection/>
    </xf>
    <xf numFmtId="6" fontId="2" fillId="0" borderId="11" xfId="0" applyNumberFormat="1" applyFont="1" applyBorder="1" applyAlignment="1" applyProtection="1" quotePrefix="1">
      <alignment/>
      <protection/>
    </xf>
    <xf numFmtId="6" fontId="0" fillId="0" borderId="17" xfId="0" applyNumberFormat="1" applyBorder="1" applyAlignment="1" applyProtection="1">
      <alignment/>
      <protection/>
    </xf>
    <xf numFmtId="0" fontId="2" fillId="0" borderId="0" xfId="0" applyFont="1" applyAlignment="1" applyProtection="1">
      <alignment horizontal="left"/>
      <protection/>
    </xf>
    <xf numFmtId="0" fontId="2" fillId="0" borderId="0" xfId="0" applyFont="1" applyBorder="1" applyAlignment="1" applyProtection="1">
      <alignment vertical="center"/>
      <protection/>
    </xf>
    <xf numFmtId="0" fontId="0" fillId="0" borderId="0" xfId="0" applyBorder="1" applyAlignment="1" applyProtection="1">
      <alignment horizontal="center"/>
      <protection/>
    </xf>
    <xf numFmtId="49" fontId="0" fillId="0" borderId="0" xfId="0" applyNumberFormat="1" applyBorder="1" applyAlignment="1" applyProtection="1">
      <alignment/>
      <protection/>
    </xf>
    <xf numFmtId="0" fontId="0" fillId="0" borderId="0" xfId="0" applyBorder="1" applyAlignment="1" applyProtection="1" quotePrefix="1">
      <alignment horizontal="right"/>
      <protection/>
    </xf>
    <xf numFmtId="0" fontId="0" fillId="0" borderId="0" xfId="0" applyBorder="1" applyAlignment="1" applyProtection="1" quotePrefix="1">
      <alignment/>
      <protection/>
    </xf>
    <xf numFmtId="0" fontId="15" fillId="0" borderId="11" xfId="0" applyFont="1" applyBorder="1" applyAlignment="1" applyProtection="1">
      <alignment/>
      <protection/>
    </xf>
    <xf numFmtId="10" fontId="0" fillId="0" borderId="0" xfId="59" applyNumberFormat="1" applyFont="1" applyFill="1" applyBorder="1" applyAlignment="1" applyProtection="1">
      <alignment/>
      <protection/>
    </xf>
    <xf numFmtId="10" fontId="0" fillId="0" borderId="11" xfId="59" applyNumberFormat="1" applyFont="1" applyFill="1" applyBorder="1" applyAlignment="1" applyProtection="1">
      <alignment/>
      <protection/>
    </xf>
    <xf numFmtId="0" fontId="15" fillId="0" borderId="0" xfId="0" applyFont="1" applyBorder="1" applyAlignment="1" applyProtection="1">
      <alignment/>
      <protection/>
    </xf>
    <xf numFmtId="10" fontId="0" fillId="0" borderId="23" xfId="59" applyNumberFormat="1" applyFont="1" applyBorder="1" applyAlignment="1" applyProtection="1">
      <alignment/>
      <protection/>
    </xf>
    <xf numFmtId="172" fontId="0" fillId="0" borderId="23" xfId="59" applyNumberFormat="1" applyFont="1" applyBorder="1" applyAlignment="1" applyProtection="1">
      <alignment/>
      <protection/>
    </xf>
    <xf numFmtId="174" fontId="0" fillId="0" borderId="23" xfId="44" applyNumberFormat="1" applyFont="1" applyBorder="1" applyAlignment="1" applyProtection="1">
      <alignment/>
      <protection/>
    </xf>
    <xf numFmtId="172" fontId="0" fillId="0" borderId="0" xfId="59" applyNumberFormat="1" applyFont="1" applyBorder="1" applyAlignment="1" applyProtection="1">
      <alignment/>
      <protection/>
    </xf>
    <xf numFmtId="174" fontId="0" fillId="0" borderId="0" xfId="0" applyNumberFormat="1" applyBorder="1" applyAlignment="1" applyProtection="1">
      <alignment/>
      <protection/>
    </xf>
    <xf numFmtId="10" fontId="0" fillId="0" borderId="0" xfId="59" applyNumberFormat="1" applyFont="1" applyBorder="1" applyAlignment="1" applyProtection="1">
      <alignment/>
      <protection/>
    </xf>
    <xf numFmtId="0" fontId="0" fillId="0" borderId="0" xfId="0" applyBorder="1" applyAlignment="1" applyProtection="1">
      <alignment/>
      <protection/>
    </xf>
    <xf numFmtId="0" fontId="0" fillId="0" borderId="0" xfId="0" applyBorder="1" applyAlignment="1" applyProtection="1" quotePrefix="1">
      <alignment/>
      <protection/>
    </xf>
    <xf numFmtId="10" fontId="0" fillId="0" borderId="0" xfId="59" applyNumberFormat="1" applyFont="1" applyBorder="1" applyAlignment="1" applyProtection="1">
      <alignment/>
      <protection/>
    </xf>
    <xf numFmtId="10" fontId="0" fillId="0" borderId="0" xfId="59" applyNumberFormat="1" applyFont="1" applyFill="1" applyBorder="1" applyAlignment="1" applyProtection="1">
      <alignment/>
      <protection/>
    </xf>
    <xf numFmtId="10" fontId="0" fillId="0" borderId="11" xfId="59" applyNumberFormat="1" applyFont="1" applyFill="1" applyBorder="1" applyAlignment="1" applyProtection="1">
      <alignment/>
      <protection/>
    </xf>
    <xf numFmtId="9" fontId="0" fillId="0" borderId="19" xfId="0" applyNumberFormat="1" applyBorder="1" applyAlignment="1" applyProtection="1">
      <alignment/>
      <protection/>
    </xf>
    <xf numFmtId="174" fontId="0" fillId="0" borderId="19" xfId="44" applyNumberFormat="1" applyFont="1" applyBorder="1" applyAlignment="1" applyProtection="1">
      <alignment/>
      <protection/>
    </xf>
    <xf numFmtId="10" fontId="0" fillId="0" borderId="19" xfId="59" applyNumberFormat="1" applyFont="1" applyBorder="1" applyAlignment="1" applyProtection="1">
      <alignment/>
      <protection/>
    </xf>
    <xf numFmtId="172" fontId="0" fillId="0" borderId="11" xfId="59" applyNumberFormat="1" applyFont="1" applyFill="1" applyBorder="1" applyAlignment="1" applyProtection="1">
      <alignment/>
      <protection/>
    </xf>
    <xf numFmtId="0" fontId="5" fillId="33" borderId="0" xfId="0" applyFont="1" applyFill="1" applyBorder="1" applyAlignment="1" applyProtection="1">
      <alignment horizontal="left" indent="1"/>
      <protection/>
    </xf>
    <xf numFmtId="0" fontId="6" fillId="0" borderId="0" xfId="0" applyFont="1" applyAlignment="1" applyProtection="1">
      <alignment/>
      <protection/>
    </xf>
    <xf numFmtId="0" fontId="6" fillId="0" borderId="0" xfId="0" applyFont="1" applyBorder="1" applyAlignment="1" applyProtection="1">
      <alignment/>
      <protection/>
    </xf>
    <xf numFmtId="174" fontId="0" fillId="0" borderId="0" xfId="44" applyNumberFormat="1" applyFont="1" applyFill="1" applyBorder="1" applyAlignment="1" applyProtection="1">
      <alignment/>
      <protection/>
    </xf>
    <xf numFmtId="6" fontId="0" fillId="0" borderId="0" xfId="0" applyNumberFormat="1" applyBorder="1" applyAlignment="1" applyProtection="1">
      <alignment/>
      <protection/>
    </xf>
    <xf numFmtId="174" fontId="0" fillId="0" borderId="11" xfId="44" applyNumberFormat="1" applyFont="1" applyFill="1" applyBorder="1" applyAlignment="1" applyProtection="1">
      <alignment/>
      <protection/>
    </xf>
    <xf numFmtId="174" fontId="0" fillId="0" borderId="19" xfId="0" applyNumberFormat="1" applyFill="1" applyBorder="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174" fontId="6" fillId="0" borderId="0" xfId="0" applyNumberFormat="1" applyFont="1" applyAlignment="1" applyProtection="1">
      <alignment/>
      <protection/>
    </xf>
    <xf numFmtId="6" fontId="6" fillId="0" borderId="0" xfId="0" applyNumberFormat="1" applyFont="1" applyBorder="1" applyAlignment="1" applyProtection="1">
      <alignment/>
      <protection/>
    </xf>
    <xf numFmtId="174" fontId="0" fillId="0" borderId="0" xfId="0" applyNumberFormat="1" applyFont="1" applyFill="1" applyAlignment="1" applyProtection="1">
      <alignment/>
      <protection/>
    </xf>
    <xf numFmtId="6" fontId="0" fillId="0" borderId="0" xfId="0" applyNumberFormat="1" applyBorder="1" applyAlignment="1" applyProtection="1">
      <alignment/>
      <protection/>
    </xf>
    <xf numFmtId="174" fontId="0" fillId="0" borderId="0" xfId="44" applyNumberFormat="1" applyFont="1" applyFill="1" applyBorder="1" applyAlignment="1" applyProtection="1">
      <alignment/>
      <protection/>
    </xf>
    <xf numFmtId="6" fontId="0" fillId="0" borderId="0" xfId="0" applyNumberFormat="1" applyBorder="1" applyAlignment="1" applyProtection="1">
      <alignment horizontal="right"/>
      <protection/>
    </xf>
    <xf numFmtId="174" fontId="0" fillId="0" borderId="0" xfId="44" applyNumberFormat="1" applyFont="1" applyBorder="1" applyAlignment="1" applyProtection="1">
      <alignment horizontal="center"/>
      <protection/>
    </xf>
    <xf numFmtId="0" fontId="6" fillId="0" borderId="0" xfId="0" applyFont="1" applyAlignment="1" applyProtection="1">
      <alignment/>
      <protection/>
    </xf>
    <xf numFmtId="0" fontId="6" fillId="0" borderId="0" xfId="0" applyFont="1" applyBorder="1" applyAlignment="1" applyProtection="1">
      <alignment/>
      <protection/>
    </xf>
    <xf numFmtId="9" fontId="0" fillId="0" borderId="0" xfId="59" applyFont="1" applyAlignment="1" applyProtection="1" quotePrefix="1">
      <alignment horizontal="right"/>
      <protection/>
    </xf>
    <xf numFmtId="9" fontId="0" fillId="0" borderId="0" xfId="59" applyFont="1" applyBorder="1" applyAlignment="1" applyProtection="1">
      <alignment horizontal="right"/>
      <protection/>
    </xf>
    <xf numFmtId="0" fontId="0" fillId="0" borderId="0" xfId="0" applyAlignment="1" applyProtection="1" quotePrefix="1">
      <alignment horizontal="right"/>
      <protection/>
    </xf>
    <xf numFmtId="10" fontId="0" fillId="0" borderId="0" xfId="59" applyNumberFormat="1" applyFont="1" applyFill="1" applyBorder="1" applyAlignment="1" applyProtection="1">
      <alignment horizontal="right"/>
      <protection/>
    </xf>
    <xf numFmtId="10" fontId="0" fillId="0" borderId="23" xfId="0" applyNumberFormat="1" applyBorder="1" applyAlignment="1" applyProtection="1">
      <alignment/>
      <protection/>
    </xf>
    <xf numFmtId="9" fontId="0" fillId="0" borderId="0" xfId="0" applyNumberFormat="1" applyBorder="1" applyAlignment="1" applyProtection="1">
      <alignment/>
      <protection/>
    </xf>
    <xf numFmtId="10" fontId="0" fillId="0" borderId="23" xfId="59" applyNumberFormat="1" applyFont="1" applyBorder="1" applyAlignment="1" applyProtection="1">
      <alignment/>
      <protection/>
    </xf>
    <xf numFmtId="0" fontId="5" fillId="0" borderId="0" xfId="0" applyFont="1" applyAlignment="1" applyProtection="1">
      <alignment/>
      <protection/>
    </xf>
    <xf numFmtId="0" fontId="1" fillId="0" borderId="0" xfId="0" applyFont="1" applyAlignment="1" applyProtection="1">
      <alignment wrapText="1"/>
      <protection/>
    </xf>
    <xf numFmtId="0" fontId="0" fillId="0" borderId="0" xfId="0" applyAlignment="1" applyProtection="1">
      <alignment horizontal="right"/>
      <protection/>
    </xf>
    <xf numFmtId="6" fontId="0" fillId="0" borderId="0" xfId="44" applyNumberFormat="1" applyFont="1" applyAlignment="1" applyProtection="1">
      <alignment/>
      <protection/>
    </xf>
    <xf numFmtId="174" fontId="0" fillId="0" borderId="0" xfId="44" applyNumberFormat="1" applyFont="1" applyFill="1" applyAlignment="1" applyProtection="1">
      <alignment/>
      <protection/>
    </xf>
    <xf numFmtId="0" fontId="16" fillId="0" borderId="0" xfId="0" applyFont="1" applyAlignment="1" applyProtection="1">
      <alignment/>
      <protection/>
    </xf>
    <xf numFmtId="0" fontId="0" fillId="34" borderId="0" xfId="0" applyFill="1" applyAlignment="1" applyProtection="1">
      <alignment horizontal="left"/>
      <protection locked="0"/>
    </xf>
    <xf numFmtId="6" fontId="0" fillId="0" borderId="0" xfId="44" applyNumberFormat="1" applyFont="1" applyAlignment="1" applyProtection="1">
      <alignment horizontal="right"/>
      <protection/>
    </xf>
    <xf numFmtId="6" fontId="0" fillId="0" borderId="0" xfId="44" applyNumberFormat="1" applyFont="1" applyFill="1" applyBorder="1" applyAlignment="1" applyProtection="1">
      <alignment horizontal="right"/>
      <protection/>
    </xf>
    <xf numFmtId="0" fontId="15" fillId="0" borderId="13" xfId="0" applyFont="1" applyBorder="1" applyAlignment="1" applyProtection="1">
      <alignment/>
      <protection/>
    </xf>
    <xf numFmtId="0" fontId="0" fillId="0" borderId="14" xfId="0" applyBorder="1" applyAlignment="1" applyProtection="1">
      <alignment/>
      <protection/>
    </xf>
    <xf numFmtId="0" fontId="0" fillId="0" borderId="15" xfId="0" applyBorder="1" applyAlignment="1" applyProtection="1" quotePrefix="1">
      <alignment/>
      <protection/>
    </xf>
    <xf numFmtId="174" fontId="0" fillId="0" borderId="12" xfId="44" applyNumberFormat="1" applyFont="1" applyFill="1" applyBorder="1" applyAlignment="1" applyProtection="1">
      <alignment/>
      <protection/>
    </xf>
    <xf numFmtId="0" fontId="16" fillId="0" borderId="15" xfId="0" applyFont="1" applyBorder="1" applyAlignment="1" applyProtection="1">
      <alignment/>
      <protection/>
    </xf>
    <xf numFmtId="0" fontId="0" fillId="0" borderId="20" xfId="0" applyBorder="1" applyAlignment="1" applyProtection="1">
      <alignment/>
      <protection/>
    </xf>
    <xf numFmtId="0" fontId="0" fillId="0" borderId="11" xfId="0" applyBorder="1" applyAlignment="1" applyProtection="1">
      <alignment/>
      <protection/>
    </xf>
    <xf numFmtId="0" fontId="2" fillId="0" borderId="0" xfId="0" applyFont="1" applyFill="1" applyAlignment="1" applyProtection="1">
      <alignment horizontal="center"/>
      <protection/>
    </xf>
    <xf numFmtId="6" fontId="0" fillId="0" borderId="0" xfId="44" applyNumberFormat="1" applyFont="1" applyBorder="1" applyAlignment="1" applyProtection="1">
      <alignment/>
      <protection/>
    </xf>
    <xf numFmtId="0" fontId="0" fillId="0" borderId="0" xfId="0" applyFont="1" applyBorder="1" applyAlignment="1" applyProtection="1">
      <alignment/>
      <protection/>
    </xf>
    <xf numFmtId="0" fontId="0" fillId="0" borderId="15" xfId="0" applyBorder="1" applyAlignment="1" applyProtection="1">
      <alignment/>
      <protection/>
    </xf>
    <xf numFmtId="0" fontId="0" fillId="0" borderId="12" xfId="0" applyBorder="1" applyAlignment="1" applyProtection="1">
      <alignment/>
      <protection/>
    </xf>
    <xf numFmtId="174" fontId="0" fillId="0" borderId="17" xfId="44" applyNumberFormat="1" applyFont="1" applyFill="1" applyBorder="1" applyAlignment="1" applyProtection="1">
      <alignment/>
      <protection/>
    </xf>
    <xf numFmtId="49" fontId="2" fillId="0" borderId="0" xfId="0" applyNumberFormat="1" applyFont="1" applyBorder="1" applyAlignment="1" applyProtection="1">
      <alignment/>
      <protection/>
    </xf>
    <xf numFmtId="10" fontId="0" fillId="0" borderId="12" xfId="59" applyNumberFormat="1" applyFont="1" applyFill="1" applyBorder="1" applyAlignment="1" applyProtection="1">
      <alignment/>
      <protection/>
    </xf>
    <xf numFmtId="0" fontId="0" fillId="0" borderId="19" xfId="0" applyBorder="1" applyAlignment="1" applyProtection="1">
      <alignment/>
      <protection/>
    </xf>
    <xf numFmtId="0" fontId="0" fillId="0" borderId="24" xfId="0" applyBorder="1" applyAlignment="1" applyProtection="1">
      <alignment/>
      <protection/>
    </xf>
    <xf numFmtId="0" fontId="2" fillId="0" borderId="0" xfId="0" applyFont="1" applyAlignment="1" applyProtection="1" quotePrefix="1">
      <alignment horizontal="right"/>
      <protection/>
    </xf>
    <xf numFmtId="0" fontId="2" fillId="0" borderId="0" xfId="0" applyFont="1" applyFill="1" applyAlignment="1" applyProtection="1" quotePrefix="1">
      <alignment horizontal="right"/>
      <protection/>
    </xf>
    <xf numFmtId="174" fontId="0" fillId="34" borderId="0" xfId="44" applyNumberFormat="1" applyFont="1" applyFill="1" applyAlignment="1" applyProtection="1">
      <alignment/>
      <protection locked="0"/>
    </xf>
    <xf numFmtId="10" fontId="0" fillId="34" borderId="0" xfId="59" applyNumberFormat="1" applyFont="1" applyFill="1" applyAlignment="1" applyProtection="1">
      <alignment/>
      <protection locked="0"/>
    </xf>
    <xf numFmtId="172" fontId="0" fillId="34" borderId="0" xfId="0" applyNumberFormat="1" applyFill="1" applyAlignment="1" applyProtection="1">
      <alignment/>
      <protection locked="0"/>
    </xf>
    <xf numFmtId="10" fontId="0" fillId="34" borderId="0" xfId="0" applyNumberFormat="1" applyFill="1" applyAlignment="1" applyProtection="1">
      <alignment/>
      <protection locked="0"/>
    </xf>
    <xf numFmtId="0" fontId="0" fillId="0" borderId="0" xfId="0" applyAlignment="1" applyProtection="1">
      <alignment/>
      <protection locked="0"/>
    </xf>
    <xf numFmtId="0" fontId="0" fillId="0" borderId="0" xfId="0" applyFill="1" applyAlignment="1" applyProtection="1" quotePrefix="1">
      <alignment/>
      <protection locked="0"/>
    </xf>
    <xf numFmtId="0" fontId="2" fillId="34" borderId="0" xfId="0" applyFont="1" applyFill="1" applyAlignment="1" applyProtection="1">
      <alignment/>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protection locked="0"/>
    </xf>
    <xf numFmtId="0" fontId="2" fillId="0" borderId="0" xfId="0" applyFont="1" applyBorder="1" applyAlignment="1" applyProtection="1">
      <alignment/>
      <protection locked="0"/>
    </xf>
    <xf numFmtId="10" fontId="2" fillId="0" borderId="0" xfId="0" applyNumberFormat="1" applyFont="1" applyBorder="1" applyAlignment="1" applyProtection="1">
      <alignment/>
      <protection locked="0"/>
    </xf>
    <xf numFmtId="0" fontId="2" fillId="0" borderId="0" xfId="0" applyFont="1" applyFill="1" applyBorder="1" applyAlignment="1" applyProtection="1">
      <alignment/>
      <protection locked="0"/>
    </xf>
    <xf numFmtId="6" fontId="2" fillId="0" borderId="0" xfId="0" applyNumberFormat="1" applyFont="1" applyBorder="1" applyAlignment="1" applyProtection="1">
      <alignment/>
      <protection locked="0"/>
    </xf>
    <xf numFmtId="0" fontId="0" fillId="0" borderId="0" xfId="0" applyAlignment="1" applyProtection="1">
      <alignment/>
      <protection locked="0"/>
    </xf>
    <xf numFmtId="10" fontId="0" fillId="0" borderId="0" xfId="0" applyNumberFormat="1" applyAlignment="1" applyProtection="1">
      <alignment/>
      <protection locked="0"/>
    </xf>
    <xf numFmtId="6" fontId="0" fillId="0" borderId="0" xfId="0" applyNumberFormat="1" applyAlignment="1" applyProtection="1">
      <alignment/>
      <protection locked="0"/>
    </xf>
    <xf numFmtId="6" fontId="0" fillId="0" borderId="0" xfId="0" applyNumberFormat="1" applyFont="1" applyBorder="1" applyAlignment="1" applyProtection="1">
      <alignment/>
      <protection locked="0"/>
    </xf>
    <xf numFmtId="6" fontId="0" fillId="0" borderId="0" xfId="0" applyNumberFormat="1" applyFont="1" applyFill="1" applyBorder="1" applyAlignment="1" applyProtection="1">
      <alignment horizontal="right"/>
      <protection locked="0"/>
    </xf>
    <xf numFmtId="0" fontId="2" fillId="0" borderId="0" xfId="0" applyFont="1" applyAlignment="1" applyProtection="1">
      <alignment/>
      <protection locked="0"/>
    </xf>
    <xf numFmtId="0" fontId="10" fillId="33" borderId="0" xfId="0" applyFont="1" applyFill="1" applyAlignment="1" applyProtection="1">
      <alignment horizontal="left" vertical="top" wrapText="1" indent="7"/>
      <protection/>
    </xf>
    <xf numFmtId="0" fontId="20" fillId="33" borderId="0" xfId="0" applyFont="1" applyFill="1" applyBorder="1" applyAlignment="1" applyProtection="1">
      <alignment/>
      <protection/>
    </xf>
    <xf numFmtId="175" fontId="20" fillId="33" borderId="0" xfId="0" applyNumberFormat="1" applyFont="1" applyFill="1" applyBorder="1" applyAlignment="1" applyProtection="1">
      <alignment horizontal="left" indent="1"/>
      <protection/>
    </xf>
    <xf numFmtId="174" fontId="0" fillId="0" borderId="19" xfId="44" applyNumberFormat="1" applyFont="1" applyBorder="1" applyAlignment="1" applyProtection="1">
      <alignment horizontal="right"/>
      <protection/>
    </xf>
    <xf numFmtId="174" fontId="0" fillId="0" borderId="0" xfId="44" applyNumberFormat="1" applyFont="1" applyFill="1" applyAlignment="1" applyProtection="1">
      <alignment/>
      <protection locked="0"/>
    </xf>
    <xf numFmtId="10" fontId="0" fillId="0" borderId="0" xfId="59" applyNumberFormat="1" applyFont="1" applyFill="1" applyAlignment="1" applyProtection="1">
      <alignment/>
      <protection locked="0"/>
    </xf>
    <xf numFmtId="6" fontId="0" fillId="0" borderId="0" xfId="0" applyNumberFormat="1" applyFill="1" applyAlignment="1" applyProtection="1">
      <alignment/>
      <protection/>
    </xf>
    <xf numFmtId="172" fontId="0" fillId="0" borderId="0" xfId="0" applyNumberFormat="1" applyFill="1" applyAlignment="1" applyProtection="1">
      <alignment/>
      <protection locked="0"/>
    </xf>
    <xf numFmtId="10" fontId="0" fillId="0" borderId="0" xfId="0" applyNumberFormat="1" applyFill="1" applyAlignment="1" applyProtection="1">
      <alignment/>
      <protection locked="0"/>
    </xf>
    <xf numFmtId="0" fontId="5"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wrapText="1"/>
      <protection/>
    </xf>
    <xf numFmtId="6" fontId="2" fillId="33" borderId="0" xfId="0" applyNumberFormat="1" applyFont="1" applyFill="1" applyBorder="1" applyAlignment="1" applyProtection="1" quotePrefix="1">
      <alignment horizontal="right"/>
      <protection locked="0"/>
    </xf>
    <xf numFmtId="0" fontId="2" fillId="33" borderId="0" xfId="0" applyFont="1" applyFill="1" applyAlignment="1" applyProtection="1" quotePrefix="1">
      <alignment/>
      <protection locked="0"/>
    </xf>
    <xf numFmtId="6" fontId="0" fillId="33" borderId="0" xfId="0" applyNumberFormat="1" applyFont="1" applyFill="1" applyBorder="1" applyAlignment="1" applyProtection="1">
      <alignment horizontal="center" vertical="center"/>
      <protection locked="0"/>
    </xf>
    <xf numFmtId="6" fontId="0" fillId="33" borderId="0" xfId="0" applyNumberFormat="1" applyFont="1" applyFill="1" applyAlignment="1" applyProtection="1">
      <alignment/>
      <protection locked="0"/>
    </xf>
    <xf numFmtId="6" fontId="0" fillId="33" borderId="0" xfId="0" applyNumberFormat="1" applyFont="1" applyFill="1" applyBorder="1" applyAlignment="1" applyProtection="1">
      <alignment horizontal="right"/>
      <protection locked="0"/>
    </xf>
    <xf numFmtId="6" fontId="0" fillId="33" borderId="0" xfId="0" applyNumberFormat="1" applyFont="1" applyFill="1" applyBorder="1" applyAlignment="1" applyProtection="1">
      <alignment/>
      <protection locked="0"/>
    </xf>
    <xf numFmtId="6" fontId="0" fillId="33" borderId="0" xfId="0" applyNumberFormat="1" applyFont="1" applyFill="1" applyBorder="1" applyAlignment="1" applyProtection="1">
      <alignment/>
      <protection locked="0"/>
    </xf>
    <xf numFmtId="0" fontId="2" fillId="33" borderId="0" xfId="0" applyFont="1" applyFill="1" applyAlignment="1" applyProtection="1">
      <alignment/>
      <protection locked="0"/>
    </xf>
    <xf numFmtId="0" fontId="2" fillId="33" borderId="0" xfId="0" applyFont="1" applyFill="1" applyAlignment="1" applyProtection="1">
      <alignment/>
      <protection locked="0"/>
    </xf>
    <xf numFmtId="177" fontId="0" fillId="34" borderId="0" xfId="0" applyNumberFormat="1" applyFill="1" applyAlignment="1" applyProtection="1">
      <alignment/>
      <protection locked="0"/>
    </xf>
    <xf numFmtId="0" fontId="0" fillId="0" borderId="0" xfId="0" applyFill="1" applyAlignment="1" applyProtection="1">
      <alignment/>
      <protection locked="0"/>
    </xf>
    <xf numFmtId="177" fontId="2" fillId="34" borderId="0" xfId="0" applyNumberFormat="1" applyFont="1" applyFill="1" applyAlignment="1" applyProtection="1">
      <alignment/>
      <protection locked="0"/>
    </xf>
    <xf numFmtId="0" fontId="2" fillId="33" borderId="0" xfId="0" applyFont="1" applyFill="1" applyBorder="1" applyAlignment="1" applyProtection="1" quotePrefix="1">
      <alignment vertical="top"/>
      <protection/>
    </xf>
    <xf numFmtId="0" fontId="24" fillId="33" borderId="0" xfId="0" applyFont="1" applyFill="1" applyAlignment="1" applyProtection="1">
      <alignment/>
      <protection/>
    </xf>
    <xf numFmtId="0" fontId="23" fillId="33" borderId="0" xfId="0" applyNumberFormat="1" applyFont="1" applyFill="1" applyAlignment="1" applyProtection="1">
      <alignment horizontal="left" vertical="top" wrapText="1"/>
      <protection/>
    </xf>
    <xf numFmtId="0" fontId="10" fillId="33" borderId="0" xfId="0" applyFont="1" applyFill="1" applyAlignment="1" applyProtection="1">
      <alignment horizontal="left" vertical="top" wrapText="1"/>
      <protection/>
    </xf>
    <xf numFmtId="0" fontId="19" fillId="33" borderId="0" xfId="0" applyFont="1" applyFill="1" applyBorder="1" applyAlignment="1" applyProtection="1">
      <alignment horizontal="left" vertical="center" wrapText="1"/>
      <protection/>
    </xf>
    <xf numFmtId="0" fontId="11" fillId="34" borderId="25" xfId="0" applyFont="1" applyFill="1" applyBorder="1" applyAlignment="1" applyProtection="1">
      <alignment horizontal="left" indent="1"/>
      <protection locked="0"/>
    </xf>
    <xf numFmtId="0" fontId="11" fillId="34" borderId="26" xfId="0" applyFont="1" applyFill="1" applyBorder="1" applyAlignment="1" applyProtection="1">
      <alignment horizontal="left" indent="1"/>
      <protection locked="0"/>
    </xf>
    <xf numFmtId="0" fontId="11" fillId="34" borderId="27" xfId="0" applyFont="1" applyFill="1" applyBorder="1" applyAlignment="1" applyProtection="1">
      <alignment horizontal="left" indent="1"/>
      <protection locked="0"/>
    </xf>
    <xf numFmtId="0" fontId="11" fillId="34" borderId="28" xfId="0" applyFont="1" applyFill="1" applyBorder="1" applyAlignment="1" applyProtection="1">
      <alignment horizontal="left" indent="1"/>
      <protection locked="0"/>
    </xf>
    <xf numFmtId="0" fontId="11" fillId="34" borderId="29" xfId="0" applyFont="1" applyFill="1" applyBorder="1" applyAlignment="1" applyProtection="1">
      <alignment horizontal="left" indent="1"/>
      <protection locked="0"/>
    </xf>
    <xf numFmtId="0" fontId="12" fillId="33" borderId="0" xfId="0" applyFont="1" applyFill="1" applyBorder="1" applyAlignment="1" applyProtection="1">
      <alignment horizontal="center"/>
      <protection/>
    </xf>
    <xf numFmtId="0" fontId="0" fillId="36" borderId="0" xfId="0" applyFill="1" applyAlignment="1" applyProtection="1">
      <alignment horizontal="left" wrapText="1"/>
      <protection/>
    </xf>
    <xf numFmtId="0" fontId="0" fillId="0" borderId="0" xfId="0" applyAlignment="1" applyProtection="1">
      <alignment wrapText="1"/>
      <protection/>
    </xf>
    <xf numFmtId="0" fontId="0" fillId="34" borderId="0" xfId="0" applyFill="1" applyAlignment="1" applyProtection="1">
      <alignment horizontal="left"/>
      <protection locked="0"/>
    </xf>
    <xf numFmtId="0" fontId="2" fillId="35" borderId="0" xfId="0" applyFont="1" applyFill="1" applyBorder="1" applyAlignment="1" applyProtection="1">
      <alignment horizontal="center" vertical="center"/>
      <protection/>
    </xf>
    <xf numFmtId="0" fontId="2" fillId="35" borderId="11" xfId="0" applyFont="1" applyFill="1" applyBorder="1" applyAlignment="1" applyProtection="1">
      <alignment horizontal="center" vertical="center"/>
      <protection/>
    </xf>
    <xf numFmtId="0" fontId="2" fillId="35" borderId="0" xfId="0" applyFont="1" applyFill="1" applyBorder="1" applyAlignment="1" applyProtection="1">
      <alignment horizontal="center" vertical="center" wrapText="1"/>
      <protection/>
    </xf>
    <xf numFmtId="0" fontId="2" fillId="35" borderId="11" xfId="0" applyFont="1" applyFill="1" applyBorder="1" applyAlignment="1" applyProtection="1">
      <alignment horizontal="center" vertical="center" wrapText="1"/>
      <protection/>
    </xf>
    <xf numFmtId="0" fontId="0" fillId="0" borderId="0" xfId="0" applyAlignment="1" applyProtection="1">
      <alignment/>
      <protection/>
    </xf>
    <xf numFmtId="0" fontId="21" fillId="33" borderId="0" xfId="0" applyFont="1" applyFill="1" applyAlignment="1" applyProtection="1" quotePrefix="1">
      <alignment wrapText="1"/>
      <protection/>
    </xf>
    <xf numFmtId="0" fontId="22" fillId="33" borderId="0" xfId="0" applyFont="1" applyFill="1" applyAlignment="1" applyProtection="1">
      <alignment wrapText="1"/>
      <protection/>
    </xf>
    <xf numFmtId="0" fontId="0" fillId="0" borderId="0" xfId="0" applyAlignment="1" applyProtection="1">
      <alignment horizontal="left"/>
      <protection/>
    </xf>
    <xf numFmtId="0" fontId="5" fillId="37" borderId="30" xfId="0" applyFont="1" applyFill="1" applyBorder="1" applyAlignment="1" applyProtection="1">
      <alignment horizontal="center" vertical="center"/>
      <protection/>
    </xf>
    <xf numFmtId="0" fontId="5" fillId="37" borderId="31" xfId="0" applyFont="1" applyFill="1" applyBorder="1" applyAlignment="1" applyProtection="1">
      <alignment horizontal="center" vertical="center"/>
      <protection/>
    </xf>
    <xf numFmtId="0" fontId="5" fillId="37" borderId="32"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11" fillId="33" borderId="0" xfId="0" applyFont="1" applyFill="1" applyBorder="1" applyAlignment="1" applyProtection="1">
      <alignment horizontal="left" indent="7"/>
      <protection/>
    </xf>
    <xf numFmtId="0" fontId="10" fillId="33" borderId="0" xfId="0" applyFont="1" applyFill="1" applyAlignment="1" applyProtection="1">
      <alignment horizontal="left" vertical="top" wrapText="1" indent="7"/>
      <protection/>
    </xf>
    <xf numFmtId="0" fontId="0" fillId="0" borderId="0" xfId="0" applyFill="1" applyAlignment="1" applyProtection="1">
      <alignment wrapText="1"/>
      <protection/>
    </xf>
    <xf numFmtId="0" fontId="0" fillId="34" borderId="0" xfId="0" applyFill="1" applyAlignment="1" applyProtection="1">
      <alignment wrapText="1"/>
      <protection locked="0"/>
    </xf>
    <xf numFmtId="174" fontId="0" fillId="0" borderId="18" xfId="44" applyNumberFormat="1" applyFont="1" applyBorder="1" applyAlignment="1" applyProtection="1">
      <alignment horizontal="right"/>
      <protection/>
    </xf>
    <xf numFmtId="174" fontId="0" fillId="0" borderId="19" xfId="44" applyNumberFormat="1" applyFont="1" applyBorder="1" applyAlignment="1" applyProtection="1">
      <alignment horizontal="right"/>
      <protection/>
    </xf>
    <xf numFmtId="0" fontId="2" fillId="0" borderId="0" xfId="0" applyFont="1" applyBorder="1" applyAlignment="1" applyProtection="1">
      <alignment horizontal="left"/>
      <protection/>
    </xf>
    <xf numFmtId="0" fontId="2" fillId="0" borderId="19" xfId="0" applyFont="1" applyBorder="1" applyAlignment="1" applyProtection="1">
      <alignment horizontal="left"/>
      <protection/>
    </xf>
    <xf numFmtId="0" fontId="9" fillId="35" borderId="30" xfId="0" applyFont="1" applyFill="1" applyBorder="1" applyAlignment="1" applyProtection="1">
      <alignment horizontal="left"/>
      <protection/>
    </xf>
    <xf numFmtId="0" fontId="2" fillId="35" borderId="31" xfId="0" applyFont="1" applyFill="1" applyBorder="1" applyAlignment="1" applyProtection="1">
      <alignment horizontal="left"/>
      <protection/>
    </xf>
    <xf numFmtId="0" fontId="2" fillId="35" borderId="32" xfId="0" applyFont="1" applyFill="1" applyBorder="1" applyAlignment="1" applyProtection="1">
      <alignment horizontal="left"/>
      <protection/>
    </xf>
    <xf numFmtId="0" fontId="7" fillId="0" borderId="0" xfId="0" applyFont="1" applyBorder="1" applyAlignment="1" applyProtection="1">
      <alignment horizontal="left" wrapText="1"/>
      <protection/>
    </xf>
    <xf numFmtId="0" fontId="5" fillId="37" borderId="0" xfId="0" applyFont="1" applyFill="1" applyAlignment="1" applyProtection="1">
      <alignment horizontal="center"/>
      <protection/>
    </xf>
    <xf numFmtId="174" fontId="0" fillId="0" borderId="18" xfId="44" applyNumberFormat="1" applyFont="1" applyFill="1" applyBorder="1" applyAlignment="1" applyProtection="1">
      <alignment horizontal="right"/>
      <protection/>
    </xf>
    <xf numFmtId="174" fontId="0" fillId="0" borderId="19" xfId="44" applyNumberFormat="1" applyFont="1" applyFill="1" applyBorder="1" applyAlignment="1" applyProtection="1">
      <alignment horizontal="right"/>
      <protection/>
    </xf>
    <xf numFmtId="0" fontId="0" fillId="34" borderId="0" xfId="0" applyFill="1" applyBorder="1" applyAlignment="1" applyProtection="1">
      <alignment/>
      <protection locked="0"/>
    </xf>
    <xf numFmtId="0" fontId="7" fillId="0" borderId="0" xfId="0" applyFont="1" applyBorder="1" applyAlignment="1" applyProtection="1">
      <alignment horizontal="left"/>
      <protection/>
    </xf>
    <xf numFmtId="174" fontId="0" fillId="0" borderId="18" xfId="0" applyNumberFormat="1" applyBorder="1" applyAlignment="1" applyProtection="1">
      <alignment horizontal="right"/>
      <protection/>
    </xf>
    <xf numFmtId="174" fontId="0" fillId="0" borderId="19" xfId="0" applyNumberFormat="1" applyBorder="1" applyAlignment="1" applyProtection="1">
      <alignment horizontal="right"/>
      <protection/>
    </xf>
    <xf numFmtId="174" fontId="0" fillId="0" borderId="14" xfId="0" applyNumberFormat="1" applyBorder="1" applyAlignment="1" applyProtection="1">
      <alignment horizontal="right"/>
      <protection/>
    </xf>
    <xf numFmtId="174" fontId="0" fillId="0" borderId="24" xfId="0" applyNumberFormat="1" applyBorder="1" applyAlignment="1" applyProtection="1">
      <alignment horizontal="right"/>
      <protection/>
    </xf>
    <xf numFmtId="174" fontId="0" fillId="0" borderId="18" xfId="44" applyNumberFormat="1" applyFont="1" applyBorder="1" applyAlignment="1" applyProtection="1">
      <alignment/>
      <protection/>
    </xf>
    <xf numFmtId="174" fontId="0" fillId="0" borderId="11" xfId="44" applyNumberFormat="1" applyFont="1" applyBorder="1" applyAlignment="1" applyProtection="1">
      <alignment/>
      <protection/>
    </xf>
    <xf numFmtId="174" fontId="0" fillId="0" borderId="19" xfId="44" applyNumberFormat="1" applyFont="1" applyBorder="1" applyAlignment="1" applyProtection="1">
      <alignment/>
      <protection/>
    </xf>
    <xf numFmtId="174" fontId="0" fillId="0" borderId="33" xfId="44" applyNumberFormat="1" applyFont="1" applyBorder="1" applyAlignment="1" applyProtection="1">
      <alignment horizontal="right"/>
      <protection/>
    </xf>
    <xf numFmtId="174" fontId="0" fillId="0" borderId="11" xfId="44" applyNumberFormat="1" applyFont="1" applyBorder="1" applyAlignment="1" applyProtection="1">
      <alignment horizontal="right"/>
      <protection/>
    </xf>
    <xf numFmtId="174" fontId="0" fillId="0" borderId="0" xfId="44" applyNumberFormat="1" applyFont="1" applyBorder="1" applyAlignment="1" applyProtection="1">
      <alignment horizontal="right"/>
      <protection/>
    </xf>
    <xf numFmtId="49" fontId="7" fillId="0" borderId="0" xfId="0" applyNumberFormat="1" applyFont="1" applyBorder="1" applyAlignment="1" applyProtection="1">
      <alignment horizontal="left"/>
      <protection/>
    </xf>
    <xf numFmtId="0" fontId="10" fillId="33" borderId="0" xfId="0" applyFont="1" applyFill="1" applyAlignment="1" applyProtection="1">
      <alignment horizontal="left" vertical="top" wrapText="1" indent="8"/>
      <protection/>
    </xf>
    <xf numFmtId="0" fontId="11" fillId="33" borderId="0" xfId="0" applyFont="1" applyFill="1" applyBorder="1" applyAlignment="1" applyProtection="1">
      <alignment horizontal="left" indent="8"/>
      <protection/>
    </xf>
    <xf numFmtId="0" fontId="0" fillId="34" borderId="0" xfId="0" applyFill="1" applyAlignment="1" applyProtection="1">
      <alignment/>
      <protection locked="0"/>
    </xf>
    <xf numFmtId="0" fontId="5" fillId="37" borderId="0" xfId="0" applyFont="1" applyFill="1" applyAlignment="1" applyProtection="1">
      <alignment horizontal="center" vertical="center"/>
      <protection/>
    </xf>
    <xf numFmtId="0" fontId="2" fillId="0" borderId="11" xfId="0" applyFont="1" applyBorder="1" applyAlignment="1" applyProtection="1">
      <alignment horizontal="center" vertical="center"/>
      <protection/>
    </xf>
    <xf numFmtId="0" fontId="2" fillId="35" borderId="30" xfId="0" applyNumberFormat="1" applyFont="1" applyFill="1" applyBorder="1" applyAlignment="1" applyProtection="1">
      <alignment horizontal="center"/>
      <protection/>
    </xf>
    <xf numFmtId="0" fontId="2" fillId="35" borderId="31" xfId="0" applyNumberFormat="1" applyFont="1" applyFill="1" applyBorder="1" applyAlignment="1" applyProtection="1">
      <alignment horizontal="center"/>
      <protection/>
    </xf>
    <xf numFmtId="0" fontId="2" fillId="35" borderId="32" xfId="0" applyNumberFormat="1" applyFont="1" applyFill="1" applyBorder="1" applyAlignment="1" applyProtection="1">
      <alignment horizontal="center"/>
      <protection/>
    </xf>
    <xf numFmtId="49" fontId="2" fillId="35" borderId="30" xfId="0" applyNumberFormat="1" applyFont="1" applyFill="1" applyBorder="1" applyAlignment="1" applyProtection="1">
      <alignment horizontal="center"/>
      <protection/>
    </xf>
    <xf numFmtId="49" fontId="2" fillId="35" borderId="31" xfId="0" applyNumberFormat="1" applyFont="1" applyFill="1" applyBorder="1" applyAlignment="1" applyProtection="1">
      <alignment horizontal="center"/>
      <protection/>
    </xf>
    <xf numFmtId="49" fontId="2" fillId="35" borderId="32" xfId="0" applyNumberFormat="1"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2" fillId="35" borderId="13" xfId="0" applyFont="1" applyFill="1" applyBorder="1" applyAlignment="1" applyProtection="1">
      <alignment horizontal="center" vertical="center" wrapText="1"/>
      <protection/>
    </xf>
    <xf numFmtId="0" fontId="2" fillId="35" borderId="20" xfId="0" applyFont="1" applyFill="1" applyBorder="1" applyAlignment="1" applyProtection="1">
      <alignment horizontal="center" vertical="center" wrapText="1"/>
      <protection/>
    </xf>
    <xf numFmtId="0" fontId="2" fillId="0" borderId="0" xfId="0" applyFont="1" applyAlignment="1" applyProtection="1">
      <alignment horizontal="left"/>
      <protection/>
    </xf>
    <xf numFmtId="0" fontId="2" fillId="0" borderId="0" xfId="0" applyFont="1" applyBorder="1" applyAlignment="1" applyProtection="1">
      <alignment horizontal="center" vertical="center"/>
      <protection/>
    </xf>
    <xf numFmtId="0" fontId="10" fillId="33" borderId="0" xfId="0" applyFont="1" applyFill="1" applyAlignment="1" applyProtection="1">
      <alignment horizontal="left" vertical="top" wrapText="1" indent="6"/>
      <protection/>
    </xf>
    <xf numFmtId="0" fontId="11" fillId="33" borderId="0" xfId="0" applyFont="1" applyFill="1" applyBorder="1" applyAlignment="1" applyProtection="1">
      <alignment horizontal="left" indent="6"/>
      <protection/>
    </xf>
    <xf numFmtId="0" fontId="2" fillId="0" borderId="0" xfId="0" applyFont="1" applyBorder="1" applyAlignment="1" applyProtection="1">
      <alignment horizontal="right" wrapText="1"/>
      <protection/>
    </xf>
    <xf numFmtId="0" fontId="2" fillId="0" borderId="11" xfId="0" applyFont="1" applyBorder="1" applyAlignment="1" applyProtection="1">
      <alignment horizontal="right" wrapText="1"/>
      <protection/>
    </xf>
    <xf numFmtId="0" fontId="2" fillId="35" borderId="14" xfId="0" applyFont="1" applyFill="1" applyBorder="1" applyAlignment="1" applyProtection="1">
      <alignment horizontal="center" vertical="center" wrapText="1"/>
      <protection/>
    </xf>
    <xf numFmtId="0" fontId="2" fillId="35" borderId="17" xfId="0" applyFont="1" applyFill="1" applyBorder="1" applyAlignment="1" applyProtection="1">
      <alignment horizontal="center" vertical="center" wrapText="1"/>
      <protection/>
    </xf>
    <xf numFmtId="174" fontId="0" fillId="0" borderId="11" xfId="0" applyNumberFormat="1" applyBorder="1" applyAlignment="1" applyProtection="1">
      <alignment horizontal="right"/>
      <protection/>
    </xf>
    <xf numFmtId="174" fontId="0" fillId="0" borderId="18" xfId="0" applyNumberFormat="1" applyFill="1" applyBorder="1" applyAlignment="1" applyProtection="1">
      <alignment horizontal="right"/>
      <protection/>
    </xf>
    <xf numFmtId="174" fontId="0" fillId="0" borderId="19" xfId="0" applyNumberFormat="1" applyFill="1" applyBorder="1" applyAlignment="1" applyProtection="1">
      <alignment horizontal="right"/>
      <protection/>
    </xf>
    <xf numFmtId="174" fontId="0" fillId="0" borderId="11" xfId="0" applyNumberFormat="1" applyBorder="1" applyAlignment="1" applyProtection="1">
      <alignment/>
      <protection/>
    </xf>
    <xf numFmtId="174" fontId="0" fillId="0" borderId="33" xfId="0" applyNumberFormat="1" applyBorder="1" applyAlignment="1" applyProtection="1">
      <alignment horizontal="center"/>
      <protection/>
    </xf>
    <xf numFmtId="174" fontId="0" fillId="0" borderId="0" xfId="44" applyNumberFormat="1" applyFont="1" applyFill="1" applyBorder="1" applyAlignment="1" applyProtection="1">
      <alignment horizontal="right"/>
      <protection/>
    </xf>
    <xf numFmtId="174" fontId="0" fillId="0" borderId="0" xfId="44" applyNumberFormat="1" applyFont="1" applyAlignment="1" applyProtection="1">
      <alignment/>
      <protection/>
    </xf>
    <xf numFmtId="174" fontId="0" fillId="0" borderId="0" xfId="0" applyNumberFormat="1" applyAlignment="1" applyProtection="1">
      <alignment/>
      <protection/>
    </xf>
    <xf numFmtId="174" fontId="0" fillId="0" borderId="0" xfId="44" applyNumberFormat="1" applyFont="1" applyBorder="1" applyAlignment="1" applyProtection="1">
      <alignment/>
      <protection/>
    </xf>
    <xf numFmtId="174" fontId="0" fillId="0" borderId="0" xfId="0" applyNumberFormat="1" applyBorder="1" applyAlignment="1" applyProtection="1">
      <alignment/>
      <protection/>
    </xf>
    <xf numFmtId="174" fontId="0" fillId="0" borderId="0" xfId="44" applyNumberFormat="1" applyFont="1" applyAlignment="1" applyProtection="1">
      <alignment horizontal="right"/>
      <protection/>
    </xf>
    <xf numFmtId="174" fontId="0" fillId="0" borderId="11" xfId="44" applyNumberFormat="1" applyFont="1" applyFill="1" applyBorder="1" applyAlignment="1" applyProtection="1">
      <alignment horizontal="right"/>
      <protection/>
    </xf>
    <xf numFmtId="174" fontId="0" fillId="0" borderId="0" xfId="44" applyNumberFormat="1" applyFont="1" applyBorder="1" applyAlignment="1" applyProtection="1">
      <alignment horizontal="right" vertical="center"/>
      <protection/>
    </xf>
    <xf numFmtId="174" fontId="0" fillId="0" borderId="0" xfId="0" applyNumberFormat="1" applyFont="1" applyAlignment="1" applyProtection="1">
      <alignment horizontal="right"/>
      <protection/>
    </xf>
    <xf numFmtId="0" fontId="2" fillId="0" borderId="18" xfId="0" applyFont="1" applyBorder="1" applyAlignment="1" applyProtection="1">
      <alignment horizontal="center" vertical="center"/>
      <protection/>
    </xf>
    <xf numFmtId="0" fontId="2" fillId="0" borderId="13" xfId="0" applyFont="1" applyBorder="1" applyAlignment="1" applyProtection="1">
      <alignment horizontal="center" wrapText="1"/>
      <protection/>
    </xf>
    <xf numFmtId="0" fontId="2" fillId="0" borderId="20" xfId="0" applyFont="1" applyBorder="1" applyAlignment="1" applyProtection="1">
      <alignment horizontal="center" wrapText="1"/>
      <protection/>
    </xf>
    <xf numFmtId="0" fontId="2" fillId="0" borderId="18" xfId="0" applyFont="1" applyBorder="1" applyAlignment="1" applyProtection="1">
      <alignment horizontal="center" wrapText="1"/>
      <protection/>
    </xf>
    <xf numFmtId="0" fontId="0" fillId="0" borderId="14" xfId="0" applyBorder="1" applyAlignment="1" applyProtection="1">
      <alignment horizontal="center" wrapText="1"/>
      <protection/>
    </xf>
    <xf numFmtId="0" fontId="0" fillId="0" borderId="11" xfId="0" applyBorder="1" applyAlignment="1" applyProtection="1">
      <alignment horizontal="center" wrapText="1"/>
      <protection/>
    </xf>
    <xf numFmtId="0" fontId="0" fillId="0" borderId="17" xfId="0" applyBorder="1" applyAlignment="1" applyProtection="1">
      <alignment horizontal="center" wrapText="1"/>
      <protection/>
    </xf>
    <xf numFmtId="172" fontId="0" fillId="0" borderId="34" xfId="59" applyNumberFormat="1" applyFont="1" applyFill="1" applyBorder="1" applyAlignment="1" applyProtection="1">
      <alignment horizontal="center"/>
      <protection/>
    </xf>
    <xf numFmtId="172" fontId="0" fillId="0" borderId="35" xfId="59" applyNumberFormat="1" applyFont="1" applyFill="1" applyBorder="1" applyAlignment="1" applyProtection="1">
      <alignment horizontal="center"/>
      <protection/>
    </xf>
    <xf numFmtId="170" fontId="0" fillId="34" borderId="14" xfId="44" applyFont="1" applyFill="1" applyBorder="1" applyAlignment="1" applyProtection="1">
      <alignment horizontal="center"/>
      <protection locked="0"/>
    </xf>
    <xf numFmtId="170" fontId="0" fillId="34" borderId="17" xfId="44" applyFont="1" applyFill="1" applyBorder="1" applyAlignment="1" applyProtection="1">
      <alignment horizontal="center"/>
      <protection locked="0"/>
    </xf>
    <xf numFmtId="170" fontId="0" fillId="0" borderId="34" xfId="44" applyFont="1" applyFill="1" applyBorder="1" applyAlignment="1" applyProtection="1">
      <alignment horizontal="center"/>
      <protection/>
    </xf>
    <xf numFmtId="170" fontId="0" fillId="0" borderId="35" xfId="44" applyFont="1" applyFill="1" applyBorder="1" applyAlignment="1" applyProtection="1">
      <alignment horizontal="center"/>
      <protection/>
    </xf>
    <xf numFmtId="170" fontId="0" fillId="34" borderId="34" xfId="44" applyFont="1" applyFill="1" applyBorder="1" applyAlignment="1" applyProtection="1">
      <alignment horizontal="center"/>
      <protection locked="0"/>
    </xf>
    <xf numFmtId="170" fontId="0" fillId="34" borderId="35" xfId="44" applyFont="1" applyFill="1" applyBorder="1" applyAlignment="1" applyProtection="1">
      <alignment horizontal="center"/>
      <protection locked="0"/>
    </xf>
    <xf numFmtId="177" fontId="0" fillId="34" borderId="15" xfId="0" applyNumberFormat="1" applyFill="1" applyBorder="1" applyAlignment="1" applyProtection="1">
      <alignment horizontal="center"/>
      <protection locked="0"/>
    </xf>
    <xf numFmtId="170" fontId="0" fillId="0" borderId="14" xfId="44" applyFont="1" applyFill="1" applyBorder="1" applyAlignment="1" applyProtection="1">
      <alignment horizontal="center"/>
      <protection/>
    </xf>
    <xf numFmtId="170" fontId="0" fillId="0" borderId="17" xfId="44" applyFont="1" applyFill="1" applyBorder="1" applyAlignment="1" applyProtection="1">
      <alignment horizontal="center"/>
      <protection/>
    </xf>
    <xf numFmtId="0" fontId="0" fillId="0" borderId="30" xfId="0" applyBorder="1" applyAlignment="1" applyProtection="1">
      <alignment horizontal="center" wrapText="1"/>
      <protection/>
    </xf>
    <xf numFmtId="0" fontId="0" fillId="0" borderId="32" xfId="0" applyBorder="1" applyAlignment="1" applyProtection="1">
      <alignment horizontal="center" wrapText="1"/>
      <protection/>
    </xf>
    <xf numFmtId="0" fontId="0" fillId="0" borderId="34" xfId="0" applyBorder="1" applyAlignment="1" applyProtection="1">
      <alignment horizontal="center" wrapText="1"/>
      <protection/>
    </xf>
    <xf numFmtId="0" fontId="0" fillId="0" borderId="35" xfId="0" applyBorder="1" applyAlignment="1" applyProtection="1">
      <alignment horizontal="center" wrapText="1"/>
      <protection/>
    </xf>
    <xf numFmtId="177" fontId="0" fillId="34" borderId="15" xfId="59" applyNumberFormat="1" applyFont="1" applyFill="1" applyBorder="1" applyAlignment="1" applyProtection="1">
      <alignment horizontal="center"/>
      <protection locked="0"/>
    </xf>
    <xf numFmtId="177" fontId="0" fillId="34" borderId="12" xfId="59" applyNumberFormat="1" applyFont="1" applyFill="1" applyBorder="1" applyAlignment="1" applyProtection="1">
      <alignment horizontal="center"/>
      <protection locked="0"/>
    </xf>
    <xf numFmtId="177" fontId="0" fillId="34" borderId="20" xfId="59" applyNumberFormat="1" applyFont="1" applyFill="1" applyBorder="1" applyAlignment="1" applyProtection="1">
      <alignment horizontal="center"/>
      <protection locked="0"/>
    </xf>
    <xf numFmtId="177" fontId="0" fillId="34" borderId="17" xfId="59" applyNumberFormat="1" applyFont="1" applyFill="1" applyBorder="1" applyAlignment="1" applyProtection="1">
      <alignment horizontal="center"/>
      <protection locked="0"/>
    </xf>
    <xf numFmtId="0" fontId="0" fillId="0" borderId="34" xfId="0" applyBorder="1" applyAlignment="1" applyProtection="1">
      <alignment horizontal="center"/>
      <protection/>
    </xf>
    <xf numFmtId="0" fontId="0" fillId="0" borderId="35" xfId="0" applyBorder="1" applyAlignment="1" applyProtection="1">
      <alignment horizontal="center"/>
      <protection/>
    </xf>
    <xf numFmtId="0" fontId="0" fillId="0" borderId="31" xfId="0" applyBorder="1" applyAlignment="1" applyProtection="1">
      <alignment horizontal="center" wrapText="1"/>
      <protection/>
    </xf>
    <xf numFmtId="0" fontId="0" fillId="0" borderId="14" xfId="0" applyBorder="1" applyAlignment="1" applyProtection="1">
      <alignment horizontal="center"/>
      <protection/>
    </xf>
    <xf numFmtId="0" fontId="0" fillId="0" borderId="17" xfId="0" applyBorder="1" applyAlignment="1" applyProtection="1">
      <alignment horizontal="center"/>
      <protection/>
    </xf>
    <xf numFmtId="0" fontId="5" fillId="37" borderId="13" xfId="0" applyFont="1" applyFill="1" applyBorder="1" applyAlignment="1" applyProtection="1">
      <alignment horizontal="center" vertical="center" wrapText="1"/>
      <protection/>
    </xf>
    <xf numFmtId="0" fontId="5" fillId="37" borderId="18" xfId="0" applyFont="1" applyFill="1" applyBorder="1" applyAlignment="1" applyProtection="1">
      <alignment horizontal="center" vertical="center" wrapText="1"/>
      <protection/>
    </xf>
    <xf numFmtId="0" fontId="5" fillId="37" borderId="14" xfId="0" applyFont="1" applyFill="1" applyBorder="1" applyAlignment="1" applyProtection="1">
      <alignment horizontal="center" vertical="center" wrapText="1"/>
      <protection/>
    </xf>
    <xf numFmtId="0" fontId="5" fillId="37" borderId="15" xfId="0" applyFont="1" applyFill="1" applyBorder="1" applyAlignment="1" applyProtection="1">
      <alignment horizontal="center" vertical="center" wrapText="1"/>
      <protection/>
    </xf>
    <xf numFmtId="0" fontId="5" fillId="37" borderId="0" xfId="0" applyFont="1" applyFill="1" applyBorder="1" applyAlignment="1" applyProtection="1">
      <alignment horizontal="center" vertical="center" wrapText="1"/>
      <protection/>
    </xf>
    <xf numFmtId="0" fontId="5" fillId="37" borderId="12" xfId="0" applyFont="1" applyFill="1" applyBorder="1" applyAlignment="1" applyProtection="1">
      <alignment horizontal="center" vertical="center" wrapText="1"/>
      <protection/>
    </xf>
    <xf numFmtId="0" fontId="5" fillId="37" borderId="20" xfId="0" applyFont="1" applyFill="1" applyBorder="1" applyAlignment="1" applyProtection="1">
      <alignment horizontal="center" vertical="center" wrapText="1"/>
      <protection/>
    </xf>
    <xf numFmtId="0" fontId="5" fillId="37" borderId="11" xfId="0" applyFont="1" applyFill="1" applyBorder="1" applyAlignment="1" applyProtection="1">
      <alignment horizontal="center" vertical="center" wrapText="1"/>
      <protection/>
    </xf>
    <xf numFmtId="0" fontId="5" fillId="37" borderId="17" xfId="0" applyFont="1" applyFill="1" applyBorder="1" applyAlignment="1" applyProtection="1">
      <alignment horizontal="center" vertical="center" wrapText="1"/>
      <protection/>
    </xf>
    <xf numFmtId="0" fontId="5" fillId="0" borderId="30" xfId="0" applyFont="1" applyBorder="1" applyAlignment="1" applyProtection="1">
      <alignment horizontal="center" vertical="center"/>
      <protection/>
    </xf>
    <xf numFmtId="0" fontId="17" fillId="0" borderId="31" xfId="0" applyFont="1" applyBorder="1" applyAlignment="1" applyProtection="1">
      <alignment horizontal="center" vertical="center"/>
      <protection/>
    </xf>
    <xf numFmtId="0" fontId="17" fillId="0" borderId="32"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428625</xdr:colOff>
      <xdr:row>1</xdr:row>
      <xdr:rowOff>180975</xdr:rowOff>
    </xdr:from>
    <xdr:to>
      <xdr:col>9</xdr:col>
      <xdr:colOff>180975</xdr:colOff>
      <xdr:row>5</xdr:row>
      <xdr:rowOff>95250</xdr:rowOff>
    </xdr:to>
    <xdr:sp macro="[0]!printmacro">
      <xdr:nvSpPr>
        <xdr:cNvPr id="1" name="Text Box 3"/>
        <xdr:cNvSpPr txBox="1">
          <a:spLocks noChangeArrowheads="1"/>
        </xdr:cNvSpPr>
      </xdr:nvSpPr>
      <xdr:spPr>
        <a:xfrm>
          <a:off x="6762750" y="523875"/>
          <a:ext cx="971550" cy="571500"/>
        </a:xfrm>
        <a:prstGeom prst="rect">
          <a:avLst/>
        </a:prstGeom>
        <a:solidFill>
          <a:srgbClr val="FFFFFF"/>
        </a:solidFill>
        <a:ln w="9525" cmpd="sng">
          <a:noFill/>
        </a:ln>
      </xdr:spPr>
      <xdr:txBody>
        <a:bodyPr vertOverflow="clip" wrap="square" lIns="27432" tIns="0" rIns="27432" bIns="22860" anchor="b"/>
        <a:p>
          <a:pPr algn="ctr">
            <a:defRPr/>
          </a:pPr>
          <a:r>
            <a:rPr lang="en-US" cap="none" sz="800" b="1" i="0" u="none" baseline="0">
              <a:solidFill>
                <a:srgbClr val="FF0000"/>
              </a:solidFill>
              <a:latin typeface="Arial"/>
              <a:ea typeface="Arial"/>
              <a:cs typeface="Arial"/>
            </a:rPr>
            <a:t>Click here to print the entire workbook</a:t>
          </a:r>
        </a:p>
      </xdr:txBody>
    </xdr:sp>
    <xdr:clientData fPrintsWithSheet="0"/>
  </xdr:twoCellAnchor>
  <xdr:twoCellAnchor>
    <xdr:from>
      <xdr:col>8</xdr:col>
      <xdr:colOff>114300</xdr:colOff>
      <xdr:row>0</xdr:row>
      <xdr:rowOff>19050</xdr:rowOff>
    </xdr:from>
    <xdr:to>
      <xdr:col>9</xdr:col>
      <xdr:colOff>9525</xdr:colOff>
      <xdr:row>2</xdr:row>
      <xdr:rowOff>85725</xdr:rowOff>
    </xdr:to>
    <xdr:pic macro="[0]!printmacro">
      <xdr:nvPicPr>
        <xdr:cNvPr id="2" name="Picture 2" descr="5aa81ab9080e3a4c"/>
        <xdr:cNvPicPr preferRelativeResize="1">
          <a:picLocks noChangeAspect="1"/>
        </xdr:cNvPicPr>
      </xdr:nvPicPr>
      <xdr:blipFill>
        <a:blip r:embed="rId1"/>
        <a:stretch>
          <a:fillRect/>
        </a:stretch>
      </xdr:blipFill>
      <xdr:spPr>
        <a:xfrm>
          <a:off x="6915150" y="19050"/>
          <a:ext cx="647700" cy="63817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V42"/>
  <sheetViews>
    <sheetView showGridLines="0" tabSelected="1" zoomScalePageLayoutView="0" workbookViewId="0" topLeftCell="A1">
      <selection activeCell="D5" sqref="D5"/>
    </sheetView>
  </sheetViews>
  <sheetFormatPr defaultColWidth="9.140625" defaultRowHeight="12.75"/>
  <cols>
    <col min="1" max="1" width="3.421875" style="13" customWidth="1"/>
    <col min="2" max="2" width="16.7109375" style="13" customWidth="1"/>
    <col min="3" max="3" width="18.8515625" style="13" customWidth="1"/>
    <col min="4" max="4" width="15.28125" style="13" customWidth="1"/>
    <col min="5" max="5" width="20.28125" style="13" customWidth="1"/>
    <col min="6" max="6" width="12.140625" style="13" customWidth="1"/>
    <col min="7" max="7" width="8.28125" style="13" customWidth="1"/>
    <col min="8" max="8" width="7.00390625" style="13" customWidth="1"/>
    <col min="9" max="9" width="11.28125" style="13" customWidth="1"/>
    <col min="10" max="16384" width="9.140625" style="13" customWidth="1"/>
  </cols>
  <sheetData>
    <row r="1" spans="3:9" s="2" customFormat="1" ht="27" customHeight="1" thickBot="1">
      <c r="C1" s="259" t="s">
        <v>180</v>
      </c>
      <c r="D1" s="259"/>
      <c r="E1" s="259"/>
      <c r="F1" s="1"/>
      <c r="G1" s="1"/>
      <c r="H1" s="1"/>
      <c r="I1" s="1"/>
    </row>
    <row r="2" spans="3:8" s="2" customFormat="1" ht="18">
      <c r="C2" s="3" t="s">
        <v>181</v>
      </c>
      <c r="D2" s="261" t="s">
        <v>200</v>
      </c>
      <c r="E2" s="262"/>
      <c r="F2" s="262"/>
      <c r="G2" s="263"/>
      <c r="H2" s="256" t="s">
        <v>2</v>
      </c>
    </row>
    <row r="3" spans="3:8" s="2" customFormat="1" ht="7.5" customHeight="1" thickBot="1">
      <c r="C3" s="3"/>
      <c r="D3" s="29"/>
      <c r="E3" s="29"/>
      <c r="F3" s="29"/>
      <c r="G3" s="29"/>
      <c r="H3" s="23"/>
    </row>
    <row r="4" spans="3:9" s="2" customFormat="1" ht="18.75" thickBot="1">
      <c r="C4" s="4" t="s">
        <v>8</v>
      </c>
      <c r="D4" s="264" t="s">
        <v>201</v>
      </c>
      <c r="E4" s="265"/>
      <c r="F4" s="4"/>
      <c r="G4" s="4"/>
      <c r="I4" s="25"/>
    </row>
    <row r="5" spans="3:9" s="2" customFormat="1" ht="7.5" customHeight="1" thickBot="1">
      <c r="C5" s="4"/>
      <c r="D5" s="29"/>
      <c r="E5" s="29"/>
      <c r="F5" s="4"/>
      <c r="G5" s="4"/>
      <c r="I5" s="25"/>
    </row>
    <row r="6" spans="3:7" s="2" customFormat="1" ht="18.75" thickBot="1">
      <c r="C6" s="4" t="s">
        <v>11</v>
      </c>
      <c r="D6" s="28">
        <v>2010</v>
      </c>
      <c r="E6" s="4"/>
      <c r="F6" s="234" t="s">
        <v>193</v>
      </c>
      <c r="G6" s="235">
        <v>1</v>
      </c>
    </row>
    <row r="7" spans="6:10" s="2" customFormat="1" ht="15.75">
      <c r="F7" s="5"/>
      <c r="G7" s="5"/>
      <c r="J7" s="15"/>
    </row>
    <row r="8" s="2" customFormat="1" ht="12.75"/>
    <row r="9" spans="3:5" s="2" customFormat="1" ht="18">
      <c r="C9" s="266" t="s">
        <v>47</v>
      </c>
      <c r="D9" s="266"/>
      <c r="E9" s="266"/>
    </row>
    <row r="10" spans="3:7" s="2" customFormat="1" ht="39.75" customHeight="1">
      <c r="C10" s="6" t="s">
        <v>48</v>
      </c>
      <c r="D10" s="7"/>
      <c r="E10" s="7" t="s">
        <v>50</v>
      </c>
      <c r="F10" s="8"/>
      <c r="G10" s="8"/>
    </row>
    <row r="11" s="2" customFormat="1" ht="12.75"/>
    <row r="12" spans="3:6" s="2" customFormat="1" ht="12.75">
      <c r="C12" s="30" t="s">
        <v>191</v>
      </c>
      <c r="D12" s="15"/>
      <c r="E12" s="16" t="s">
        <v>182</v>
      </c>
      <c r="F12" s="15"/>
    </row>
    <row r="13" spans="4:6" s="2" customFormat="1" ht="12.75">
      <c r="D13" s="15"/>
      <c r="E13" s="15"/>
      <c r="F13" s="15"/>
    </row>
    <row r="14" spans="3:8" s="2" customFormat="1" ht="12.75">
      <c r="C14" s="30">
        <v>1</v>
      </c>
      <c r="D14" s="17"/>
      <c r="E14" s="16" t="s">
        <v>7</v>
      </c>
      <c r="F14" s="31"/>
      <c r="G14" s="10"/>
      <c r="H14" s="10"/>
    </row>
    <row r="15" spans="3:8" s="2" customFormat="1" ht="12.75">
      <c r="C15" s="30"/>
      <c r="D15" s="17"/>
      <c r="E15" s="18"/>
      <c r="F15" s="18"/>
      <c r="G15" s="11"/>
      <c r="H15" s="11"/>
    </row>
    <row r="16" spans="3:8" s="2" customFormat="1" ht="12.75">
      <c r="C16" s="30">
        <v>2</v>
      </c>
      <c r="D16" s="17"/>
      <c r="E16" s="16" t="s">
        <v>59</v>
      </c>
      <c r="F16" s="31"/>
      <c r="G16" s="10"/>
      <c r="H16" s="10"/>
    </row>
    <row r="17" spans="3:8" s="2" customFormat="1" ht="12.75">
      <c r="C17" s="30"/>
      <c r="D17" s="17"/>
      <c r="E17" s="18"/>
      <c r="F17" s="18"/>
      <c r="G17" s="11"/>
      <c r="H17" s="11"/>
    </row>
    <row r="18" spans="3:8" s="2" customFormat="1" ht="12.75">
      <c r="C18" s="30">
        <v>3</v>
      </c>
      <c r="D18" s="17"/>
      <c r="E18" s="16" t="s">
        <v>49</v>
      </c>
      <c r="F18" s="31"/>
      <c r="G18" s="10"/>
      <c r="H18" s="10"/>
    </row>
    <row r="19" spans="3:8" s="2" customFormat="1" ht="12.75">
      <c r="C19" s="30"/>
      <c r="D19" s="17"/>
      <c r="E19" s="18"/>
      <c r="F19" s="18"/>
      <c r="G19" s="11"/>
      <c r="H19" s="11"/>
    </row>
    <row r="20" spans="3:8" s="2" customFormat="1" ht="12.75">
      <c r="C20" s="30">
        <v>4</v>
      </c>
      <c r="D20" s="17"/>
      <c r="E20" s="16" t="s">
        <v>71</v>
      </c>
      <c r="F20" s="31"/>
      <c r="G20" s="10"/>
      <c r="H20" s="10"/>
    </row>
    <row r="21" spans="3:8" s="2" customFormat="1" ht="12.75">
      <c r="C21" s="30"/>
      <c r="D21" s="17"/>
      <c r="E21" s="17"/>
      <c r="F21" s="31"/>
      <c r="G21" s="10"/>
      <c r="H21" s="10"/>
    </row>
    <row r="22" spans="3:8" s="2" customFormat="1" ht="12.75">
      <c r="C22" s="30">
        <v>5</v>
      </c>
      <c r="D22" s="17"/>
      <c r="E22" s="16" t="s">
        <v>60</v>
      </c>
      <c r="F22" s="31"/>
      <c r="G22" s="10"/>
      <c r="H22" s="10"/>
    </row>
    <row r="23" spans="3:8" s="2" customFormat="1" ht="12.75">
      <c r="C23" s="30"/>
      <c r="D23" s="17"/>
      <c r="E23" s="18"/>
      <c r="F23" s="18"/>
      <c r="G23" s="11"/>
      <c r="H23" s="11"/>
    </row>
    <row r="24" spans="3:8" s="2" customFormat="1" ht="12.75">
      <c r="C24" s="30">
        <v>6</v>
      </c>
      <c r="D24" s="17"/>
      <c r="E24" s="19" t="s">
        <v>40</v>
      </c>
      <c r="F24" s="18"/>
      <c r="G24" s="11"/>
      <c r="H24" s="11"/>
    </row>
    <row r="25" spans="3:8" s="2" customFormat="1" ht="12.75">
      <c r="C25" s="30"/>
      <c r="D25" s="17"/>
      <c r="E25" s="18"/>
      <c r="F25" s="18"/>
      <c r="G25" s="11"/>
      <c r="H25" s="11"/>
    </row>
    <row r="26" spans="3:6" s="2" customFormat="1" ht="12.75">
      <c r="C26" s="30">
        <v>7</v>
      </c>
      <c r="D26" s="17"/>
      <c r="E26" s="16" t="s">
        <v>72</v>
      </c>
      <c r="F26" s="17"/>
    </row>
    <row r="27" s="2" customFormat="1" ht="12.75">
      <c r="E27" s="9"/>
    </row>
    <row r="30" ht="12.75">
      <c r="A30" s="12" t="s">
        <v>52</v>
      </c>
    </row>
    <row r="31" spans="1:8" ht="12.75">
      <c r="A31" s="20" t="s">
        <v>2</v>
      </c>
      <c r="B31" s="21" t="s">
        <v>74</v>
      </c>
      <c r="C31" s="22"/>
      <c r="D31" s="14"/>
      <c r="E31" s="14"/>
      <c r="F31" s="14"/>
      <c r="G31" s="14"/>
      <c r="H31" s="14"/>
    </row>
    <row r="32" spans="1:9" ht="24.75" customHeight="1">
      <c r="A32" s="27" t="s">
        <v>3</v>
      </c>
      <c r="B32" s="260" t="s">
        <v>190</v>
      </c>
      <c r="C32" s="260"/>
      <c r="D32" s="260"/>
      <c r="E32" s="260"/>
      <c r="F32" s="260"/>
      <c r="G32" s="260"/>
      <c r="H32" s="26"/>
      <c r="I32" s="26"/>
    </row>
    <row r="33" spans="2:9" ht="12.75">
      <c r="B33" s="26"/>
      <c r="C33" s="26"/>
      <c r="D33" s="26"/>
      <c r="E33" s="26"/>
      <c r="F33" s="26"/>
      <c r="G33" s="26"/>
      <c r="H33" s="26"/>
      <c r="I33" s="26"/>
    </row>
    <row r="34" spans="1:256" ht="15.75">
      <c r="A34" s="257" t="s">
        <v>195</v>
      </c>
      <c r="B34" s="257"/>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7"/>
      <c r="BQ34" s="257"/>
      <c r="BR34" s="257"/>
      <c r="BS34" s="257"/>
      <c r="BT34" s="257"/>
      <c r="BU34" s="257"/>
      <c r="BV34" s="257"/>
      <c r="BW34" s="257"/>
      <c r="BX34" s="257"/>
      <c r="BY34" s="257"/>
      <c r="BZ34" s="257"/>
      <c r="CA34" s="257"/>
      <c r="CB34" s="257"/>
      <c r="CC34" s="257"/>
      <c r="CD34" s="257"/>
      <c r="CE34" s="257"/>
      <c r="CF34" s="257"/>
      <c r="CG34" s="257"/>
      <c r="CH34" s="257"/>
      <c r="CI34" s="257"/>
      <c r="CJ34" s="257"/>
      <c r="CK34" s="257"/>
      <c r="CL34" s="257"/>
      <c r="CM34" s="257"/>
      <c r="CN34" s="257"/>
      <c r="CO34" s="257"/>
      <c r="CP34" s="257"/>
      <c r="CQ34" s="257"/>
      <c r="CR34" s="257"/>
      <c r="CS34" s="257"/>
      <c r="CT34" s="257"/>
      <c r="CU34" s="257"/>
      <c r="CV34" s="257"/>
      <c r="CW34" s="257"/>
      <c r="CX34" s="257"/>
      <c r="CY34" s="257"/>
      <c r="CZ34" s="257"/>
      <c r="DA34" s="257"/>
      <c r="DB34" s="257"/>
      <c r="DC34" s="257"/>
      <c r="DD34" s="257"/>
      <c r="DE34" s="257"/>
      <c r="DF34" s="257"/>
      <c r="DG34" s="257"/>
      <c r="DH34" s="257"/>
      <c r="DI34" s="257"/>
      <c r="DJ34" s="257"/>
      <c r="DK34" s="257"/>
      <c r="DL34" s="257"/>
      <c r="DM34" s="257"/>
      <c r="DN34" s="257"/>
      <c r="DO34" s="257"/>
      <c r="DP34" s="257"/>
      <c r="DQ34" s="257"/>
      <c r="DR34" s="257"/>
      <c r="DS34" s="257"/>
      <c r="DT34" s="257"/>
      <c r="DU34" s="257"/>
      <c r="DV34" s="257"/>
      <c r="DW34" s="257"/>
      <c r="DX34" s="257"/>
      <c r="DY34" s="257"/>
      <c r="DZ34" s="257"/>
      <c r="EA34" s="257"/>
      <c r="EB34" s="257"/>
      <c r="EC34" s="257"/>
      <c r="ED34" s="257"/>
      <c r="EE34" s="257"/>
      <c r="EF34" s="257"/>
      <c r="EG34" s="257"/>
      <c r="EH34" s="257"/>
      <c r="EI34" s="257"/>
      <c r="EJ34" s="257"/>
      <c r="EK34" s="257"/>
      <c r="EL34" s="257"/>
      <c r="EM34" s="257"/>
      <c r="EN34" s="257"/>
      <c r="EO34" s="257"/>
      <c r="EP34" s="257"/>
      <c r="EQ34" s="257"/>
      <c r="ER34" s="257"/>
      <c r="ES34" s="257"/>
      <c r="ET34" s="257"/>
      <c r="EU34" s="257"/>
      <c r="EV34" s="257"/>
      <c r="EW34" s="257"/>
      <c r="EX34" s="257"/>
      <c r="EY34" s="257"/>
      <c r="EZ34" s="257"/>
      <c r="FA34" s="257"/>
      <c r="FB34" s="257"/>
      <c r="FC34" s="257"/>
      <c r="FD34" s="257"/>
      <c r="FE34" s="257"/>
      <c r="FF34" s="257"/>
      <c r="FG34" s="257"/>
      <c r="FH34" s="257"/>
      <c r="FI34" s="257"/>
      <c r="FJ34" s="257"/>
      <c r="FK34" s="257"/>
      <c r="FL34" s="257"/>
      <c r="FM34" s="257"/>
      <c r="FN34" s="257"/>
      <c r="FO34" s="257"/>
      <c r="FP34" s="257"/>
      <c r="FQ34" s="257"/>
      <c r="FR34" s="257"/>
      <c r="FS34" s="257"/>
      <c r="FT34" s="257"/>
      <c r="FU34" s="257"/>
      <c r="FV34" s="257"/>
      <c r="FW34" s="257"/>
      <c r="FX34" s="257"/>
      <c r="FY34" s="257"/>
      <c r="FZ34" s="257"/>
      <c r="GA34" s="257"/>
      <c r="GB34" s="257"/>
      <c r="GC34" s="257"/>
      <c r="GD34" s="257"/>
      <c r="GE34" s="257"/>
      <c r="GF34" s="257"/>
      <c r="GG34" s="257"/>
      <c r="GH34" s="257"/>
      <c r="GI34" s="257"/>
      <c r="GJ34" s="257"/>
      <c r="GK34" s="257"/>
      <c r="GL34" s="257"/>
      <c r="GM34" s="257"/>
      <c r="GN34" s="257"/>
      <c r="GO34" s="257"/>
      <c r="GP34" s="257"/>
      <c r="GQ34" s="257"/>
      <c r="GR34" s="257"/>
      <c r="GS34" s="257"/>
      <c r="GT34" s="257"/>
      <c r="GU34" s="257"/>
      <c r="GV34" s="257"/>
      <c r="GW34" s="257"/>
      <c r="GX34" s="257"/>
      <c r="GY34" s="257"/>
      <c r="GZ34" s="257"/>
      <c r="HA34" s="257"/>
      <c r="HB34" s="257"/>
      <c r="HC34" s="257"/>
      <c r="HD34" s="257"/>
      <c r="HE34" s="257"/>
      <c r="HF34" s="257"/>
      <c r="HG34" s="257"/>
      <c r="HH34" s="257"/>
      <c r="HI34" s="257"/>
      <c r="HJ34" s="257"/>
      <c r="HK34" s="257"/>
      <c r="HL34" s="257"/>
      <c r="HM34" s="257"/>
      <c r="HN34" s="257"/>
      <c r="HO34" s="257"/>
      <c r="HP34" s="257"/>
      <c r="HQ34" s="257"/>
      <c r="HR34" s="257"/>
      <c r="HS34" s="257"/>
      <c r="HT34" s="257"/>
      <c r="HU34" s="257"/>
      <c r="HV34" s="257"/>
      <c r="HW34" s="257"/>
      <c r="HX34" s="257"/>
      <c r="HY34" s="257"/>
      <c r="HZ34" s="257"/>
      <c r="IA34" s="257"/>
      <c r="IB34" s="257"/>
      <c r="IC34" s="257"/>
      <c r="ID34" s="257"/>
      <c r="IE34" s="257"/>
      <c r="IF34" s="257"/>
      <c r="IG34" s="257"/>
      <c r="IH34" s="257"/>
      <c r="II34" s="257"/>
      <c r="IJ34" s="257"/>
      <c r="IK34" s="257"/>
      <c r="IL34" s="257"/>
      <c r="IM34" s="257"/>
      <c r="IN34" s="257"/>
      <c r="IO34" s="257"/>
      <c r="IP34" s="257"/>
      <c r="IQ34" s="257"/>
      <c r="IR34" s="257"/>
      <c r="IS34" s="257"/>
      <c r="IT34" s="257"/>
      <c r="IU34" s="257"/>
      <c r="IV34" s="257"/>
    </row>
    <row r="35" spans="1:7" ht="12.75">
      <c r="A35" s="258" t="s">
        <v>194</v>
      </c>
      <c r="B35" s="258"/>
      <c r="C35" s="258"/>
      <c r="D35" s="258"/>
      <c r="E35" s="258"/>
      <c r="F35" s="258"/>
      <c r="G35" s="258"/>
    </row>
    <row r="36" spans="1:7" ht="12.75">
      <c r="A36" s="258"/>
      <c r="B36" s="258"/>
      <c r="C36" s="258"/>
      <c r="D36" s="258"/>
      <c r="E36" s="258"/>
      <c r="F36" s="258"/>
      <c r="G36" s="258"/>
    </row>
    <row r="37" spans="1:7" ht="12.75">
      <c r="A37" s="258"/>
      <c r="B37" s="258"/>
      <c r="C37" s="258"/>
      <c r="D37" s="258"/>
      <c r="E37" s="258"/>
      <c r="F37" s="258"/>
      <c r="G37" s="258"/>
    </row>
    <row r="38" spans="1:7" ht="12.75">
      <c r="A38" s="258"/>
      <c r="B38" s="258"/>
      <c r="C38" s="258"/>
      <c r="D38" s="258"/>
      <c r="E38" s="258"/>
      <c r="F38" s="258"/>
      <c r="G38" s="258"/>
    </row>
    <row r="39" spans="1:7" ht="12.75">
      <c r="A39" s="258"/>
      <c r="B39" s="258"/>
      <c r="C39" s="258"/>
      <c r="D39" s="258"/>
      <c r="E39" s="258"/>
      <c r="F39" s="258"/>
      <c r="G39" s="258"/>
    </row>
    <row r="40" spans="1:7" ht="12.75">
      <c r="A40" s="258"/>
      <c r="B40" s="258"/>
      <c r="C40" s="258"/>
      <c r="D40" s="258"/>
      <c r="E40" s="258"/>
      <c r="F40" s="258"/>
      <c r="G40" s="258"/>
    </row>
    <row r="41" spans="1:7" ht="12.75">
      <c r="A41" s="258"/>
      <c r="B41" s="258"/>
      <c r="C41" s="258"/>
      <c r="D41" s="258"/>
      <c r="E41" s="258"/>
      <c r="F41" s="258"/>
      <c r="G41" s="258"/>
    </row>
    <row r="42" spans="1:7" ht="12.75">
      <c r="A42" s="258"/>
      <c r="B42" s="258"/>
      <c r="C42" s="258"/>
      <c r="D42" s="258"/>
      <c r="E42" s="258"/>
      <c r="F42" s="258"/>
      <c r="G42" s="258"/>
    </row>
  </sheetData>
  <sheetProtection password="82A3" sheet="1" objects="1" scenarios="1"/>
  <mergeCells count="6">
    <mergeCell ref="A35:G42"/>
    <mergeCell ref="C1:E1"/>
    <mergeCell ref="B32:G32"/>
    <mergeCell ref="D2:G2"/>
    <mergeCell ref="D4:E4"/>
    <mergeCell ref="C9:E9"/>
  </mergeCells>
  <hyperlinks>
    <hyperlink ref="E14" location="'1.Rate_Base'!A1" display="Rate Base"/>
    <hyperlink ref="E16" location="'2.Utility Income'!A1" display="Utility Income"/>
    <hyperlink ref="E18" location="'3.Taxes_PILs'!A1" display="Taxes/PILS"/>
    <hyperlink ref="E20" location="'4.Cost_of_Capital'!A1" display="Capitalization/Cost of Capital"/>
    <hyperlink ref="E22" location="'5. Rev_Suff_Def'!A1" display="Revenue Sufficiency/Deficiency"/>
    <hyperlink ref="E24" location="'6.Rev_Reqt'!A1" display="Revenue Requirement"/>
    <hyperlink ref="E26" location="'7.Bill Impacts'!A1" display="Bill Impacts"/>
    <hyperlink ref="E12" location="'A. Data_Input_Sheet'!A1" display="Data Input Sheet"/>
  </hyperlinks>
  <printOptions/>
  <pageMargins left="0.6" right="0" top="0.85" bottom="0.6" header="0.5" footer="0.17"/>
  <pageSetup horizontalDpi="300" verticalDpi="300" orientation="portrait" scale="89" r:id="rId4"/>
  <headerFooter alignWithMargins="0">
    <oddFooter>&amp;C1</oddFooter>
  </headerFooter>
  <drawing r:id="rId3"/>
  <legacyDrawing r:id="rId2"/>
  <oleObjects>
    <oleObject progId="Unknown" shapeId="8897868" r:id="rId1"/>
  </oleObjects>
</worksheet>
</file>

<file path=xl/worksheets/sheet2.xml><?xml version="1.0" encoding="utf-8"?>
<worksheet xmlns="http://schemas.openxmlformats.org/spreadsheetml/2006/main" xmlns:r="http://schemas.openxmlformats.org/officeDocument/2006/relationships">
  <sheetPr codeName="Sheet2">
    <pageSetUpPr fitToPage="1"/>
  </sheetPr>
  <dimension ref="A1:T76"/>
  <sheetViews>
    <sheetView showGridLines="0" zoomScalePageLayoutView="0" workbookViewId="0" topLeftCell="A4">
      <selection activeCell="D47" sqref="D47"/>
    </sheetView>
  </sheetViews>
  <sheetFormatPr defaultColWidth="9.140625" defaultRowHeight="12.75"/>
  <cols>
    <col min="1" max="1" width="3.8515625" style="13" customWidth="1"/>
    <col min="2" max="2" width="2.421875" style="13" customWidth="1"/>
    <col min="3" max="3" width="45.28125" style="13" customWidth="1"/>
    <col min="4" max="4" width="17.8515625" style="13" customWidth="1"/>
    <col min="5" max="5" width="0.9921875" style="13" customWidth="1"/>
    <col min="6" max="6" width="3.140625" style="13" customWidth="1"/>
    <col min="7" max="7" width="0.9921875" style="13" customWidth="1"/>
    <col min="8" max="8" width="14.421875" style="13" customWidth="1"/>
    <col min="9" max="9" width="1.1484375" style="13" customWidth="1"/>
    <col min="10" max="10" width="2.57421875" style="13" customWidth="1"/>
    <col min="11" max="11" width="1.1484375" style="13" customWidth="1"/>
    <col min="12" max="12" width="17.57421875" style="13" customWidth="1"/>
    <col min="13" max="13" width="0.85546875" style="13" customWidth="1"/>
    <col min="14" max="14" width="3.00390625" style="13" customWidth="1"/>
    <col min="15" max="16384" width="9.140625" style="13" customWidth="1"/>
  </cols>
  <sheetData>
    <row r="1" spans="3:13" s="2" customFormat="1" ht="20.25" customHeight="1">
      <c r="C1" s="283" t="s">
        <v>180</v>
      </c>
      <c r="D1" s="283"/>
      <c r="E1" s="283"/>
      <c r="F1" s="283"/>
      <c r="G1" s="233"/>
      <c r="H1" s="24"/>
      <c r="I1" s="24"/>
      <c r="J1" s="24"/>
      <c r="K1" s="24"/>
      <c r="L1" s="1"/>
      <c r="M1" s="1"/>
    </row>
    <row r="2" spans="3:11" s="2" customFormat="1" ht="18">
      <c r="C2" s="282" t="str">
        <f>"Name of LDC:    "&amp;IF(ISBLANK('Table of Contents'!D2),"",'Table of Contents'!D2)</f>
        <v>Name of LDC:    KITCHENER-WILMOT HYDRO INC.</v>
      </c>
      <c r="D2" s="282"/>
      <c r="E2" s="282"/>
      <c r="F2" s="282"/>
      <c r="G2" s="282"/>
      <c r="H2" s="282"/>
      <c r="I2" s="282"/>
      <c r="J2" s="282"/>
      <c r="K2" s="67"/>
    </row>
    <row r="3" spans="3:11" s="2" customFormat="1" ht="18">
      <c r="C3" s="282" t="str">
        <f>"File Number:      "&amp;IF(ISBLANK('Table of Contents'!D4),"",'Table of Contents'!D4)</f>
        <v>File Number:      EB-2009-0267</v>
      </c>
      <c r="D3" s="282"/>
      <c r="E3" s="282"/>
      <c r="F3" s="282"/>
      <c r="G3" s="282"/>
      <c r="H3" s="282"/>
      <c r="I3" s="282"/>
      <c r="J3" s="282"/>
      <c r="K3" s="67"/>
    </row>
    <row r="4" spans="3:11" s="2" customFormat="1" ht="18">
      <c r="C4" s="282" t="str">
        <f>"Rate Year:          "&amp;IF(ISBLANK('Table of Contents'!D6),"",'Table of Contents'!D6)</f>
        <v>Rate Year:          2010</v>
      </c>
      <c r="D4" s="282"/>
      <c r="E4" s="282"/>
      <c r="F4" s="282"/>
      <c r="G4" s="282"/>
      <c r="H4" s="282"/>
      <c r="I4" s="282"/>
      <c r="J4" s="282"/>
      <c r="K4" s="67"/>
    </row>
    <row r="5" spans="6:9" s="2" customFormat="1" ht="15.75">
      <c r="F5" s="5"/>
      <c r="G5" s="5"/>
      <c r="H5" s="5"/>
      <c r="I5" s="5"/>
    </row>
    <row r="6" s="2" customFormat="1" ht="12.75"/>
    <row r="7" ht="4.5" customHeight="1"/>
    <row r="8" spans="4:15" ht="22.5" customHeight="1">
      <c r="D8" s="278" t="s">
        <v>84</v>
      </c>
      <c r="E8" s="279"/>
      <c r="F8" s="279"/>
      <c r="G8" s="279"/>
      <c r="H8" s="279"/>
      <c r="I8" s="279"/>
      <c r="J8" s="279"/>
      <c r="K8" s="279"/>
      <c r="L8" s="280"/>
      <c r="M8" s="242"/>
      <c r="N8" s="32" t="s">
        <v>2</v>
      </c>
      <c r="O8" s="33"/>
    </row>
    <row r="9" ht="10.5" customHeight="1">
      <c r="M9" s="49"/>
    </row>
    <row r="10" spans="4:13" ht="12.75" customHeight="1">
      <c r="D10" s="270" t="s">
        <v>4</v>
      </c>
      <c r="E10" s="111"/>
      <c r="H10" s="270" t="s">
        <v>126</v>
      </c>
      <c r="I10" s="111"/>
      <c r="J10" s="34"/>
      <c r="K10" s="34"/>
      <c r="L10" s="272" t="s">
        <v>199</v>
      </c>
      <c r="M10" s="243"/>
    </row>
    <row r="11" spans="4:13" ht="12.75">
      <c r="D11" s="271"/>
      <c r="E11" s="111"/>
      <c r="H11" s="271"/>
      <c r="I11" s="111"/>
      <c r="J11" s="34"/>
      <c r="K11" s="34"/>
      <c r="L11" s="273"/>
      <c r="M11" s="243"/>
    </row>
    <row r="12" spans="9:13" ht="10.5" customHeight="1">
      <c r="I12" s="49"/>
      <c r="M12" s="49"/>
    </row>
    <row r="13" spans="1:13" ht="12.75">
      <c r="A13" s="37">
        <v>1</v>
      </c>
      <c r="C13" s="38" t="s">
        <v>7</v>
      </c>
      <c r="I13" s="49"/>
      <c r="M13" s="49"/>
    </row>
    <row r="14" spans="3:13" ht="12.75">
      <c r="C14" s="13" t="s">
        <v>130</v>
      </c>
      <c r="D14" s="214">
        <v>269440297.01</v>
      </c>
      <c r="E14" s="237"/>
      <c r="F14" s="39" t="s">
        <v>158</v>
      </c>
      <c r="G14" s="39"/>
      <c r="H14" s="214"/>
      <c r="I14" s="237"/>
      <c r="J14" s="253"/>
      <c r="K14" s="49"/>
      <c r="L14" s="40">
        <f>IF(ISBLANK(D14),"",D14+H14)</f>
        <v>269440297.01</v>
      </c>
      <c r="M14" s="40"/>
    </row>
    <row r="15" spans="3:13" ht="12.75">
      <c r="C15" s="13" t="s">
        <v>131</v>
      </c>
      <c r="D15" s="214">
        <v>-129624196.94</v>
      </c>
      <c r="E15" s="237"/>
      <c r="F15" s="39" t="s">
        <v>159</v>
      </c>
      <c r="G15" s="39"/>
      <c r="H15" s="214"/>
      <c r="I15" s="237"/>
      <c r="J15" s="253"/>
      <c r="K15" s="49"/>
      <c r="L15" s="40">
        <f>IF(ISBLANK(D15),"",D15+H15)</f>
        <v>-129624196.94</v>
      </c>
      <c r="M15" s="40"/>
    </row>
    <row r="16" spans="3:13" ht="12.75">
      <c r="C16" s="41" t="s">
        <v>111</v>
      </c>
      <c r="D16" s="42"/>
      <c r="E16" s="42"/>
      <c r="F16" s="43"/>
      <c r="G16" s="43"/>
      <c r="H16" s="42"/>
      <c r="I16" s="42"/>
      <c r="L16" s="42"/>
      <c r="M16" s="42"/>
    </row>
    <row r="17" spans="3:13" ht="12.75">
      <c r="C17" s="13" t="s">
        <v>86</v>
      </c>
      <c r="D17" s="214">
        <v>14487000</v>
      </c>
      <c r="E17" s="237"/>
      <c r="F17" s="253">
        <v>6</v>
      </c>
      <c r="G17" s="218"/>
      <c r="H17" s="214"/>
      <c r="I17" s="237"/>
      <c r="J17" s="253"/>
      <c r="K17" s="254"/>
      <c r="L17" s="40">
        <f>IF(ISBLANK(D17),"",D17+H17)</f>
        <v>14487000</v>
      </c>
      <c r="M17" s="40"/>
    </row>
    <row r="18" spans="3:16" ht="12.75">
      <c r="C18" s="13" t="s">
        <v>87</v>
      </c>
      <c r="D18" s="214">
        <v>140664613</v>
      </c>
      <c r="E18" s="237"/>
      <c r="F18" s="253"/>
      <c r="G18" s="218"/>
      <c r="H18" s="214"/>
      <c r="I18" s="237"/>
      <c r="J18" s="253"/>
      <c r="K18" s="254"/>
      <c r="L18" s="40">
        <f>IF(ISBLANK(D18),"",D18+H18)</f>
        <v>140664613</v>
      </c>
      <c r="M18" s="40"/>
      <c r="P18" s="281"/>
    </row>
    <row r="19" spans="3:16" ht="12.75">
      <c r="C19" s="13" t="s">
        <v>88</v>
      </c>
      <c r="D19" s="215">
        <v>0.15</v>
      </c>
      <c r="E19" s="238"/>
      <c r="F19" s="253"/>
      <c r="G19" s="218"/>
      <c r="H19" s="42"/>
      <c r="I19" s="42"/>
      <c r="J19" s="218"/>
      <c r="K19" s="218"/>
      <c r="L19" s="215"/>
      <c r="M19" s="238"/>
      <c r="N19" s="253"/>
      <c r="P19" s="281"/>
    </row>
    <row r="20" spans="4:13" ht="10.5" customHeight="1">
      <c r="D20" s="44"/>
      <c r="E20" s="42"/>
      <c r="H20" s="44"/>
      <c r="I20" s="42"/>
      <c r="L20" s="44"/>
      <c r="M20" s="42"/>
    </row>
    <row r="21" spans="1:20" ht="12.75">
      <c r="A21" s="37">
        <v>2</v>
      </c>
      <c r="C21" s="45" t="s">
        <v>59</v>
      </c>
      <c r="D21" s="46"/>
      <c r="E21" s="239"/>
      <c r="F21" s="34"/>
      <c r="G21" s="34"/>
      <c r="H21" s="46"/>
      <c r="I21" s="239"/>
      <c r="J21" s="34"/>
      <c r="K21" s="34"/>
      <c r="L21" s="46"/>
      <c r="M21" s="239"/>
      <c r="N21" s="34"/>
      <c r="O21" s="34"/>
      <c r="P21" s="34"/>
      <c r="Q21" s="34"/>
      <c r="R21" s="34"/>
      <c r="S21" s="34"/>
      <c r="T21" s="34"/>
    </row>
    <row r="22" spans="3:20" ht="12.75">
      <c r="C22" s="47" t="s">
        <v>27</v>
      </c>
      <c r="D22" s="46"/>
      <c r="E22" s="239"/>
      <c r="F22" s="34"/>
      <c r="G22" s="34"/>
      <c r="H22" s="46"/>
      <c r="I22" s="239"/>
      <c r="J22" s="34"/>
      <c r="K22" s="34"/>
      <c r="L22" s="46"/>
      <c r="M22" s="239"/>
      <c r="N22" s="34"/>
      <c r="O22" s="34"/>
      <c r="P22" s="34"/>
      <c r="Q22" s="34"/>
      <c r="R22" s="34"/>
      <c r="S22" s="34"/>
      <c r="T22" s="34"/>
    </row>
    <row r="23" spans="3:14" ht="12.75">
      <c r="C23" s="48" t="s">
        <v>148</v>
      </c>
      <c r="D23" s="214">
        <v>32748623.49</v>
      </c>
      <c r="E23" s="237"/>
      <c r="F23" s="253"/>
      <c r="G23" s="218"/>
      <c r="H23" s="44"/>
      <c r="I23" s="42"/>
      <c r="J23" s="218"/>
      <c r="K23" s="218"/>
      <c r="L23" s="214"/>
      <c r="M23" s="237"/>
      <c r="N23" s="253"/>
    </row>
    <row r="24" spans="3:14" ht="12.75">
      <c r="C24" s="13" t="s">
        <v>139</v>
      </c>
      <c r="D24" s="214">
        <f>5576033.76+32748623.49</f>
        <v>38324657.25</v>
      </c>
      <c r="E24" s="237"/>
      <c r="F24" s="253"/>
      <c r="G24" s="218"/>
      <c r="H24" s="40"/>
      <c r="I24" s="40"/>
      <c r="J24" s="218"/>
      <c r="K24" s="218"/>
      <c r="L24" s="214"/>
      <c r="M24" s="237"/>
      <c r="N24" s="253"/>
    </row>
    <row r="25" spans="3:13" ht="12.75">
      <c r="C25" s="41" t="s">
        <v>113</v>
      </c>
      <c r="D25" s="44"/>
      <c r="E25" s="42"/>
      <c r="H25" s="44"/>
      <c r="I25" s="42"/>
      <c r="L25" s="44"/>
      <c r="M25" s="42"/>
    </row>
    <row r="26" spans="3:14" ht="12.75">
      <c r="C26" s="13" t="s">
        <v>93</v>
      </c>
      <c r="D26" s="214">
        <f>256727+1113</f>
        <v>257840</v>
      </c>
      <c r="E26" s="237"/>
      <c r="F26" s="253"/>
      <c r="G26" s="218"/>
      <c r="H26" s="42"/>
      <c r="I26" s="42"/>
      <c r="J26" s="218"/>
      <c r="K26" s="218"/>
      <c r="L26" s="214"/>
      <c r="M26" s="237"/>
      <c r="N26" s="253"/>
    </row>
    <row r="27" spans="3:14" ht="12.75">
      <c r="C27" s="13" t="s">
        <v>94</v>
      </c>
      <c r="D27" s="214">
        <f>200400+14820</f>
        <v>215220</v>
      </c>
      <c r="E27" s="237"/>
      <c r="F27" s="253"/>
      <c r="G27" s="218"/>
      <c r="H27" s="42"/>
      <c r="I27" s="42"/>
      <c r="J27" s="218"/>
      <c r="K27" s="218"/>
      <c r="L27" s="214"/>
      <c r="M27" s="237"/>
      <c r="N27" s="253"/>
    </row>
    <row r="28" spans="3:14" ht="12.75">
      <c r="C28" s="13" t="s">
        <v>95</v>
      </c>
      <c r="D28" s="214">
        <f>841300+110284</f>
        <v>951584</v>
      </c>
      <c r="E28" s="237"/>
      <c r="F28" s="253"/>
      <c r="G28" s="218"/>
      <c r="H28" s="42"/>
      <c r="I28" s="42"/>
      <c r="J28" s="218"/>
      <c r="K28" s="218"/>
      <c r="L28" s="214"/>
      <c r="M28" s="237"/>
      <c r="N28" s="253"/>
    </row>
    <row r="29" spans="3:14" ht="12.75">
      <c r="C29" s="13" t="s">
        <v>96</v>
      </c>
      <c r="D29" s="214">
        <f>426868+10000</f>
        <v>436868</v>
      </c>
      <c r="E29" s="237"/>
      <c r="F29" s="253"/>
      <c r="G29" s="218"/>
      <c r="H29" s="42"/>
      <c r="I29" s="42"/>
      <c r="J29" s="218"/>
      <c r="K29" s="218"/>
      <c r="L29" s="214"/>
      <c r="M29" s="237"/>
      <c r="N29" s="253"/>
    </row>
    <row r="30" spans="4:13" ht="10.5" customHeight="1">
      <c r="D30" s="42"/>
      <c r="E30" s="42"/>
      <c r="F30" s="49"/>
      <c r="G30" s="49"/>
      <c r="H30" s="42"/>
      <c r="I30" s="42"/>
      <c r="J30" s="49"/>
      <c r="K30" s="49"/>
      <c r="L30" s="42"/>
      <c r="M30" s="42"/>
    </row>
    <row r="31" spans="3:13" ht="12.75">
      <c r="C31" s="41" t="s">
        <v>28</v>
      </c>
      <c r="D31" s="44"/>
      <c r="E31" s="42"/>
      <c r="H31" s="44"/>
      <c r="I31" s="42"/>
      <c r="L31" s="44"/>
      <c r="M31" s="42"/>
    </row>
    <row r="32" spans="3:13" ht="12.75">
      <c r="C32" s="13" t="s">
        <v>90</v>
      </c>
      <c r="D32" s="214">
        <f>14487000-D34</f>
        <v>13936500</v>
      </c>
      <c r="E32" s="237"/>
      <c r="F32" s="253"/>
      <c r="G32" s="218"/>
      <c r="H32" s="214"/>
      <c r="I32" s="237"/>
      <c r="J32" s="253"/>
      <c r="K32" s="218"/>
      <c r="L32" s="40">
        <f>IF(ISBLANK(D32),"",D32+H32)</f>
        <v>13936500</v>
      </c>
      <c r="M32" s="40"/>
    </row>
    <row r="33" spans="3:13" ht="12.75">
      <c r="C33" s="13" t="s">
        <v>197</v>
      </c>
      <c r="D33" s="214">
        <v>10735843.61</v>
      </c>
      <c r="E33" s="237"/>
      <c r="F33" s="253"/>
      <c r="G33" s="218"/>
      <c r="H33" s="214"/>
      <c r="I33" s="237"/>
      <c r="J33" s="253"/>
      <c r="K33" s="218"/>
      <c r="L33" s="40">
        <f>IF(ISBLANK(D33),"",D33+H33)</f>
        <v>10735843.61</v>
      </c>
      <c r="M33" s="40"/>
    </row>
    <row r="34" spans="3:13" ht="12.75">
      <c r="C34" s="13" t="s">
        <v>91</v>
      </c>
      <c r="D34" s="214">
        <v>550500</v>
      </c>
      <c r="E34" s="237"/>
      <c r="F34" s="253"/>
      <c r="G34" s="218"/>
      <c r="H34" s="214"/>
      <c r="I34" s="237"/>
      <c r="J34" s="253"/>
      <c r="K34" s="218"/>
      <c r="L34" s="40">
        <f>IF(ISBLANK(D34),"",D34+H34)</f>
        <v>550500</v>
      </c>
      <c r="M34" s="40"/>
    </row>
    <row r="35" spans="3:13" ht="12.75">
      <c r="C35" s="41" t="s">
        <v>92</v>
      </c>
      <c r="D35" s="40">
        <f>IF(ISBLANK(D44),"",D44)</f>
        <v>111066.63</v>
      </c>
      <c r="E35" s="40"/>
      <c r="F35" s="49"/>
      <c r="G35" s="49"/>
      <c r="H35" s="42"/>
      <c r="I35" s="42"/>
      <c r="L35" s="40">
        <f>IF(ISBLANK(L44),"",L44)</f>
      </c>
      <c r="M35" s="40"/>
    </row>
    <row r="36" spans="3:13" ht="12.75">
      <c r="C36" s="13" t="s">
        <v>120</v>
      </c>
      <c r="D36" s="214"/>
      <c r="E36" s="237"/>
      <c r="F36" s="253"/>
      <c r="G36" s="218"/>
      <c r="H36" s="214"/>
      <c r="I36" s="237"/>
      <c r="J36" s="253"/>
      <c r="K36" s="218"/>
      <c r="L36" s="40">
        <f>IF(ISBLANK(D36),"",D36+H36)</f>
      </c>
      <c r="M36" s="40"/>
    </row>
    <row r="37" spans="4:13" ht="9.75" customHeight="1">
      <c r="D37" s="44"/>
      <c r="E37" s="42"/>
      <c r="H37" s="44"/>
      <c r="I37" s="42"/>
      <c r="L37" s="44"/>
      <c r="M37" s="42"/>
    </row>
    <row r="38" spans="1:13" ht="12.75">
      <c r="A38" s="37">
        <v>3</v>
      </c>
      <c r="C38" s="50" t="s">
        <v>6</v>
      </c>
      <c r="D38" s="44"/>
      <c r="E38" s="42"/>
      <c r="H38" s="44"/>
      <c r="I38" s="42"/>
      <c r="L38" s="44"/>
      <c r="M38" s="42"/>
    </row>
    <row r="39" spans="3:13" ht="12.75">
      <c r="C39" s="13" t="s">
        <v>97</v>
      </c>
      <c r="D39" s="44"/>
      <c r="E39" s="42"/>
      <c r="H39" s="44"/>
      <c r="I39" s="42"/>
      <c r="L39" s="44"/>
      <c r="M39" s="42"/>
    </row>
    <row r="40" spans="3:14" ht="13.5" customHeight="1">
      <c r="C40" s="51" t="s">
        <v>98</v>
      </c>
      <c r="D40" s="214">
        <v>975864.83</v>
      </c>
      <c r="E40" s="237"/>
      <c r="F40" s="39" t="s">
        <v>127</v>
      </c>
      <c r="G40" s="39"/>
      <c r="H40" s="40"/>
      <c r="I40" s="40"/>
      <c r="L40" s="214"/>
      <c r="M40" s="237"/>
      <c r="N40" s="253"/>
    </row>
    <row r="41" spans="3:13" ht="12.75">
      <c r="C41" s="41" t="s">
        <v>99</v>
      </c>
      <c r="D41" s="44"/>
      <c r="E41" s="42"/>
      <c r="H41" s="44"/>
      <c r="I41" s="42"/>
      <c r="L41" s="44"/>
      <c r="M41" s="42"/>
    </row>
    <row r="42" spans="3:14" ht="12.75">
      <c r="C42" s="13" t="s">
        <v>161</v>
      </c>
      <c r="D42" s="214">
        <v>1781011.59</v>
      </c>
      <c r="E42" s="237"/>
      <c r="F42" s="253"/>
      <c r="G42" s="218"/>
      <c r="H42" s="44"/>
      <c r="I42" s="42"/>
      <c r="L42" s="214"/>
      <c r="M42" s="237"/>
      <c r="N42" s="253"/>
    </row>
    <row r="43" spans="3:13" ht="12.75">
      <c r="C43" s="41" t="s">
        <v>162</v>
      </c>
      <c r="D43" s="52">
        <f>IF(ISBLANK(D42),"",D42/(1-SUM(D45:D46)))</f>
        <v>2580802.188088683</v>
      </c>
      <c r="E43" s="52"/>
      <c r="F43" s="53"/>
      <c r="G43" s="53"/>
      <c r="H43" s="54"/>
      <c r="I43" s="54"/>
      <c r="J43" s="53"/>
      <c r="K43" s="53"/>
      <c r="L43" s="52">
        <f>IF(ISBLANK(L42),"",L42/(1-SUM(L45:L46)))</f>
      </c>
      <c r="M43" s="52"/>
    </row>
    <row r="44" spans="3:14" ht="12.75">
      <c r="C44" s="13" t="s">
        <v>114</v>
      </c>
      <c r="D44" s="214">
        <v>111066.63</v>
      </c>
      <c r="E44" s="237"/>
      <c r="F44" s="253"/>
      <c r="G44" s="218"/>
      <c r="H44" s="44"/>
      <c r="I44" s="42"/>
      <c r="L44" s="214"/>
      <c r="M44" s="237"/>
      <c r="N44" s="253"/>
    </row>
    <row r="45" spans="3:14" ht="12.75">
      <c r="C45" s="13" t="s">
        <v>109</v>
      </c>
      <c r="D45" s="215">
        <v>0.18</v>
      </c>
      <c r="E45" s="238"/>
      <c r="F45" s="253"/>
      <c r="G45" s="218"/>
      <c r="I45" s="49"/>
      <c r="L45" s="215"/>
      <c r="M45" s="238"/>
      <c r="N45" s="253"/>
    </row>
    <row r="46" spans="3:14" ht="12.75">
      <c r="C46" s="13" t="s">
        <v>110</v>
      </c>
      <c r="D46" s="215">
        <v>0.1299</v>
      </c>
      <c r="E46" s="238"/>
      <c r="F46" s="253"/>
      <c r="G46" s="218"/>
      <c r="I46" s="49"/>
      <c r="L46" s="215"/>
      <c r="M46" s="238"/>
      <c r="N46" s="253"/>
    </row>
    <row r="47" spans="3:14" ht="12.75">
      <c r="C47" s="55" t="s">
        <v>151</v>
      </c>
      <c r="D47" s="214">
        <v>-140750</v>
      </c>
      <c r="E47" s="237"/>
      <c r="F47" s="253"/>
      <c r="G47" s="218"/>
      <c r="I47" s="49"/>
      <c r="L47" s="214"/>
      <c r="M47" s="237"/>
      <c r="N47" s="253"/>
    </row>
    <row r="48" spans="3:13" ht="10.5" customHeight="1">
      <c r="C48" s="13" t="s">
        <v>85</v>
      </c>
      <c r="E48" s="49"/>
      <c r="I48" s="49"/>
      <c r="M48" s="49"/>
    </row>
    <row r="49" spans="1:13" ht="12.75">
      <c r="A49" s="37">
        <v>4</v>
      </c>
      <c r="C49" s="50" t="s">
        <v>71</v>
      </c>
      <c r="E49" s="49"/>
      <c r="I49" s="49"/>
      <c r="M49" s="49"/>
    </row>
    <row r="50" spans="3:13" ht="12.75">
      <c r="C50" s="41" t="s">
        <v>115</v>
      </c>
      <c r="E50" s="49"/>
      <c r="I50" s="49"/>
      <c r="M50" s="49"/>
    </row>
    <row r="51" spans="3:14" ht="12.75">
      <c r="C51" s="13" t="s">
        <v>100</v>
      </c>
      <c r="D51" s="216">
        <v>0.56</v>
      </c>
      <c r="E51" s="240"/>
      <c r="F51" s="253"/>
      <c r="G51" s="218"/>
      <c r="I51" s="49"/>
      <c r="L51" s="216"/>
      <c r="M51" s="240"/>
      <c r="N51" s="253"/>
    </row>
    <row r="52" spans="3:14" ht="12.75">
      <c r="C52" s="13" t="s">
        <v>101</v>
      </c>
      <c r="D52" s="216">
        <v>0.04</v>
      </c>
      <c r="E52" s="240"/>
      <c r="F52" s="39" t="s">
        <v>3</v>
      </c>
      <c r="G52" s="39"/>
      <c r="I52" s="49"/>
      <c r="L52" s="216"/>
      <c r="M52" s="240"/>
      <c r="N52" s="39" t="s">
        <v>3</v>
      </c>
    </row>
    <row r="53" spans="3:14" ht="12.75">
      <c r="C53" s="13" t="s">
        <v>102</v>
      </c>
      <c r="D53" s="216">
        <v>0.4</v>
      </c>
      <c r="E53" s="240"/>
      <c r="F53" s="253"/>
      <c r="G53" s="218"/>
      <c r="I53" s="49"/>
      <c r="L53" s="216"/>
      <c r="M53" s="240"/>
      <c r="N53" s="253"/>
    </row>
    <row r="54" spans="3:14" ht="12.75">
      <c r="C54" s="13" t="s">
        <v>103</v>
      </c>
      <c r="D54" s="216">
        <v>0</v>
      </c>
      <c r="E54" s="240"/>
      <c r="F54" s="253"/>
      <c r="G54" s="218"/>
      <c r="I54" s="49"/>
      <c r="L54" s="216"/>
      <c r="M54" s="240"/>
      <c r="N54" s="253"/>
    </row>
    <row r="55" spans="4:13" ht="27" customHeight="1">
      <c r="D55" s="56">
        <f>IF(SUM(D51:D54)=100%,"","Capital Structure must total 100%")</f>
      </c>
      <c r="E55" s="56"/>
      <c r="F55" s="57"/>
      <c r="G55" s="57"/>
      <c r="H55" s="57"/>
      <c r="I55" s="57"/>
      <c r="J55" s="57"/>
      <c r="K55" s="57"/>
      <c r="L55" s="56" t="str">
        <f>IF(SUM(L51:L54)=100%,"","Capital Structure must total 100%")</f>
        <v>Capital Structure must total 100%</v>
      </c>
      <c r="M55" s="56"/>
    </row>
    <row r="56" spans="3:13" ht="12.75">
      <c r="C56" s="41" t="s">
        <v>116</v>
      </c>
      <c r="E56" s="49"/>
      <c r="I56" s="49"/>
      <c r="M56" s="49"/>
    </row>
    <row r="57" spans="3:14" ht="12.75">
      <c r="C57" s="13" t="s">
        <v>104</v>
      </c>
      <c r="D57" s="217">
        <v>0.0762</v>
      </c>
      <c r="E57" s="241"/>
      <c r="F57" s="253"/>
      <c r="G57" s="218"/>
      <c r="I57" s="49"/>
      <c r="L57" s="217"/>
      <c r="M57" s="241"/>
      <c r="N57" s="253"/>
    </row>
    <row r="58" spans="3:14" ht="12.75">
      <c r="C58" s="13" t="s">
        <v>105</v>
      </c>
      <c r="D58" s="217">
        <v>0.0133</v>
      </c>
      <c r="E58" s="241"/>
      <c r="F58" s="253"/>
      <c r="G58" s="218"/>
      <c r="I58" s="49"/>
      <c r="L58" s="217"/>
      <c r="M58" s="241"/>
      <c r="N58" s="253"/>
    </row>
    <row r="59" spans="3:14" ht="12.75">
      <c r="C59" s="13" t="s">
        <v>106</v>
      </c>
      <c r="D59" s="217">
        <v>0.0801</v>
      </c>
      <c r="E59" s="241"/>
      <c r="F59" s="253"/>
      <c r="G59" s="218"/>
      <c r="I59" s="49"/>
      <c r="L59" s="217"/>
      <c r="M59" s="241"/>
      <c r="N59" s="253"/>
    </row>
    <row r="60" spans="3:14" ht="12.75">
      <c r="C60" s="13" t="s">
        <v>107</v>
      </c>
      <c r="D60" s="217"/>
      <c r="E60" s="241"/>
      <c r="F60" s="253"/>
      <c r="G60" s="218"/>
      <c r="I60" s="49"/>
      <c r="L60" s="217"/>
      <c r="M60" s="241"/>
      <c r="N60" s="253"/>
    </row>
    <row r="61" ht="10.5" customHeight="1"/>
    <row r="62" ht="10.5" customHeight="1"/>
    <row r="63" spans="1:3" ht="12.75">
      <c r="A63" s="12" t="s">
        <v>52</v>
      </c>
      <c r="B63" s="12"/>
      <c r="C63" s="12"/>
    </row>
    <row r="64" spans="3:13" ht="39.75" customHeight="1">
      <c r="C64" s="267" t="s">
        <v>112</v>
      </c>
      <c r="D64" s="267"/>
      <c r="E64" s="267"/>
      <c r="F64" s="267"/>
      <c r="G64" s="267"/>
      <c r="H64" s="267"/>
      <c r="I64" s="267"/>
      <c r="J64" s="268"/>
      <c r="K64" s="268"/>
      <c r="L64" s="268"/>
      <c r="M64" s="51"/>
    </row>
    <row r="65" spans="1:13" ht="12.75">
      <c r="A65" s="39" t="s">
        <v>2</v>
      </c>
      <c r="B65" s="58"/>
      <c r="C65" s="277" t="s">
        <v>117</v>
      </c>
      <c r="D65" s="277"/>
      <c r="E65" s="277"/>
      <c r="F65" s="277"/>
      <c r="G65" s="277"/>
      <c r="H65" s="277"/>
      <c r="I65" s="277"/>
      <c r="J65" s="277"/>
      <c r="K65" s="277"/>
      <c r="L65" s="277"/>
      <c r="M65" s="77"/>
    </row>
    <row r="66" spans="1:13" ht="12.75">
      <c r="A66" s="39" t="s">
        <v>3</v>
      </c>
      <c r="B66" s="58"/>
      <c r="C66" s="274" t="s">
        <v>119</v>
      </c>
      <c r="D66" s="274"/>
      <c r="E66" s="274"/>
      <c r="F66" s="274"/>
      <c r="G66" s="274"/>
      <c r="H66" s="274"/>
      <c r="I66" s="274"/>
      <c r="J66" s="274"/>
      <c r="K66" s="274"/>
      <c r="L66" s="274"/>
      <c r="M66" s="34"/>
    </row>
    <row r="67" spans="1:13" ht="12.75">
      <c r="A67" s="39" t="s">
        <v>127</v>
      </c>
      <c r="B67" s="58"/>
      <c r="C67" s="274" t="s">
        <v>128</v>
      </c>
      <c r="D67" s="274"/>
      <c r="E67" s="274"/>
      <c r="F67" s="274"/>
      <c r="G67" s="274"/>
      <c r="H67" s="274"/>
      <c r="I67" s="274"/>
      <c r="J67" s="274"/>
      <c r="K67" s="274"/>
      <c r="L67" s="274"/>
      <c r="M67" s="34"/>
    </row>
    <row r="68" spans="1:13" ht="12.75">
      <c r="A68" s="39" t="s">
        <v>158</v>
      </c>
      <c r="B68" s="58"/>
      <c r="C68" s="268" t="s">
        <v>160</v>
      </c>
      <c r="D68" s="268"/>
      <c r="E68" s="268"/>
      <c r="F68" s="268"/>
      <c r="G68" s="268"/>
      <c r="H68" s="268"/>
      <c r="I68" s="268"/>
      <c r="J68" s="268"/>
      <c r="K68" s="268"/>
      <c r="L68" s="268"/>
      <c r="M68" s="51"/>
    </row>
    <row r="69" spans="1:13" ht="12.75">
      <c r="A69" s="39" t="s">
        <v>159</v>
      </c>
      <c r="B69" s="58"/>
      <c r="C69" s="274" t="s">
        <v>178</v>
      </c>
      <c r="D69" s="274"/>
      <c r="E69" s="274"/>
      <c r="F69" s="274"/>
      <c r="G69" s="274"/>
      <c r="H69" s="274"/>
      <c r="I69" s="274"/>
      <c r="J69" s="274"/>
      <c r="K69" s="274"/>
      <c r="L69" s="274"/>
      <c r="M69" s="34"/>
    </row>
    <row r="70" spans="1:13" ht="12.75">
      <c r="A70" s="253"/>
      <c r="B70" s="59"/>
      <c r="C70" s="269"/>
      <c r="D70" s="269"/>
      <c r="E70" s="269"/>
      <c r="F70" s="269"/>
      <c r="G70" s="269"/>
      <c r="H70" s="269"/>
      <c r="I70" s="269"/>
      <c r="J70" s="269"/>
      <c r="K70" s="269"/>
      <c r="L70" s="269"/>
      <c r="M70" s="192"/>
    </row>
    <row r="71" spans="1:13" ht="12.75">
      <c r="A71" s="253"/>
      <c r="B71" s="59"/>
      <c r="C71" s="192"/>
      <c r="D71" s="192"/>
      <c r="E71" s="192"/>
      <c r="F71" s="192"/>
      <c r="G71" s="192"/>
      <c r="H71" s="192"/>
      <c r="I71" s="192"/>
      <c r="J71" s="192"/>
      <c r="K71" s="192"/>
      <c r="L71" s="192"/>
      <c r="M71" s="192"/>
    </row>
    <row r="72" spans="1:13" ht="12.75">
      <c r="A72" s="253"/>
      <c r="B72" s="59"/>
      <c r="C72" s="192"/>
      <c r="D72" s="192"/>
      <c r="E72" s="192"/>
      <c r="F72" s="192"/>
      <c r="G72" s="192"/>
      <c r="H72" s="192"/>
      <c r="I72" s="192"/>
      <c r="J72" s="192"/>
      <c r="K72" s="192"/>
      <c r="L72" s="192"/>
      <c r="M72" s="192"/>
    </row>
    <row r="73" spans="1:13" ht="12.75">
      <c r="A73" s="253"/>
      <c r="B73" s="219"/>
      <c r="C73" s="269"/>
      <c r="D73" s="269"/>
      <c r="E73" s="269"/>
      <c r="F73" s="269"/>
      <c r="G73" s="269"/>
      <c r="H73" s="269"/>
      <c r="I73" s="269"/>
      <c r="J73" s="269"/>
      <c r="K73" s="269"/>
      <c r="L73" s="269"/>
      <c r="M73" s="192"/>
    </row>
    <row r="74" spans="1:13" ht="12.75">
      <c r="A74" s="253"/>
      <c r="B74" s="49"/>
      <c r="C74" s="269"/>
      <c r="D74" s="269"/>
      <c r="E74" s="269"/>
      <c r="F74" s="269"/>
      <c r="G74" s="269"/>
      <c r="H74" s="269"/>
      <c r="I74" s="269"/>
      <c r="J74" s="269"/>
      <c r="K74" s="269"/>
      <c r="L74" s="269"/>
      <c r="M74" s="192"/>
    </row>
    <row r="75" spans="3:13" ht="12.75">
      <c r="C75" s="275"/>
      <c r="D75" s="276"/>
      <c r="E75" s="276"/>
      <c r="F75" s="276"/>
      <c r="G75" s="276"/>
      <c r="H75" s="276"/>
      <c r="I75" s="276"/>
      <c r="J75" s="276"/>
      <c r="K75" s="276"/>
      <c r="L75" s="276"/>
      <c r="M75" s="51"/>
    </row>
    <row r="76" spans="3:13" ht="12.75">
      <c r="C76" s="276"/>
      <c r="D76" s="276"/>
      <c r="E76" s="276"/>
      <c r="F76" s="276"/>
      <c r="G76" s="276"/>
      <c r="H76" s="276"/>
      <c r="I76" s="276"/>
      <c r="J76" s="276"/>
      <c r="K76" s="276"/>
      <c r="L76" s="276"/>
      <c r="M76" s="51"/>
    </row>
  </sheetData>
  <sheetProtection password="82A3" sheet="1" objects="1" scenarios="1"/>
  <mergeCells count="19">
    <mergeCell ref="D8:L8"/>
    <mergeCell ref="P18:P19"/>
    <mergeCell ref="C4:J4"/>
    <mergeCell ref="C1:F1"/>
    <mergeCell ref="C2:J2"/>
    <mergeCell ref="C3:J3"/>
    <mergeCell ref="C75:L76"/>
    <mergeCell ref="C66:L66"/>
    <mergeCell ref="C67:L67"/>
    <mergeCell ref="C65:L65"/>
    <mergeCell ref="C74:L74"/>
    <mergeCell ref="C70:L70"/>
    <mergeCell ref="C64:L64"/>
    <mergeCell ref="C68:L68"/>
    <mergeCell ref="C73:L73"/>
    <mergeCell ref="D10:D11"/>
    <mergeCell ref="H10:H11"/>
    <mergeCell ref="L10:L11"/>
    <mergeCell ref="C69:L69"/>
  </mergeCells>
  <printOptions/>
  <pageMargins left="0.6" right="0" top="0.85" bottom="0.6" header="0.5" footer="0.17"/>
  <pageSetup fitToHeight="1" fitToWidth="1" horizontalDpi="600" verticalDpi="600" orientation="portrait" scale="65" r:id="rId3"/>
  <headerFooter alignWithMargins="0">
    <oddFooter>&amp;C2</oddFooter>
  </headerFooter>
  <legacyDrawing r:id="rId2"/>
  <oleObjects>
    <oleObject progId="Unknown" shapeId="8921410" r:id="rId1"/>
  </oleObjects>
</worksheet>
</file>

<file path=xl/worksheets/sheet3.xml><?xml version="1.0" encoding="utf-8"?>
<worksheet xmlns="http://schemas.openxmlformats.org/spreadsheetml/2006/main" xmlns:r="http://schemas.openxmlformats.org/officeDocument/2006/relationships">
  <sheetPr codeName="Sheet3">
    <pageSetUpPr fitToPage="1"/>
  </sheetPr>
  <dimension ref="B1:P42"/>
  <sheetViews>
    <sheetView showGridLines="0" zoomScalePageLayoutView="0" workbookViewId="0" topLeftCell="A1">
      <selection activeCell="G12" sqref="G12"/>
    </sheetView>
  </sheetViews>
  <sheetFormatPr defaultColWidth="9.140625" defaultRowHeight="12.75"/>
  <cols>
    <col min="1" max="1" width="1.7109375" style="13" customWidth="1"/>
    <col min="2" max="2" width="6.140625" style="13" customWidth="1"/>
    <col min="3" max="3" width="2.7109375" style="13" customWidth="1"/>
    <col min="4" max="4" width="33.57421875" style="13" customWidth="1"/>
    <col min="5" max="5" width="3.7109375" style="13" customWidth="1"/>
    <col min="6" max="6" width="3.00390625" style="13" customWidth="1"/>
    <col min="7" max="7" width="13.28125" style="13" customWidth="1"/>
    <col min="8" max="8" width="3.28125" style="13" customWidth="1"/>
    <col min="9" max="9" width="12.57421875" style="13" customWidth="1"/>
    <col min="10" max="10" width="3.421875" style="13" customWidth="1"/>
    <col min="11" max="11" width="13.28125" style="13" customWidth="1"/>
    <col min="12" max="12" width="2.8515625" style="13" customWidth="1"/>
    <col min="13" max="16384" width="9.140625" style="13" customWidth="1"/>
  </cols>
  <sheetData>
    <row r="1" spans="3:9" s="2" customFormat="1" ht="20.25" customHeight="1">
      <c r="C1" s="283" t="s">
        <v>180</v>
      </c>
      <c r="D1" s="283"/>
      <c r="E1" s="283"/>
      <c r="F1" s="283"/>
      <c r="G1" s="283"/>
      <c r="H1" s="283"/>
      <c r="I1" s="283"/>
    </row>
    <row r="2" spans="3:11" s="2" customFormat="1" ht="18">
      <c r="C2" s="282" t="str">
        <f>"Name of LDC:    "&amp;IF(ISBLANK('Table of Contents'!D2),"",'Table of Contents'!D2)</f>
        <v>Name of LDC:    KITCHENER-WILMOT HYDRO INC.</v>
      </c>
      <c r="D2" s="282"/>
      <c r="E2" s="282"/>
      <c r="F2" s="282"/>
      <c r="G2" s="282"/>
      <c r="H2" s="282"/>
      <c r="I2" s="282"/>
      <c r="J2" s="282"/>
      <c r="K2" s="282"/>
    </row>
    <row r="3" spans="3:9" s="2" customFormat="1" ht="18">
      <c r="C3" s="282" t="str">
        <f>"File Number:      "&amp;IF(ISBLANK('Table of Contents'!D4),"",'Table of Contents'!D4)</f>
        <v>File Number:      EB-2009-0267</v>
      </c>
      <c r="D3" s="282"/>
      <c r="E3" s="282"/>
      <c r="F3" s="282"/>
      <c r="G3" s="282"/>
      <c r="H3" s="60"/>
      <c r="I3" s="60"/>
    </row>
    <row r="4" spans="3:9" s="2" customFormat="1" ht="18">
      <c r="C4" s="282" t="str">
        <f>"Rate Year:          "&amp;IF(ISBLANK('Table of Contents'!D6),"",'Table of Contents'!D6)</f>
        <v>Rate Year:          2010</v>
      </c>
      <c r="D4" s="282"/>
      <c r="E4" s="282"/>
      <c r="F4" s="282"/>
      <c r="G4" s="282"/>
      <c r="H4" s="60"/>
      <c r="I4" s="60"/>
    </row>
    <row r="5" spans="5:6" s="2" customFormat="1" ht="15.75">
      <c r="E5" s="5"/>
      <c r="F5" s="5"/>
    </row>
    <row r="6" s="2" customFormat="1" ht="12.75"/>
    <row r="7" ht="4.5" customHeight="1"/>
    <row r="8" spans="6:11" ht="15.75">
      <c r="F8" s="294" t="s">
        <v>7</v>
      </c>
      <c r="G8" s="294"/>
      <c r="H8" s="294"/>
      <c r="I8" s="294"/>
      <c r="J8" s="294"/>
      <c r="K8" s="294"/>
    </row>
    <row r="9" spans="6:11" ht="12.75">
      <c r="F9" s="202"/>
      <c r="G9" s="202"/>
      <c r="H9" s="202"/>
      <c r="I9" s="202"/>
      <c r="J9" s="202"/>
      <c r="K9" s="202"/>
    </row>
    <row r="10" spans="2:11" ht="25.5">
      <c r="B10" s="75" t="s">
        <v>43</v>
      </c>
      <c r="C10" s="51"/>
      <c r="D10" s="76" t="s">
        <v>42</v>
      </c>
      <c r="E10" s="102"/>
      <c r="F10" s="61"/>
      <c r="G10" s="35" t="s">
        <v>4</v>
      </c>
      <c r="H10" s="138"/>
      <c r="I10" s="35" t="s">
        <v>126</v>
      </c>
      <c r="J10" s="138"/>
      <c r="K10" s="36" t="str">
        <f>'A. Data_Input_Sheet'!L10</f>
        <v>Per Board Decision</v>
      </c>
    </row>
    <row r="11" spans="6:11" ht="12.75">
      <c r="F11" s="61"/>
      <c r="G11" s="61"/>
      <c r="H11" s="61"/>
      <c r="I11" s="61"/>
      <c r="J11" s="61"/>
      <c r="K11" s="61"/>
    </row>
    <row r="12" spans="2:16" ht="12.75">
      <c r="B12" s="12">
        <v>1</v>
      </c>
      <c r="D12" s="13" t="s">
        <v>132</v>
      </c>
      <c r="E12" s="39" t="s">
        <v>127</v>
      </c>
      <c r="F12" s="61"/>
      <c r="G12" s="164">
        <f>'A. Data_Input_Sheet'!D14</f>
        <v>269440297.01</v>
      </c>
      <c r="H12" s="253"/>
      <c r="I12" s="164">
        <f>'A. Data_Input_Sheet'!H14</f>
        <v>0</v>
      </c>
      <c r="J12" s="253"/>
      <c r="K12" s="164">
        <f>G12+I12</f>
        <v>269440297.01</v>
      </c>
      <c r="N12" s="88"/>
      <c r="O12" s="88"/>
      <c r="P12" s="88"/>
    </row>
    <row r="13" spans="2:11" ht="12.75">
      <c r="B13" s="12">
        <v>2</v>
      </c>
      <c r="D13" s="13" t="s">
        <v>133</v>
      </c>
      <c r="E13" s="39" t="s">
        <v>127</v>
      </c>
      <c r="F13" s="61"/>
      <c r="G13" s="166">
        <f>'A. Data_Input_Sheet'!D15</f>
        <v>-129624196.94</v>
      </c>
      <c r="H13" s="253"/>
      <c r="I13" s="166">
        <f>'A. Data_Input_Sheet'!H15</f>
        <v>0</v>
      </c>
      <c r="J13" s="253"/>
      <c r="K13" s="166">
        <f>G13+I13</f>
        <v>-129624196.94</v>
      </c>
    </row>
    <row r="14" spans="2:11" ht="12.75">
      <c r="B14" s="12">
        <v>3</v>
      </c>
      <c r="D14" s="96" t="s">
        <v>134</v>
      </c>
      <c r="E14" s="39" t="s">
        <v>127</v>
      </c>
      <c r="F14" s="61"/>
      <c r="G14" s="81">
        <f>SUM(G12:G13)</f>
        <v>139816100.07</v>
      </c>
      <c r="H14" s="203"/>
      <c r="I14" s="81">
        <f>SUM(I12:I13)</f>
        <v>0</v>
      </c>
      <c r="J14" s="203"/>
      <c r="K14" s="81">
        <f>SUM(K12:K13)</f>
        <v>139816100.07</v>
      </c>
    </row>
    <row r="15" spans="2:11" ht="12.75">
      <c r="B15" s="12"/>
      <c r="E15" s="12"/>
      <c r="F15" s="61"/>
      <c r="G15" s="81"/>
      <c r="H15" s="203"/>
      <c r="I15" s="81"/>
      <c r="J15" s="203"/>
      <c r="K15" s="81"/>
    </row>
    <row r="16" spans="2:11" ht="12.75">
      <c r="B16" s="12">
        <v>4</v>
      </c>
      <c r="D16" s="201" t="s">
        <v>82</v>
      </c>
      <c r="E16" s="39" t="s">
        <v>2</v>
      </c>
      <c r="F16" s="61"/>
      <c r="G16" s="89">
        <f>G29</f>
        <v>23272741.95</v>
      </c>
      <c r="H16" s="203"/>
      <c r="I16" s="89">
        <f>I29</f>
        <v>0</v>
      </c>
      <c r="J16" s="203"/>
      <c r="K16" s="89">
        <f>K29</f>
        <v>23272741.95</v>
      </c>
    </row>
    <row r="17" spans="2:11" ht="12.75">
      <c r="B17" s="12"/>
      <c r="D17" s="288" t="s">
        <v>1</v>
      </c>
      <c r="E17" s="71"/>
      <c r="F17" s="115"/>
      <c r="G17" s="286">
        <f>G16+G14</f>
        <v>163088842.01999998</v>
      </c>
      <c r="H17" s="203"/>
      <c r="I17" s="286">
        <f>I16+I14</f>
        <v>0</v>
      </c>
      <c r="J17" s="203"/>
      <c r="K17" s="286">
        <f>K14+K16</f>
        <v>163088842.01999998</v>
      </c>
    </row>
    <row r="18" spans="2:11" ht="13.5" thickBot="1">
      <c r="B18" s="12">
        <v>5</v>
      </c>
      <c r="D18" s="289"/>
      <c r="E18" s="71"/>
      <c r="F18" s="115"/>
      <c r="G18" s="287"/>
      <c r="H18" s="165"/>
      <c r="I18" s="287"/>
      <c r="J18" s="165"/>
      <c r="K18" s="287"/>
    </row>
    <row r="19" ht="13.5" thickTop="1">
      <c r="B19" s="12"/>
    </row>
    <row r="20" spans="2:12" ht="12.75">
      <c r="B20" s="102"/>
      <c r="C20" s="61"/>
      <c r="D20" s="61"/>
      <c r="E20" s="61"/>
      <c r="F20" s="61"/>
      <c r="G20" s="61"/>
      <c r="H20" s="61"/>
      <c r="I20" s="61"/>
      <c r="J20" s="61"/>
      <c r="K20" s="61"/>
      <c r="L20" s="61"/>
    </row>
    <row r="21" spans="2:14" ht="12.75">
      <c r="B21" s="115"/>
      <c r="C21" s="152"/>
      <c r="D21" s="290" t="s">
        <v>179</v>
      </c>
      <c r="E21" s="291"/>
      <c r="F21" s="291"/>
      <c r="G21" s="291"/>
      <c r="H21" s="291"/>
      <c r="I21" s="291"/>
      <c r="J21" s="291"/>
      <c r="K21" s="292"/>
      <c r="L21" s="204"/>
      <c r="M21" s="34"/>
      <c r="N21" s="34"/>
    </row>
    <row r="22" spans="2:14" ht="12.75">
      <c r="B22" s="115"/>
      <c r="C22" s="152"/>
      <c r="D22" s="205"/>
      <c r="E22" s="152"/>
      <c r="F22" s="152"/>
      <c r="G22" s="152"/>
      <c r="H22" s="152"/>
      <c r="I22" s="152"/>
      <c r="J22" s="152"/>
      <c r="K22" s="206"/>
      <c r="L22" s="152"/>
      <c r="M22" s="34"/>
      <c r="N22" s="34"/>
    </row>
    <row r="23" spans="2:12" ht="12.75">
      <c r="B23" s="102">
        <v>6</v>
      </c>
      <c r="C23" s="61"/>
      <c r="D23" s="101" t="s">
        <v>12</v>
      </c>
      <c r="E23" s="61"/>
      <c r="F23" s="61"/>
      <c r="G23" s="164">
        <f>'A. Data_Input_Sheet'!D17</f>
        <v>14487000</v>
      </c>
      <c r="H23" s="253"/>
      <c r="I23" s="164">
        <f>'A. Data_Input_Sheet'!H17</f>
        <v>0</v>
      </c>
      <c r="J23" s="253"/>
      <c r="K23" s="198">
        <f>G23+I23</f>
        <v>14487000</v>
      </c>
      <c r="L23" s="61"/>
    </row>
    <row r="24" spans="2:12" ht="12.75">
      <c r="B24" s="102">
        <v>7</v>
      </c>
      <c r="C24" s="61"/>
      <c r="D24" s="200" t="s">
        <v>5</v>
      </c>
      <c r="E24" s="61"/>
      <c r="F24" s="61"/>
      <c r="G24" s="166">
        <f>'A. Data_Input_Sheet'!D18</f>
        <v>140664613</v>
      </c>
      <c r="H24" s="253"/>
      <c r="I24" s="166">
        <f>'A. Data_Input_Sheet'!H18</f>
        <v>0</v>
      </c>
      <c r="J24" s="253"/>
      <c r="K24" s="207">
        <f>G24+I24</f>
        <v>140664613</v>
      </c>
      <c r="L24" s="61"/>
    </row>
    <row r="25" spans="2:12" ht="12.75">
      <c r="B25" s="102">
        <v>8</v>
      </c>
      <c r="C25" s="61"/>
      <c r="D25" s="101" t="s">
        <v>13</v>
      </c>
      <c r="E25" s="61"/>
      <c r="F25" s="61"/>
      <c r="G25" s="81">
        <f>SUM(G23:G24)</f>
        <v>155151613</v>
      </c>
      <c r="H25" s="203"/>
      <c r="I25" s="81">
        <f>I23+I24</f>
        <v>0</v>
      </c>
      <c r="J25" s="203"/>
      <c r="K25" s="104">
        <f>SUM(K23:K24)</f>
        <v>155151613</v>
      </c>
      <c r="L25" s="61"/>
    </row>
    <row r="26" spans="2:12" ht="12.75">
      <c r="B26" s="102"/>
      <c r="C26" s="61"/>
      <c r="D26" s="101"/>
      <c r="E26" s="61"/>
      <c r="F26" s="61"/>
      <c r="G26" s="61"/>
      <c r="H26" s="61"/>
      <c r="I26" s="61"/>
      <c r="J26" s="61"/>
      <c r="K26" s="62"/>
      <c r="L26" s="61"/>
    </row>
    <row r="27" spans="2:12" ht="12.75">
      <c r="B27" s="124">
        <v>9</v>
      </c>
      <c r="C27" s="53"/>
      <c r="D27" s="101" t="s">
        <v>108</v>
      </c>
      <c r="E27" s="208" t="s">
        <v>3</v>
      </c>
      <c r="F27" s="61"/>
      <c r="G27" s="143">
        <f>'A. Data_Input_Sheet'!D19</f>
        <v>0.15</v>
      </c>
      <c r="H27" s="253"/>
      <c r="I27" s="151"/>
      <c r="J27" s="151"/>
      <c r="K27" s="209">
        <f>IF('A. Data_Input_Sheet'!L19=0,G27,'A. Data_Input_Sheet'!L19)</f>
        <v>0.15</v>
      </c>
      <c r="L27" s="61"/>
    </row>
    <row r="28" spans="2:12" ht="13.5" thickBot="1">
      <c r="B28" s="102"/>
      <c r="C28" s="61"/>
      <c r="D28" s="101"/>
      <c r="E28" s="61"/>
      <c r="F28" s="61"/>
      <c r="G28" s="210"/>
      <c r="H28" s="61"/>
      <c r="I28" s="210"/>
      <c r="J28" s="61"/>
      <c r="K28" s="211"/>
      <c r="L28" s="61"/>
    </row>
    <row r="29" spans="2:12" ht="13.5" thickTop="1">
      <c r="B29" s="124">
        <v>10</v>
      </c>
      <c r="C29" s="53"/>
      <c r="D29" s="200" t="s">
        <v>0</v>
      </c>
      <c r="E29" s="201"/>
      <c r="F29" s="201"/>
      <c r="G29" s="166">
        <f>G25*G27</f>
        <v>23272741.95</v>
      </c>
      <c r="H29" s="166"/>
      <c r="I29" s="166">
        <f>K29-G29</f>
        <v>0</v>
      </c>
      <c r="J29" s="166"/>
      <c r="K29" s="207">
        <f>K25*K27</f>
        <v>23272741.95</v>
      </c>
      <c r="L29" s="61"/>
    </row>
    <row r="30" spans="2:12" ht="12.75">
      <c r="B30" s="61"/>
      <c r="C30" s="61"/>
      <c r="D30" s="61"/>
      <c r="E30" s="61"/>
      <c r="F30" s="61"/>
      <c r="G30" s="61"/>
      <c r="H30" s="61"/>
      <c r="I30" s="61"/>
      <c r="J30" s="61"/>
      <c r="K30" s="61"/>
      <c r="L30" s="61"/>
    </row>
    <row r="33" spans="2:11" ht="12.75">
      <c r="B33" s="293" t="s">
        <v>44</v>
      </c>
      <c r="C33" s="293"/>
      <c r="D33" s="293"/>
      <c r="E33" s="293"/>
      <c r="F33" s="293"/>
      <c r="G33" s="293"/>
      <c r="H33" s="293"/>
      <c r="I33" s="293"/>
      <c r="J33" s="293"/>
      <c r="K33" s="293"/>
    </row>
    <row r="34" spans="2:11" ht="12.75">
      <c r="B34" s="212" t="s">
        <v>3</v>
      </c>
      <c r="D34" s="268" t="s">
        <v>73</v>
      </c>
      <c r="E34" s="268"/>
      <c r="F34" s="268"/>
      <c r="G34" s="268"/>
      <c r="H34" s="268"/>
      <c r="I34" s="268"/>
      <c r="J34" s="268"/>
      <c r="K34" s="268"/>
    </row>
    <row r="35" spans="2:11" ht="12.75">
      <c r="B35" s="213" t="s">
        <v>127</v>
      </c>
      <c r="C35" s="49"/>
      <c r="D35" s="284" t="s">
        <v>173</v>
      </c>
      <c r="E35" s="284"/>
      <c r="F35" s="284"/>
      <c r="G35" s="284"/>
      <c r="H35" s="284"/>
      <c r="I35" s="284"/>
      <c r="J35" s="284"/>
      <c r="K35" s="284"/>
    </row>
    <row r="36" spans="2:11" ht="12.75">
      <c r="B36" s="253"/>
      <c r="D36" s="285"/>
      <c r="E36" s="285"/>
      <c r="F36" s="285"/>
      <c r="G36" s="285"/>
      <c r="H36" s="285"/>
      <c r="I36" s="285"/>
      <c r="J36" s="285"/>
      <c r="K36" s="285"/>
    </row>
    <row r="37" spans="2:11" ht="12.75">
      <c r="B37" s="253"/>
      <c r="D37" s="285"/>
      <c r="E37" s="285"/>
      <c r="F37" s="285"/>
      <c r="G37" s="285"/>
      <c r="H37" s="285"/>
      <c r="I37" s="285"/>
      <c r="J37" s="285"/>
      <c r="K37" s="285"/>
    </row>
    <row r="38" spans="2:11" ht="12.75">
      <c r="B38" s="253"/>
      <c r="D38" s="285"/>
      <c r="E38" s="285"/>
      <c r="F38" s="285"/>
      <c r="G38" s="285"/>
      <c r="H38" s="285"/>
      <c r="I38" s="285"/>
      <c r="J38" s="285"/>
      <c r="K38" s="285"/>
    </row>
    <row r="39" spans="2:11" ht="12.75">
      <c r="B39" s="253"/>
      <c r="D39" s="285"/>
      <c r="E39" s="285"/>
      <c r="F39" s="285"/>
      <c r="G39" s="285"/>
      <c r="H39" s="285"/>
      <c r="I39" s="285"/>
      <c r="J39" s="285"/>
      <c r="K39" s="285"/>
    </row>
    <row r="40" spans="2:11" ht="12.75">
      <c r="B40" s="253"/>
      <c r="D40" s="285"/>
      <c r="E40" s="285"/>
      <c r="F40" s="285"/>
      <c r="G40" s="285"/>
      <c r="H40" s="285"/>
      <c r="I40" s="285"/>
      <c r="J40" s="285"/>
      <c r="K40" s="285"/>
    </row>
    <row r="41" spans="2:11" ht="12.75">
      <c r="B41" s="253"/>
      <c r="D41" s="285"/>
      <c r="E41" s="285"/>
      <c r="F41" s="285"/>
      <c r="G41" s="285"/>
      <c r="H41" s="285"/>
      <c r="I41" s="285"/>
      <c r="J41" s="285"/>
      <c r="K41" s="285"/>
    </row>
    <row r="42" spans="2:11" ht="12.75">
      <c r="B42" s="253"/>
      <c r="D42" s="285"/>
      <c r="E42" s="285"/>
      <c r="F42" s="285"/>
      <c r="G42" s="285"/>
      <c r="H42" s="285"/>
      <c r="I42" s="285"/>
      <c r="J42" s="285"/>
      <c r="K42" s="285"/>
    </row>
  </sheetData>
  <sheetProtection password="82A3" sheet="1" objects="1" scenarios="1"/>
  <mergeCells count="20">
    <mergeCell ref="C1:I1"/>
    <mergeCell ref="C2:K2"/>
    <mergeCell ref="D21:K21"/>
    <mergeCell ref="D42:K42"/>
    <mergeCell ref="D37:K37"/>
    <mergeCell ref="D38:K38"/>
    <mergeCell ref="D39:K39"/>
    <mergeCell ref="D40:K40"/>
    <mergeCell ref="B33:K33"/>
    <mergeCell ref="F8:K8"/>
    <mergeCell ref="D34:K34"/>
    <mergeCell ref="D35:K35"/>
    <mergeCell ref="D36:K36"/>
    <mergeCell ref="D41:K41"/>
    <mergeCell ref="C3:G3"/>
    <mergeCell ref="C4:G4"/>
    <mergeCell ref="G17:G18"/>
    <mergeCell ref="I17:I18"/>
    <mergeCell ref="K17:K18"/>
    <mergeCell ref="D17:D18"/>
  </mergeCells>
  <printOptions/>
  <pageMargins left="0.6" right="0" top="0.85" bottom="0.6" header="0.5" footer="0.17"/>
  <pageSetup fitToHeight="1" fitToWidth="1" horizontalDpi="600" verticalDpi="600" orientation="portrait" r:id="rId3"/>
  <headerFooter alignWithMargins="0">
    <oddFooter>&amp;C3</oddFooter>
  </headerFooter>
  <legacyDrawing r:id="rId2"/>
  <oleObjects>
    <oleObject progId="Unknown" shapeId="8966950" r:id="rId1"/>
  </oleObjects>
</worksheet>
</file>

<file path=xl/worksheets/sheet4.xml><?xml version="1.0" encoding="utf-8"?>
<worksheet xmlns="http://schemas.openxmlformats.org/spreadsheetml/2006/main" xmlns:r="http://schemas.openxmlformats.org/officeDocument/2006/relationships">
  <sheetPr codeName="Sheet4">
    <pageSetUpPr fitToPage="1"/>
  </sheetPr>
  <dimension ref="B1:N55"/>
  <sheetViews>
    <sheetView showGridLines="0" zoomScalePageLayoutView="0" workbookViewId="0" topLeftCell="A10">
      <selection activeCell="F45" sqref="F45:F46"/>
    </sheetView>
  </sheetViews>
  <sheetFormatPr defaultColWidth="9.140625" defaultRowHeight="12.75"/>
  <cols>
    <col min="1" max="1" width="2.140625" style="13" customWidth="1"/>
    <col min="2" max="2" width="5.7109375" style="13" customWidth="1"/>
    <col min="3" max="3" width="2.28125" style="13" customWidth="1"/>
    <col min="4" max="4" width="36.421875" style="13" customWidth="1"/>
    <col min="5" max="5" width="3.00390625" style="13" customWidth="1"/>
    <col min="6" max="6" width="15.7109375" style="13" customWidth="1"/>
    <col min="7" max="7" width="2.8515625" style="13" customWidth="1"/>
    <col min="8" max="8" width="15.7109375" style="13" customWidth="1"/>
    <col min="9" max="9" width="3.00390625" style="13" customWidth="1"/>
    <col min="10" max="10" width="15.7109375" style="13" customWidth="1"/>
    <col min="11" max="11" width="3.28125" style="13" customWidth="1"/>
    <col min="12" max="12" width="11.7109375" style="13" bestFit="1" customWidth="1"/>
    <col min="13" max="16384" width="9.140625" style="13" customWidth="1"/>
  </cols>
  <sheetData>
    <row r="1" spans="3:9" s="2" customFormat="1" ht="20.25" customHeight="1">
      <c r="C1" s="283" t="s">
        <v>180</v>
      </c>
      <c r="D1" s="283"/>
      <c r="E1" s="283"/>
      <c r="F1" s="283"/>
      <c r="G1" s="283"/>
      <c r="H1" s="283"/>
      <c r="I1" s="283"/>
    </row>
    <row r="2" spans="3:10" s="2" customFormat="1" ht="18">
      <c r="C2" s="282" t="str">
        <f>"Name of LDC:    "&amp;IF(ISBLANK('Table of Contents'!D2),"",'Table of Contents'!D2)</f>
        <v>Name of LDC:    KITCHENER-WILMOT HYDRO INC.</v>
      </c>
      <c r="D2" s="282"/>
      <c r="E2" s="282"/>
      <c r="F2" s="282"/>
      <c r="G2" s="282"/>
      <c r="H2" s="282"/>
      <c r="I2" s="282"/>
      <c r="J2" s="282"/>
    </row>
    <row r="3" spans="3:9" s="2" customFormat="1" ht="18">
      <c r="C3" s="282" t="str">
        <f>"File Number:      "&amp;IF(ISBLANK('Table of Contents'!D4),"",'Table of Contents'!D4)</f>
        <v>File Number:      EB-2009-0267</v>
      </c>
      <c r="D3" s="282"/>
      <c r="E3" s="282"/>
      <c r="F3" s="282"/>
      <c r="G3" s="282"/>
      <c r="H3" s="60"/>
      <c r="I3" s="60"/>
    </row>
    <row r="4" spans="3:9" s="2" customFormat="1" ht="18">
      <c r="C4" s="282" t="str">
        <f>"Rate Year:          "&amp;IF(ISBLANK('Table of Contents'!D6),"",'Table of Contents'!D6)</f>
        <v>Rate Year:          2010</v>
      </c>
      <c r="D4" s="282"/>
      <c r="E4" s="282"/>
      <c r="F4" s="282"/>
      <c r="G4" s="282"/>
      <c r="H4" s="60"/>
      <c r="I4" s="60"/>
    </row>
    <row r="5" spans="5:6" s="2" customFormat="1" ht="15.75">
      <c r="E5" s="5"/>
      <c r="F5" s="5"/>
    </row>
    <row r="6" s="2" customFormat="1" ht="12.75"/>
    <row r="7" ht="4.5" customHeight="1"/>
    <row r="8" spans="4:11" ht="15.75">
      <c r="D8" s="186"/>
      <c r="E8" s="294" t="s">
        <v>41</v>
      </c>
      <c r="F8" s="294"/>
      <c r="G8" s="294"/>
      <c r="H8" s="294"/>
      <c r="I8" s="294"/>
      <c r="J8" s="294"/>
      <c r="K8" s="294"/>
    </row>
    <row r="10" spans="2:10" ht="30.75" customHeight="1">
      <c r="B10" s="75" t="s">
        <v>43</v>
      </c>
      <c r="D10" s="76" t="s">
        <v>51</v>
      </c>
      <c r="E10" s="187"/>
      <c r="F10" s="35" t="s">
        <v>26</v>
      </c>
      <c r="H10" s="36" t="s">
        <v>126</v>
      </c>
      <c r="J10" s="36" t="str">
        <f>'A. Data_Input_Sheet'!L10</f>
        <v>Per Board Decision</v>
      </c>
    </row>
    <row r="12" ht="12.75">
      <c r="D12" s="50" t="s">
        <v>27</v>
      </c>
    </row>
    <row r="13" spans="2:10" ht="12.75">
      <c r="B13" s="12">
        <v>1</v>
      </c>
      <c r="D13" s="13" t="s">
        <v>166</v>
      </c>
      <c r="E13" s="188"/>
      <c r="F13" s="52">
        <f>'A. Data_Input_Sheet'!D24</f>
        <v>38324657.25</v>
      </c>
      <c r="G13" s="253"/>
      <c r="H13" s="52">
        <f>J13-F13</f>
        <v>0</v>
      </c>
      <c r="I13" s="253"/>
      <c r="J13" s="52">
        <f>IF(ISBLANK('A. Data_Input_Sheet'!L24),'2.Utility Income'!F13,'A. Data_Input_Sheet'!L24)</f>
        <v>38324657.25</v>
      </c>
    </row>
    <row r="14" spans="2:10" ht="12.75">
      <c r="B14" s="12">
        <v>2</v>
      </c>
      <c r="D14" s="13" t="s">
        <v>89</v>
      </c>
      <c r="E14" s="39" t="s">
        <v>2</v>
      </c>
      <c r="F14" s="166">
        <f>F45</f>
        <v>1861512</v>
      </c>
      <c r="G14" s="253"/>
      <c r="H14" s="166">
        <f>J14-F14</f>
        <v>0</v>
      </c>
      <c r="I14" s="253"/>
      <c r="J14" s="166">
        <f>J45</f>
        <v>1861512</v>
      </c>
    </row>
    <row r="15" spans="2:10" ht="12.75">
      <c r="B15" s="12"/>
      <c r="F15" s="303">
        <f>SUM(F13:F14)</f>
        <v>40186169.25</v>
      </c>
      <c r="G15" s="189"/>
      <c r="H15" s="303">
        <f>SUM(H13:H14)</f>
        <v>0</v>
      </c>
      <c r="I15" s="189"/>
      <c r="J15" s="303">
        <f>SUM(J13:J14)</f>
        <v>40186169.25</v>
      </c>
    </row>
    <row r="16" spans="2:12" ht="12.75">
      <c r="B16" s="12">
        <v>3</v>
      </c>
      <c r="D16" s="13" t="s">
        <v>149</v>
      </c>
      <c r="F16" s="304"/>
      <c r="G16" s="189"/>
      <c r="H16" s="304"/>
      <c r="I16" s="189"/>
      <c r="J16" s="304"/>
      <c r="L16" s="44"/>
    </row>
    <row r="17" spans="2:10" ht="12.75">
      <c r="B17" s="12"/>
      <c r="F17" s="80"/>
      <c r="G17" s="189"/>
      <c r="H17" s="80"/>
      <c r="I17" s="189"/>
      <c r="J17" s="80"/>
    </row>
    <row r="18" spans="2:10" ht="12.75">
      <c r="B18" s="12"/>
      <c r="D18" s="50" t="s">
        <v>28</v>
      </c>
      <c r="F18" s="80"/>
      <c r="G18" s="189"/>
      <c r="H18" s="80"/>
      <c r="I18" s="189"/>
      <c r="J18" s="80"/>
    </row>
    <row r="19" spans="2:10" ht="12.75">
      <c r="B19" s="12">
        <v>4</v>
      </c>
      <c r="D19" s="13" t="s">
        <v>45</v>
      </c>
      <c r="F19" s="52">
        <f>'A. Data_Input_Sheet'!D32</f>
        <v>13936500</v>
      </c>
      <c r="G19" s="253"/>
      <c r="H19" s="52">
        <f>'A. Data_Input_Sheet'!H32</f>
        <v>0</v>
      </c>
      <c r="I19" s="253"/>
      <c r="J19" s="52">
        <f>F19+H19</f>
        <v>13936500</v>
      </c>
    </row>
    <row r="20" spans="2:10" ht="12.75">
      <c r="B20" s="12">
        <v>5</v>
      </c>
      <c r="D20" s="13" t="s">
        <v>29</v>
      </c>
      <c r="F20" s="52">
        <f>'A. Data_Input_Sheet'!D33</f>
        <v>10735843.61</v>
      </c>
      <c r="G20" s="253"/>
      <c r="H20" s="52">
        <f>'A. Data_Input_Sheet'!H33</f>
        <v>0</v>
      </c>
      <c r="I20" s="253"/>
      <c r="J20" s="52">
        <f>F20+H20</f>
        <v>10735843.61</v>
      </c>
    </row>
    <row r="21" spans="2:14" ht="12.75">
      <c r="B21" s="84">
        <v>6</v>
      </c>
      <c r="C21" s="34"/>
      <c r="D21" s="34" t="s">
        <v>54</v>
      </c>
      <c r="E21" s="34"/>
      <c r="F21" s="190">
        <f>'A. Data_Input_Sheet'!D34</f>
        <v>550500</v>
      </c>
      <c r="G21" s="253"/>
      <c r="H21" s="190">
        <f>'A. Data_Input_Sheet'!H34</f>
        <v>0</v>
      </c>
      <c r="I21" s="253"/>
      <c r="J21" s="190">
        <f>F21+H21</f>
        <v>550500</v>
      </c>
      <c r="K21" s="34"/>
      <c r="L21" s="34"/>
      <c r="M21" s="34"/>
      <c r="N21" s="34"/>
    </row>
    <row r="22" spans="2:14" ht="12.75">
      <c r="B22" s="84">
        <v>7</v>
      </c>
      <c r="C22" s="34"/>
      <c r="D22" s="34" t="s">
        <v>53</v>
      </c>
      <c r="E22" s="34"/>
      <c r="F22" s="82">
        <f>'3.Taxes_PILs'!G23</f>
        <v>111066.63</v>
      </c>
      <c r="G22" s="253"/>
      <c r="H22" s="82">
        <f>J22-F22</f>
        <v>0</v>
      </c>
      <c r="I22" s="253"/>
      <c r="J22" s="82">
        <f>'3.Taxes_PILs'!I23</f>
        <v>111066.63</v>
      </c>
      <c r="K22" s="34"/>
      <c r="L22" s="34"/>
      <c r="M22" s="34"/>
      <c r="N22" s="34"/>
    </row>
    <row r="23" spans="2:10" ht="12.75">
      <c r="B23" s="12">
        <v>8</v>
      </c>
      <c r="D23" s="13" t="s">
        <v>121</v>
      </c>
      <c r="F23" s="166">
        <f>'A. Data_Input_Sheet'!D36</f>
        <v>0</v>
      </c>
      <c r="G23" s="253"/>
      <c r="H23" s="166">
        <f>'A. Data_Input_Sheet'!H36</f>
        <v>0</v>
      </c>
      <c r="I23" s="253"/>
      <c r="J23" s="166">
        <f>F23+H23</f>
        <v>0</v>
      </c>
    </row>
    <row r="24" spans="2:10" ht="12.75">
      <c r="B24" s="12"/>
      <c r="D24" s="48"/>
      <c r="F24" s="286">
        <f>SUM(F19:F23)</f>
        <v>25333910.24</v>
      </c>
      <c r="G24" s="189"/>
      <c r="H24" s="286">
        <f>SUM(H19:H23)</f>
        <v>0</v>
      </c>
      <c r="I24" s="189"/>
      <c r="J24" s="286">
        <f>SUM(J19:J23)</f>
        <v>25333910.24</v>
      </c>
    </row>
    <row r="25" spans="2:10" ht="12.75">
      <c r="B25" s="12">
        <v>9</v>
      </c>
      <c r="D25" s="191" t="s">
        <v>31</v>
      </c>
      <c r="F25" s="308"/>
      <c r="G25" s="189"/>
      <c r="H25" s="308"/>
      <c r="I25" s="189"/>
      <c r="J25" s="308"/>
    </row>
    <row r="26" spans="2:10" ht="12.75">
      <c r="B26" s="12"/>
      <c r="F26" s="83"/>
      <c r="G26" s="189"/>
      <c r="H26" s="83"/>
      <c r="I26" s="189"/>
      <c r="J26" s="83"/>
    </row>
    <row r="27" spans="2:10" ht="12.75">
      <c r="B27" s="12">
        <v>10</v>
      </c>
      <c r="D27" s="48" t="s">
        <v>122</v>
      </c>
      <c r="F27" s="91">
        <f>'4.Cost_of_Capital'!L18</f>
        <v>7046090.33063208</v>
      </c>
      <c r="G27" s="189"/>
      <c r="H27" s="91">
        <f>J27-F27</f>
        <v>0</v>
      </c>
      <c r="I27" s="189"/>
      <c r="J27" s="91">
        <f>'4.Cost_of_Capital'!L33</f>
        <v>7046090.33063208</v>
      </c>
    </row>
    <row r="28" spans="2:10" ht="12.75">
      <c r="B28" s="12"/>
      <c r="F28" s="83"/>
      <c r="G28" s="189"/>
      <c r="H28" s="83"/>
      <c r="I28" s="189"/>
      <c r="J28" s="83"/>
    </row>
    <row r="29" spans="2:10" ht="12.75">
      <c r="B29" s="12">
        <v>11</v>
      </c>
      <c r="D29" s="191" t="s">
        <v>124</v>
      </c>
      <c r="F29" s="83">
        <f>F24+F27</f>
        <v>32380000.570632078</v>
      </c>
      <c r="G29" s="189"/>
      <c r="H29" s="83">
        <f>H27+H24</f>
        <v>0</v>
      </c>
      <c r="I29" s="189"/>
      <c r="J29" s="83">
        <f>J24+J27</f>
        <v>32380000.570632078</v>
      </c>
    </row>
    <row r="30" spans="2:10" ht="12.75">
      <c r="B30" s="12"/>
      <c r="F30" s="303">
        <f>F15-F29</f>
        <v>7806168.679367922</v>
      </c>
      <c r="G30" s="189"/>
      <c r="H30" s="303">
        <f>H15-H29</f>
        <v>0</v>
      </c>
      <c r="I30" s="189"/>
      <c r="J30" s="303">
        <f>J15-J29</f>
        <v>7806168.679367922</v>
      </c>
    </row>
    <row r="31" spans="2:12" ht="13.5" thickBot="1">
      <c r="B31" s="12">
        <v>12</v>
      </c>
      <c r="D31" s="37" t="s">
        <v>125</v>
      </c>
      <c r="E31" s="188"/>
      <c r="F31" s="305"/>
      <c r="G31" s="193"/>
      <c r="H31" s="305"/>
      <c r="I31" s="194"/>
      <c r="J31" s="305"/>
      <c r="L31" s="44"/>
    </row>
    <row r="32" spans="2:10" ht="13.5" thickTop="1">
      <c r="B32" s="12"/>
      <c r="F32" s="306">
        <f>'3.Taxes_PILs'!G29</f>
        <v>2580802.188088683</v>
      </c>
      <c r="G32" s="189"/>
      <c r="H32" s="306">
        <f>J32-F32</f>
        <v>0</v>
      </c>
      <c r="I32" s="189"/>
      <c r="J32" s="306">
        <f>IF('3.Taxes_PILs'!I29=0,F32,'3.Taxes_PILs'!I29)</f>
        <v>2580802.188088683</v>
      </c>
    </row>
    <row r="33" spans="2:10" ht="12.75">
      <c r="B33" s="12">
        <v>13</v>
      </c>
      <c r="D33" s="48" t="s">
        <v>138</v>
      </c>
      <c r="F33" s="307"/>
      <c r="G33" s="189"/>
      <c r="H33" s="307"/>
      <c r="I33" s="189"/>
      <c r="J33" s="307"/>
    </row>
    <row r="34" spans="2:10" ht="12.75">
      <c r="B34" s="12"/>
      <c r="F34" s="295">
        <f>F30-F32</f>
        <v>5225366.491279239</v>
      </c>
      <c r="G34" s="189"/>
      <c r="H34" s="295">
        <f>SUM(H30-H32)</f>
        <v>0</v>
      </c>
      <c r="I34" s="189"/>
      <c r="J34" s="295">
        <f>J30-J32</f>
        <v>5225366.491279239</v>
      </c>
    </row>
    <row r="35" spans="2:10" ht="13.5" thickBot="1">
      <c r="B35" s="12">
        <v>14</v>
      </c>
      <c r="D35" s="37" t="s">
        <v>135</v>
      </c>
      <c r="F35" s="296"/>
      <c r="G35" s="193"/>
      <c r="H35" s="296"/>
      <c r="I35" s="193"/>
      <c r="J35" s="296"/>
    </row>
    <row r="36" ht="13.5" thickTop="1"/>
    <row r="37" ht="7.5" customHeight="1"/>
    <row r="38" spans="2:10" ht="12.75">
      <c r="B38" s="298" t="s">
        <v>44</v>
      </c>
      <c r="C38" s="298"/>
      <c r="D38" s="298"/>
      <c r="E38" s="298"/>
      <c r="F38" s="298"/>
      <c r="G38" s="298"/>
      <c r="H38" s="298"/>
      <c r="I38" s="298"/>
      <c r="J38" s="298"/>
    </row>
    <row r="39" ht="7.5" customHeight="1"/>
    <row r="40" spans="2:10" ht="12.75">
      <c r="B40" s="39" t="s">
        <v>2</v>
      </c>
      <c r="D40" s="195" t="s">
        <v>76</v>
      </c>
      <c r="E40" s="96"/>
      <c r="F40" s="96"/>
      <c r="G40" s="96"/>
      <c r="H40" s="96"/>
      <c r="I40" s="96"/>
      <c r="J40" s="196"/>
    </row>
    <row r="41" spans="4:10" ht="12.75">
      <c r="D41" s="197" t="s">
        <v>77</v>
      </c>
      <c r="E41" s="61"/>
      <c r="F41" s="164">
        <f>'A. Data_Input_Sheet'!D26</f>
        <v>257840</v>
      </c>
      <c r="G41" s="253"/>
      <c r="H41" s="61"/>
      <c r="I41" s="61"/>
      <c r="J41" s="198">
        <f>IF(ISBLANK('A. Data_Input_Sheet'!L26),F41,'A. Data_Input_Sheet'!L26)</f>
        <v>257840</v>
      </c>
    </row>
    <row r="42" spans="4:10" ht="12.75">
      <c r="D42" s="197" t="s">
        <v>78</v>
      </c>
      <c r="E42" s="61"/>
      <c r="F42" s="164">
        <f>'A. Data_Input_Sheet'!D27</f>
        <v>215220</v>
      </c>
      <c r="G42" s="253"/>
      <c r="H42" s="61"/>
      <c r="I42" s="61"/>
      <c r="J42" s="198">
        <f>IF(ISBLANK('A. Data_Input_Sheet'!L27),F42,'A. Data_Input_Sheet'!L27)</f>
        <v>215220</v>
      </c>
    </row>
    <row r="43" spans="4:10" ht="12.75">
      <c r="D43" s="197" t="s">
        <v>79</v>
      </c>
      <c r="E43" s="61"/>
      <c r="F43" s="164">
        <f>'A. Data_Input_Sheet'!D28</f>
        <v>951584</v>
      </c>
      <c r="G43" s="253"/>
      <c r="H43" s="61"/>
      <c r="I43" s="61"/>
      <c r="J43" s="198">
        <f>IF(ISBLANK('A. Data_Input_Sheet'!L28),F43,'A. Data_Input_Sheet'!L28)</f>
        <v>951584</v>
      </c>
    </row>
    <row r="44" spans="4:10" ht="12.75">
      <c r="D44" s="197" t="s">
        <v>80</v>
      </c>
      <c r="E44" s="61"/>
      <c r="F44" s="164">
        <f>'A. Data_Input_Sheet'!D29</f>
        <v>436868</v>
      </c>
      <c r="G44" s="253"/>
      <c r="H44" s="61"/>
      <c r="I44" s="61"/>
      <c r="J44" s="198">
        <f>IF(ISBLANK('A. Data_Input_Sheet'!L29),F44,'A. Data_Input_Sheet'!L29)</f>
        <v>436868</v>
      </c>
    </row>
    <row r="45" spans="4:10" ht="12.75">
      <c r="D45" s="197"/>
      <c r="E45" s="61"/>
      <c r="F45" s="299">
        <f>SUM(F41:F44)</f>
        <v>1861512</v>
      </c>
      <c r="G45" s="61"/>
      <c r="H45" s="61"/>
      <c r="I45" s="61"/>
      <c r="J45" s="301">
        <f>SUM(J41:J44)</f>
        <v>1861512</v>
      </c>
    </row>
    <row r="46" spans="4:10" ht="13.5" thickBot="1">
      <c r="D46" s="199" t="s">
        <v>81</v>
      </c>
      <c r="E46" s="61"/>
      <c r="F46" s="300"/>
      <c r="G46" s="61"/>
      <c r="H46" s="61"/>
      <c r="I46" s="61"/>
      <c r="J46" s="302"/>
    </row>
    <row r="47" spans="4:10" ht="13.5" thickTop="1">
      <c r="D47" s="200"/>
      <c r="E47" s="201"/>
      <c r="F47" s="201"/>
      <c r="G47" s="201"/>
      <c r="H47" s="201"/>
      <c r="I47" s="201"/>
      <c r="J47" s="70"/>
    </row>
    <row r="48" spans="2:10" ht="12.75">
      <c r="B48" s="253"/>
      <c r="D48" s="297"/>
      <c r="E48" s="297"/>
      <c r="F48" s="297"/>
      <c r="G48" s="297"/>
      <c r="H48" s="297"/>
      <c r="I48" s="297"/>
      <c r="J48" s="297"/>
    </row>
    <row r="49" spans="2:10" ht="12.75">
      <c r="B49" s="253"/>
      <c r="D49" s="297"/>
      <c r="E49" s="297"/>
      <c r="F49" s="297"/>
      <c r="G49" s="297"/>
      <c r="H49" s="297"/>
      <c r="I49" s="297"/>
      <c r="J49" s="297"/>
    </row>
    <row r="50" spans="2:10" ht="12.75">
      <c r="B50" s="253"/>
      <c r="D50" s="297"/>
      <c r="E50" s="297"/>
      <c r="F50" s="297"/>
      <c r="G50" s="297"/>
      <c r="H50" s="297"/>
      <c r="I50" s="297"/>
      <c r="J50" s="297"/>
    </row>
    <row r="51" spans="2:10" ht="12.75">
      <c r="B51" s="253"/>
      <c r="D51" s="297"/>
      <c r="E51" s="297"/>
      <c r="F51" s="297"/>
      <c r="G51" s="297"/>
      <c r="H51" s="297"/>
      <c r="I51" s="297"/>
      <c r="J51" s="297"/>
    </row>
    <row r="52" spans="2:10" ht="12.75">
      <c r="B52" s="253"/>
      <c r="D52" s="297"/>
      <c r="E52" s="297"/>
      <c r="F52" s="297"/>
      <c r="G52" s="297"/>
      <c r="H52" s="297"/>
      <c r="I52" s="297"/>
      <c r="J52" s="297"/>
    </row>
    <row r="53" spans="2:10" ht="12.75">
      <c r="B53" s="253"/>
      <c r="D53" s="297"/>
      <c r="E53" s="297"/>
      <c r="F53" s="297"/>
      <c r="G53" s="297"/>
      <c r="H53" s="297"/>
      <c r="I53" s="297"/>
      <c r="J53" s="297"/>
    </row>
    <row r="54" spans="2:10" ht="12.75">
      <c r="B54" s="253"/>
      <c r="D54" s="297"/>
      <c r="E54" s="297"/>
      <c r="F54" s="297"/>
      <c r="G54" s="297"/>
      <c r="H54" s="297"/>
      <c r="I54" s="297"/>
      <c r="J54" s="297"/>
    </row>
    <row r="55" spans="2:10" ht="12.75">
      <c r="B55" s="253"/>
      <c r="D55" s="297"/>
      <c r="E55" s="297"/>
      <c r="F55" s="297"/>
      <c r="G55" s="297"/>
      <c r="H55" s="297"/>
      <c r="I55" s="297"/>
      <c r="J55" s="297"/>
    </row>
  </sheetData>
  <sheetProtection password="82A3" sheet="1" objects="1" scenarios="1"/>
  <mergeCells count="31">
    <mergeCell ref="C1:I1"/>
    <mergeCell ref="C3:G3"/>
    <mergeCell ref="C4:G4"/>
    <mergeCell ref="C2:J2"/>
    <mergeCell ref="E8:K8"/>
    <mergeCell ref="F24:F25"/>
    <mergeCell ref="H24:H25"/>
    <mergeCell ref="D48:J48"/>
    <mergeCell ref="H32:H33"/>
    <mergeCell ref="J24:J25"/>
    <mergeCell ref="F15:F16"/>
    <mergeCell ref="J45:J46"/>
    <mergeCell ref="D50:J50"/>
    <mergeCell ref="J15:J16"/>
    <mergeCell ref="F30:F31"/>
    <mergeCell ref="H30:H31"/>
    <mergeCell ref="J30:J31"/>
    <mergeCell ref="F34:F35"/>
    <mergeCell ref="H15:H16"/>
    <mergeCell ref="J32:J33"/>
    <mergeCell ref="F32:F33"/>
    <mergeCell ref="H34:H35"/>
    <mergeCell ref="J34:J35"/>
    <mergeCell ref="D55:J55"/>
    <mergeCell ref="D51:J51"/>
    <mergeCell ref="D52:J52"/>
    <mergeCell ref="D53:J53"/>
    <mergeCell ref="D54:J54"/>
    <mergeCell ref="B38:J38"/>
    <mergeCell ref="D49:J49"/>
    <mergeCell ref="F45:F46"/>
  </mergeCells>
  <printOptions/>
  <pageMargins left="0.6" right="0" top="0.85" bottom="0.6" header="0.5" footer="0.17"/>
  <pageSetup fitToHeight="1" fitToWidth="1" horizontalDpi="600" verticalDpi="600" orientation="portrait" scale="89" r:id="rId3"/>
  <headerFooter alignWithMargins="0">
    <oddFooter>&amp;C4</oddFooter>
  </headerFooter>
  <legacyDrawing r:id="rId2"/>
  <oleObjects>
    <oleObject progId="Unknown" shapeId="8976929" r:id="rId1"/>
  </oleObjects>
</worksheet>
</file>

<file path=xl/worksheets/sheet5.xml><?xml version="1.0" encoding="utf-8"?>
<worksheet xmlns="http://schemas.openxmlformats.org/spreadsheetml/2006/main" xmlns:r="http://schemas.openxmlformats.org/officeDocument/2006/relationships">
  <sheetPr codeName="Sheet5">
    <pageSetUpPr fitToPage="1"/>
  </sheetPr>
  <dimension ref="B1:N48"/>
  <sheetViews>
    <sheetView showGridLines="0" zoomScalePageLayoutView="0" workbookViewId="0" topLeftCell="A4">
      <selection activeCell="K34" sqref="K34"/>
    </sheetView>
  </sheetViews>
  <sheetFormatPr defaultColWidth="9.140625" defaultRowHeight="12.75"/>
  <cols>
    <col min="1" max="1" width="1.7109375" style="13" customWidth="1"/>
    <col min="2" max="2" width="5.8515625" style="13" customWidth="1"/>
    <col min="3" max="3" width="2.7109375" style="13" customWidth="1"/>
    <col min="4" max="4" width="22.28125" style="13" customWidth="1"/>
    <col min="5" max="5" width="23.7109375" style="13" customWidth="1"/>
    <col min="6" max="6" width="2.28125" style="13" customWidth="1"/>
    <col min="7" max="7" width="15.57421875" style="13" customWidth="1"/>
    <col min="8" max="8" width="2.28125" style="13" customWidth="1"/>
    <col min="9" max="9" width="15.57421875" style="13" customWidth="1"/>
    <col min="10" max="10" width="2.7109375" style="13" customWidth="1"/>
    <col min="11" max="16384" width="9.140625" style="13" customWidth="1"/>
  </cols>
  <sheetData>
    <row r="1" spans="3:9" s="2" customFormat="1" ht="20.25" customHeight="1">
      <c r="C1" s="283" t="s">
        <v>180</v>
      </c>
      <c r="D1" s="283"/>
      <c r="E1" s="283"/>
      <c r="F1" s="283"/>
      <c r="G1" s="283"/>
      <c r="H1" s="283"/>
      <c r="I1" s="283"/>
    </row>
    <row r="2" spans="3:9" s="2" customFormat="1" ht="18">
      <c r="C2" s="282" t="str">
        <f>"Name of LDC:    "&amp;IF(ISBLANK('Table of Contents'!D2),"",'Table of Contents'!D2)</f>
        <v>Name of LDC:    KITCHENER-WILMOT HYDRO INC.</v>
      </c>
      <c r="D2" s="282"/>
      <c r="E2" s="282"/>
      <c r="F2" s="282"/>
      <c r="G2" s="282"/>
      <c r="H2" s="282"/>
      <c r="I2" s="282"/>
    </row>
    <row r="3" spans="3:9" s="2" customFormat="1" ht="18">
      <c r="C3" s="282" t="str">
        <f>"File Number:      "&amp;IF(ISBLANK('Table of Contents'!D4),"",'Table of Contents'!D4)</f>
        <v>File Number:      EB-2009-0267</v>
      </c>
      <c r="D3" s="282"/>
      <c r="E3" s="282"/>
      <c r="F3" s="282"/>
      <c r="G3" s="282"/>
      <c r="H3" s="60"/>
      <c r="I3" s="60"/>
    </row>
    <row r="4" spans="3:9" s="2" customFormat="1" ht="18">
      <c r="C4" s="282" t="str">
        <f>"Rate Year:          "&amp;IF(ISBLANK('Table of Contents'!D6),"",'Table of Contents'!D6)</f>
        <v>Rate Year:          2010</v>
      </c>
      <c r="D4" s="282"/>
      <c r="E4" s="282"/>
      <c r="F4" s="282"/>
      <c r="G4" s="282"/>
      <c r="H4" s="60"/>
      <c r="I4" s="60"/>
    </row>
    <row r="5" spans="3:9" s="2" customFormat="1" ht="15.75">
      <c r="C5" s="60"/>
      <c r="D5" s="60"/>
      <c r="E5" s="161"/>
      <c r="F5" s="161"/>
      <c r="G5" s="60"/>
      <c r="H5" s="60"/>
      <c r="I5" s="60"/>
    </row>
    <row r="6" s="2" customFormat="1" ht="12.75"/>
    <row r="7" ht="4.5" customHeight="1"/>
    <row r="8" spans="4:9" ht="15.75">
      <c r="D8" s="294" t="s">
        <v>6</v>
      </c>
      <c r="E8" s="294"/>
      <c r="F8" s="294"/>
      <c r="G8" s="294"/>
      <c r="H8" s="294"/>
      <c r="I8" s="294"/>
    </row>
    <row r="10" spans="2:9" ht="25.5">
      <c r="B10" s="75" t="s">
        <v>43</v>
      </c>
      <c r="D10" s="76" t="s">
        <v>83</v>
      </c>
      <c r="E10" s="78"/>
      <c r="F10" s="78"/>
      <c r="G10" s="35" t="s">
        <v>4</v>
      </c>
      <c r="H10" s="78"/>
      <c r="I10" s="36" t="str">
        <f>'A. Data_Input_Sheet'!L10</f>
        <v>Per Board Decision</v>
      </c>
    </row>
    <row r="11" spans="6:8" ht="12.75">
      <c r="F11" s="61"/>
      <c r="H11" s="61"/>
    </row>
    <row r="12" spans="4:9" ht="12.75">
      <c r="D12" s="45" t="s">
        <v>32</v>
      </c>
      <c r="E12" s="162"/>
      <c r="F12" s="163"/>
      <c r="G12" s="162"/>
      <c r="H12" s="163"/>
      <c r="I12" s="162"/>
    </row>
    <row r="13" spans="6:8" ht="12.75">
      <c r="F13" s="61"/>
      <c r="H13" s="61"/>
    </row>
    <row r="14" spans="2:9" ht="12.75">
      <c r="B14" s="12">
        <v>1</v>
      </c>
      <c r="D14" s="277" t="s">
        <v>135</v>
      </c>
      <c r="E14" s="277"/>
      <c r="F14" s="61"/>
      <c r="G14" s="164">
        <f>'4.Cost_of_Capital'!L21</f>
        <v>5225366.4983208</v>
      </c>
      <c r="H14" s="165"/>
      <c r="I14" s="164">
        <f>'4.Cost_of_Capital'!L36</f>
        <v>5225366.4983208</v>
      </c>
    </row>
    <row r="15" spans="2:9" ht="12.75">
      <c r="B15" s="12"/>
      <c r="F15" s="61"/>
      <c r="G15" s="88"/>
      <c r="H15" s="165"/>
      <c r="I15" s="88"/>
    </row>
    <row r="16" spans="2:10" ht="12.75">
      <c r="B16" s="12">
        <v>2</v>
      </c>
      <c r="D16" s="277" t="s">
        <v>33</v>
      </c>
      <c r="E16" s="277"/>
      <c r="F16" s="61"/>
      <c r="G16" s="166">
        <f>'A. Data_Input_Sheet'!D40</f>
        <v>975864.83</v>
      </c>
      <c r="H16" s="253"/>
      <c r="I16" s="166">
        <f>IF(ISBLANK('A. Data_Input_Sheet'!L40),G16,'A. Data_Input_Sheet'!L40)</f>
        <v>975864.83</v>
      </c>
      <c r="J16" s="253"/>
    </row>
    <row r="17" spans="2:9" ht="12.75">
      <c r="B17" s="12"/>
      <c r="F17" s="61"/>
      <c r="G17" s="88"/>
      <c r="H17" s="165"/>
      <c r="I17" s="88"/>
    </row>
    <row r="18" spans="2:9" ht="13.5" thickBot="1">
      <c r="B18" s="12">
        <v>3</v>
      </c>
      <c r="D18" s="277" t="s">
        <v>34</v>
      </c>
      <c r="E18" s="277"/>
      <c r="F18" s="61"/>
      <c r="G18" s="167">
        <f>G14+G16</f>
        <v>6201231.3283208</v>
      </c>
      <c r="H18" s="165"/>
      <c r="I18" s="167">
        <f>I14+I16</f>
        <v>6201231.3283208</v>
      </c>
    </row>
    <row r="19" spans="2:9" ht="13.5" thickTop="1">
      <c r="B19" s="12"/>
      <c r="F19" s="61"/>
      <c r="G19" s="88"/>
      <c r="H19" s="165"/>
      <c r="I19" s="88"/>
    </row>
    <row r="20" spans="2:9" ht="12.75">
      <c r="B20" s="12"/>
      <c r="D20" s="50" t="s">
        <v>35</v>
      </c>
      <c r="E20" s="168"/>
      <c r="F20" s="169"/>
      <c r="G20" s="170"/>
      <c r="H20" s="171"/>
      <c r="I20" s="170"/>
    </row>
    <row r="21" spans="2:14" ht="12.75">
      <c r="B21" s="84"/>
      <c r="C21" s="34"/>
      <c r="D21" s="34"/>
      <c r="E21" s="34"/>
      <c r="F21" s="152"/>
      <c r="G21" s="172"/>
      <c r="H21" s="173"/>
      <c r="I21" s="172"/>
      <c r="J21" s="34"/>
      <c r="K21" s="34"/>
      <c r="L21" s="34"/>
      <c r="M21" s="34"/>
      <c r="N21" s="34"/>
    </row>
    <row r="22" spans="2:14" ht="12.75">
      <c r="B22" s="84">
        <v>4</v>
      </c>
      <c r="C22" s="34"/>
      <c r="D22" s="34" t="s">
        <v>30</v>
      </c>
      <c r="E22" s="34"/>
      <c r="F22" s="152"/>
      <c r="G22" s="174">
        <f>'A. Data_Input_Sheet'!D42</f>
        <v>1781011.59</v>
      </c>
      <c r="H22" s="253"/>
      <c r="I22" s="174">
        <f>IF(ISBLANK('A. Data_Input_Sheet'!L42),'3.Taxes_PILs'!G22,'A. Data_Input_Sheet'!L42)</f>
        <v>1781011.59</v>
      </c>
      <c r="J22" s="253"/>
      <c r="K22" s="34"/>
      <c r="L22" s="34"/>
      <c r="M22" s="34"/>
      <c r="N22" s="34"/>
    </row>
    <row r="23" spans="2:10" ht="12.75">
      <c r="B23" s="12">
        <v>5</v>
      </c>
      <c r="D23" s="13" t="s">
        <v>53</v>
      </c>
      <c r="F23" s="61"/>
      <c r="G23" s="166">
        <f>'A. Data_Input_Sheet'!D44</f>
        <v>111066.63</v>
      </c>
      <c r="H23" s="253"/>
      <c r="I23" s="166">
        <f>IF(ISBLANK('A. Data_Input_Sheet'!L44),'3.Taxes_PILs'!G23,'A. Data_Input_Sheet'!L44)</f>
        <v>111066.63</v>
      </c>
      <c r="J23" s="253"/>
    </row>
    <row r="24" spans="2:9" ht="12.75">
      <c r="B24" s="12"/>
      <c r="F24" s="61"/>
      <c r="G24" s="286">
        <f>SUM(G22:G23)</f>
        <v>1892078.2200000002</v>
      </c>
      <c r="H24" s="175"/>
      <c r="I24" s="286">
        <f>SUM(I22:I23)</f>
        <v>1892078.2200000002</v>
      </c>
    </row>
    <row r="25" spans="2:9" ht="13.5" thickBot="1">
      <c r="B25" s="12">
        <v>6</v>
      </c>
      <c r="D25" s="13" t="s">
        <v>36</v>
      </c>
      <c r="F25" s="61"/>
      <c r="G25" s="287"/>
      <c r="H25" s="175"/>
      <c r="I25" s="287"/>
    </row>
    <row r="26" spans="2:9" ht="13.5" thickTop="1">
      <c r="B26" s="12"/>
      <c r="F26" s="61"/>
      <c r="G26" s="176"/>
      <c r="H26" s="165"/>
      <c r="I26" s="176"/>
    </row>
    <row r="27" spans="2:9" ht="12.75">
      <c r="B27" s="12">
        <v>7</v>
      </c>
      <c r="D27" s="13" t="s">
        <v>123</v>
      </c>
      <c r="F27" s="61"/>
      <c r="G27" s="91">
        <f>G22/(1-G39)-G22</f>
        <v>799790.5980886829</v>
      </c>
      <c r="H27" s="175"/>
      <c r="I27" s="91">
        <f>I22/(1-I39)-I22</f>
        <v>799790.5980886829</v>
      </c>
    </row>
    <row r="28" spans="2:9" ht="12.75">
      <c r="B28" s="12"/>
      <c r="F28" s="61"/>
      <c r="G28" s="83"/>
      <c r="H28" s="175"/>
      <c r="I28" s="83"/>
    </row>
    <row r="29" spans="2:9" ht="13.5" thickBot="1">
      <c r="B29" s="12">
        <v>8</v>
      </c>
      <c r="D29" s="13" t="s">
        <v>136</v>
      </c>
      <c r="F29" s="61"/>
      <c r="G29" s="236">
        <f>G22+G27</f>
        <v>2580802.188088683</v>
      </c>
      <c r="H29" s="175"/>
      <c r="I29" s="236">
        <f>I22+I27</f>
        <v>2580802.188088683</v>
      </c>
    </row>
    <row r="30" spans="2:9" ht="13.5" thickTop="1">
      <c r="B30" s="12"/>
      <c r="F30" s="61"/>
      <c r="G30" s="83"/>
      <c r="H30" s="175"/>
      <c r="I30" s="83"/>
    </row>
    <row r="31" spans="2:9" ht="25.5" customHeight="1" thickBot="1">
      <c r="B31" s="12">
        <v>9</v>
      </c>
      <c r="D31" s="268" t="s">
        <v>137</v>
      </c>
      <c r="E31" s="268"/>
      <c r="F31" s="61"/>
      <c r="G31" s="236">
        <f>G24+G27</f>
        <v>2691868.8180886833</v>
      </c>
      <c r="H31" s="175"/>
      <c r="I31" s="236">
        <f>I27+I24</f>
        <v>2691868.8180886833</v>
      </c>
    </row>
    <row r="32" spans="2:9" ht="12.75" customHeight="1" thickTop="1">
      <c r="B32" s="12"/>
      <c r="D32" s="51"/>
      <c r="E32" s="51"/>
      <c r="F32" s="61"/>
      <c r="G32" s="83"/>
      <c r="H32" s="175"/>
      <c r="I32" s="83"/>
    </row>
    <row r="33" spans="2:10" ht="14.25" customHeight="1">
      <c r="B33" s="12">
        <v>10</v>
      </c>
      <c r="D33" s="51" t="s">
        <v>171</v>
      </c>
      <c r="E33" s="51"/>
      <c r="F33" s="61"/>
      <c r="G33" s="83">
        <f>'A. Data_Input_Sheet'!D47</f>
        <v>-140750</v>
      </c>
      <c r="H33" s="253"/>
      <c r="I33" s="83">
        <f>IF(ISBLANK('A. Data_Input_Sheet'!L47),G33,'A. Data_Input_Sheet'!L47)</f>
        <v>-140750</v>
      </c>
      <c r="J33" s="253"/>
    </row>
    <row r="34" spans="2:8" ht="12.75">
      <c r="B34" s="12"/>
      <c r="F34" s="61"/>
      <c r="H34" s="61"/>
    </row>
    <row r="35" spans="2:8" ht="12.75">
      <c r="B35" s="12"/>
      <c r="D35" s="50" t="s">
        <v>37</v>
      </c>
      <c r="E35" s="177"/>
      <c r="F35" s="178"/>
      <c r="G35" s="177"/>
      <c r="H35" s="178"/>
    </row>
    <row r="36" spans="2:9" ht="12.75">
      <c r="B36" s="12"/>
      <c r="F36" s="61"/>
      <c r="G36" s="179"/>
      <c r="H36" s="180"/>
      <c r="I36" s="181"/>
    </row>
    <row r="37" spans="2:10" ht="12.75">
      <c r="B37" s="12">
        <v>11</v>
      </c>
      <c r="D37" s="13" t="s">
        <v>183</v>
      </c>
      <c r="F37" s="61"/>
      <c r="G37" s="143">
        <f>'A. Data_Input_Sheet'!D45</f>
        <v>0.18</v>
      </c>
      <c r="H37" s="253"/>
      <c r="I37" s="182">
        <f>IF(ISBLANK('A. Data_Input_Sheet'!L45),G37,'A. Data_Input_Sheet'!L45)</f>
        <v>0.18</v>
      </c>
      <c r="J37" s="253"/>
    </row>
    <row r="38" spans="2:10" ht="12.75">
      <c r="B38" s="12">
        <v>12</v>
      </c>
      <c r="D38" s="13" t="s">
        <v>184</v>
      </c>
      <c r="F38" s="61"/>
      <c r="G38" s="144">
        <f>'A. Data_Input_Sheet'!D46</f>
        <v>0.1299</v>
      </c>
      <c r="H38" s="253"/>
      <c r="I38" s="156">
        <f>IF(ISBLANK('A. Data_Input_Sheet'!L46),G38,'A. Data_Input_Sheet'!L46)</f>
        <v>0.1299</v>
      </c>
      <c r="J38" s="253"/>
    </row>
    <row r="39" spans="2:9" ht="13.5" thickBot="1">
      <c r="B39" s="12">
        <v>13</v>
      </c>
      <c r="D39" s="13" t="s">
        <v>185</v>
      </c>
      <c r="F39" s="61"/>
      <c r="G39" s="183">
        <f>G37+G38</f>
        <v>0.30989999999999995</v>
      </c>
      <c r="H39" s="184"/>
      <c r="I39" s="185">
        <f>I37+I38</f>
        <v>0.30989999999999995</v>
      </c>
    </row>
    <row r="40" spans="6:8" ht="13.5" thickTop="1">
      <c r="F40" s="61"/>
      <c r="H40" s="61"/>
    </row>
    <row r="41" ht="12.75">
      <c r="H41" s="61"/>
    </row>
    <row r="42" spans="2:9" ht="12.75">
      <c r="B42" s="309" t="s">
        <v>44</v>
      </c>
      <c r="C42" s="309"/>
      <c r="D42" s="309"/>
      <c r="E42" s="309"/>
      <c r="F42" s="309"/>
      <c r="G42" s="309"/>
      <c r="H42" s="309"/>
      <c r="I42" s="309"/>
    </row>
    <row r="43" spans="2:9" ht="12.75">
      <c r="B43" s="220"/>
      <c r="D43" s="285"/>
      <c r="E43" s="285"/>
      <c r="F43" s="285"/>
      <c r="G43" s="285"/>
      <c r="H43" s="285"/>
      <c r="I43" s="285"/>
    </row>
    <row r="44" spans="2:9" ht="12.75">
      <c r="B44" s="220"/>
      <c r="D44" s="285"/>
      <c r="E44" s="285"/>
      <c r="F44" s="285"/>
      <c r="G44" s="285"/>
      <c r="H44" s="285"/>
      <c r="I44" s="285"/>
    </row>
    <row r="45" spans="2:9" ht="12.75">
      <c r="B45" s="220"/>
      <c r="D45" s="285"/>
      <c r="E45" s="285"/>
      <c r="F45" s="285"/>
      <c r="G45" s="285"/>
      <c r="H45" s="285"/>
      <c r="I45" s="285"/>
    </row>
    <row r="46" spans="2:9" ht="12.75">
      <c r="B46" s="220"/>
      <c r="D46" s="285"/>
      <c r="E46" s="285"/>
      <c r="F46" s="285"/>
      <c r="G46" s="285"/>
      <c r="H46" s="285"/>
      <c r="I46" s="285"/>
    </row>
    <row r="47" spans="2:9" ht="12.75">
      <c r="B47" s="220"/>
      <c r="D47" s="285"/>
      <c r="E47" s="285"/>
      <c r="F47" s="285"/>
      <c r="G47" s="285"/>
      <c r="H47" s="285"/>
      <c r="I47" s="285"/>
    </row>
    <row r="48" spans="2:9" ht="12.75">
      <c r="B48" s="220"/>
      <c r="D48" s="285"/>
      <c r="E48" s="285"/>
      <c r="F48" s="285"/>
      <c r="G48" s="285"/>
      <c r="H48" s="285"/>
      <c r="I48" s="285"/>
    </row>
  </sheetData>
  <sheetProtection password="82A3" sheet="1" objects="1" scenarios="1"/>
  <mergeCells count="18">
    <mergeCell ref="D8:I8"/>
    <mergeCell ref="G24:G25"/>
    <mergeCell ref="I24:I25"/>
    <mergeCell ref="D14:E14"/>
    <mergeCell ref="D16:E16"/>
    <mergeCell ref="C1:I1"/>
    <mergeCell ref="C3:G3"/>
    <mergeCell ref="C4:G4"/>
    <mergeCell ref="C2:I2"/>
    <mergeCell ref="D18:E18"/>
    <mergeCell ref="D31:E31"/>
    <mergeCell ref="D47:I47"/>
    <mergeCell ref="D48:I48"/>
    <mergeCell ref="D43:I43"/>
    <mergeCell ref="D44:I44"/>
    <mergeCell ref="D45:I45"/>
    <mergeCell ref="D46:I46"/>
    <mergeCell ref="B42:I42"/>
  </mergeCells>
  <printOptions/>
  <pageMargins left="0.6" right="0" top="0.85" bottom="0.6" header="0.5" footer="0.17"/>
  <pageSetup fitToHeight="1" fitToWidth="1" horizontalDpi="600" verticalDpi="600" orientation="portrait" r:id="rId3"/>
  <headerFooter alignWithMargins="0">
    <oddFooter>&amp;C5</oddFooter>
  </headerFooter>
  <legacyDrawing r:id="rId2"/>
  <oleObjects>
    <oleObject progId="Unknown" shapeId="8984323" r:id="rId1"/>
  </oleObjects>
</worksheet>
</file>

<file path=xl/worksheets/sheet6.xml><?xml version="1.0" encoding="utf-8"?>
<worksheet xmlns="http://schemas.openxmlformats.org/spreadsheetml/2006/main" xmlns:r="http://schemas.openxmlformats.org/officeDocument/2006/relationships">
  <sheetPr codeName="Sheet6">
    <pageSetUpPr fitToPage="1"/>
  </sheetPr>
  <dimension ref="A1:N50"/>
  <sheetViews>
    <sheetView showGridLines="0" zoomScalePageLayoutView="0" workbookViewId="0" topLeftCell="A7">
      <selection activeCell="H16" sqref="H16"/>
    </sheetView>
  </sheetViews>
  <sheetFormatPr defaultColWidth="9.140625" defaultRowHeight="12.75"/>
  <cols>
    <col min="1" max="1" width="1.7109375" style="13" customWidth="1"/>
    <col min="2" max="2" width="5.00390625" style="13" customWidth="1"/>
    <col min="3" max="3" width="2.7109375" style="13" customWidth="1"/>
    <col min="4" max="4" width="17.28125" style="13" customWidth="1"/>
    <col min="5" max="5" width="3.57421875" style="13" customWidth="1"/>
    <col min="6" max="6" width="9.28125" style="13" customWidth="1"/>
    <col min="7" max="7" width="2.7109375" style="13" customWidth="1"/>
    <col min="8" max="8" width="13.8515625" style="13" customWidth="1"/>
    <col min="9" max="9" width="3.00390625" style="13" customWidth="1"/>
    <col min="10" max="10" width="9.00390625" style="13" customWidth="1"/>
    <col min="11" max="11" width="2.7109375" style="13" customWidth="1"/>
    <col min="12" max="12" width="13.8515625" style="13" customWidth="1"/>
    <col min="13" max="13" width="2.8515625" style="13" customWidth="1"/>
    <col min="14" max="16384" width="9.140625" style="13" customWidth="1"/>
  </cols>
  <sheetData>
    <row r="1" spans="3:11" s="2" customFormat="1" ht="20.25" customHeight="1">
      <c r="C1" s="310" t="s">
        <v>180</v>
      </c>
      <c r="D1" s="310"/>
      <c r="E1" s="310"/>
      <c r="F1" s="310"/>
      <c r="G1" s="310"/>
      <c r="H1" s="310"/>
      <c r="I1" s="310"/>
      <c r="J1" s="310"/>
      <c r="K1" s="310"/>
    </row>
    <row r="2" spans="3:14" s="2" customFormat="1" ht="18">
      <c r="C2" s="311" t="str">
        <f>"Name of LDC:    "&amp;IF(ISBLANK('Table of Contents'!D2),"",'Table of Contents'!D2)</f>
        <v>Name of LDC:    KITCHENER-WILMOT HYDRO INC.</v>
      </c>
      <c r="D2" s="311"/>
      <c r="E2" s="311"/>
      <c r="F2" s="311"/>
      <c r="G2" s="311"/>
      <c r="H2" s="311"/>
      <c r="I2" s="311"/>
      <c r="J2" s="311"/>
      <c r="K2" s="311"/>
      <c r="L2" s="311"/>
      <c r="M2" s="311"/>
      <c r="N2" s="311"/>
    </row>
    <row r="3" spans="3:11" s="2" customFormat="1" ht="18">
      <c r="C3" s="311" t="str">
        <f>"File Number:      "&amp;IF(ISBLANK('Table of Contents'!D4),"",'Table of Contents'!D4)</f>
        <v>File Number:      EB-2009-0267</v>
      </c>
      <c r="D3" s="311"/>
      <c r="E3" s="311"/>
      <c r="F3" s="311"/>
      <c r="G3" s="311"/>
      <c r="H3" s="311"/>
      <c r="I3" s="311"/>
      <c r="J3" s="311"/>
      <c r="K3" s="311"/>
    </row>
    <row r="4" spans="3:11" s="2" customFormat="1" ht="18">
      <c r="C4" s="311" t="str">
        <f>"Rate Year:          "&amp;IF(ISBLANK('Table of Contents'!D6),"",'Table of Contents'!D6)</f>
        <v>Rate Year:          2010</v>
      </c>
      <c r="D4" s="311"/>
      <c r="E4" s="311"/>
      <c r="F4" s="311"/>
      <c r="G4" s="311"/>
      <c r="H4" s="311"/>
      <c r="I4" s="72"/>
      <c r="J4" s="72"/>
      <c r="K4" s="72"/>
    </row>
    <row r="5" spans="5:6" s="2" customFormat="1" ht="15.75">
      <c r="E5" s="5"/>
      <c r="F5" s="5"/>
    </row>
    <row r="6" s="2" customFormat="1" ht="12.75"/>
    <row r="7" ht="4.5" customHeight="1"/>
    <row r="8" spans="4:13" ht="21" customHeight="1">
      <c r="D8" s="313" t="s">
        <v>71</v>
      </c>
      <c r="E8" s="313"/>
      <c r="F8" s="313"/>
      <c r="G8" s="313"/>
      <c r="H8" s="313"/>
      <c r="I8" s="313"/>
      <c r="J8" s="313"/>
      <c r="K8" s="313"/>
      <c r="L8" s="313"/>
      <c r="M8" s="94"/>
    </row>
    <row r="10" spans="3:13" ht="12.75">
      <c r="C10" s="61"/>
      <c r="D10" s="61"/>
      <c r="E10" s="61"/>
      <c r="F10" s="61"/>
      <c r="G10" s="61"/>
      <c r="H10" s="61"/>
      <c r="I10" s="61"/>
      <c r="J10" s="61"/>
      <c r="K10" s="61"/>
      <c r="L10" s="61"/>
      <c r="M10" s="61"/>
    </row>
    <row r="11" spans="1:13" ht="25.5">
      <c r="A11" s="12"/>
      <c r="B11" s="75" t="s">
        <v>43</v>
      </c>
      <c r="C11" s="61"/>
      <c r="D11" s="76" t="s">
        <v>42</v>
      </c>
      <c r="E11" s="61"/>
      <c r="F11" s="314" t="s">
        <v>56</v>
      </c>
      <c r="G11" s="314"/>
      <c r="H11" s="314"/>
      <c r="I11" s="137"/>
      <c r="J11" s="76" t="s">
        <v>24</v>
      </c>
      <c r="K11" s="61"/>
      <c r="L11" s="76" t="s">
        <v>25</v>
      </c>
      <c r="M11" s="61"/>
    </row>
    <row r="12" spans="1:13" ht="12.75">
      <c r="A12" s="12"/>
      <c r="B12" s="12"/>
      <c r="C12" s="61"/>
      <c r="D12" s="61"/>
      <c r="E12" s="61"/>
      <c r="F12" s="61"/>
      <c r="G12" s="61"/>
      <c r="H12" s="138"/>
      <c r="I12" s="138"/>
      <c r="J12" s="61"/>
      <c r="K12" s="61"/>
      <c r="L12" s="61"/>
      <c r="M12" s="61"/>
    </row>
    <row r="13" spans="1:13" ht="12.75">
      <c r="A13" s="12"/>
      <c r="B13" s="12"/>
      <c r="C13" s="139"/>
      <c r="D13" s="318" t="s">
        <v>4</v>
      </c>
      <c r="E13" s="319"/>
      <c r="F13" s="319"/>
      <c r="G13" s="319"/>
      <c r="H13" s="319"/>
      <c r="I13" s="319"/>
      <c r="J13" s="319"/>
      <c r="K13" s="319"/>
      <c r="L13" s="320"/>
      <c r="M13" s="61"/>
    </row>
    <row r="14" spans="1:13" ht="12.75">
      <c r="A14" s="12"/>
      <c r="B14" s="12"/>
      <c r="C14" s="61"/>
      <c r="D14" s="61"/>
      <c r="E14" s="61"/>
      <c r="F14" s="140" t="s">
        <v>23</v>
      </c>
      <c r="G14" s="140"/>
      <c r="H14" s="141" t="s">
        <v>10</v>
      </c>
      <c r="I14" s="61"/>
      <c r="J14" s="140" t="s">
        <v>23</v>
      </c>
      <c r="K14" s="61"/>
      <c r="L14" s="61" t="s">
        <v>10</v>
      </c>
      <c r="M14" s="61"/>
    </row>
    <row r="15" spans="1:13" ht="12.75">
      <c r="A15" s="12"/>
      <c r="B15" s="12"/>
      <c r="C15" s="61"/>
      <c r="D15" s="142" t="s">
        <v>14</v>
      </c>
      <c r="E15" s="61"/>
      <c r="F15" s="61"/>
      <c r="G15" s="61"/>
      <c r="H15" s="61"/>
      <c r="I15" s="61"/>
      <c r="J15" s="61"/>
      <c r="K15" s="61"/>
      <c r="L15" s="61"/>
      <c r="M15" s="61"/>
    </row>
    <row r="16" spans="1:13" ht="12.75">
      <c r="A16" s="12"/>
      <c r="B16" s="12">
        <v>1</v>
      </c>
      <c r="C16" s="61"/>
      <c r="D16" s="141" t="s">
        <v>15</v>
      </c>
      <c r="E16" s="61"/>
      <c r="F16" s="143">
        <f>'A. Data_Input_Sheet'!D51</f>
        <v>0.56</v>
      </c>
      <c r="G16" s="253"/>
      <c r="H16" s="81">
        <f>H25*F16</f>
        <v>91329751.53119999</v>
      </c>
      <c r="I16" s="61"/>
      <c r="J16" s="143">
        <f>'A. Data_Input_Sheet'!D57</f>
        <v>0.0762</v>
      </c>
      <c r="K16" s="253"/>
      <c r="L16" s="81">
        <f>J16*H16</f>
        <v>6959327.06667744</v>
      </c>
      <c r="M16" s="61"/>
    </row>
    <row r="17" spans="1:13" ht="12.75">
      <c r="A17" s="12"/>
      <c r="B17" s="12">
        <v>2</v>
      </c>
      <c r="C17" s="61"/>
      <c r="D17" s="141" t="s">
        <v>16</v>
      </c>
      <c r="E17" s="61"/>
      <c r="F17" s="144">
        <f>'A. Data_Input_Sheet'!D52</f>
        <v>0.04</v>
      </c>
      <c r="G17" s="253"/>
      <c r="H17" s="89">
        <f>$H$25*F17</f>
        <v>6523553.680799999</v>
      </c>
      <c r="I17" s="61"/>
      <c r="J17" s="144">
        <f>'A. Data_Input_Sheet'!D58</f>
        <v>0.0133</v>
      </c>
      <c r="K17" s="253"/>
      <c r="L17" s="89">
        <f>J17*H17</f>
        <v>86763.26395463999</v>
      </c>
      <c r="M17" s="61"/>
    </row>
    <row r="18" spans="1:13" ht="13.5" thickBot="1">
      <c r="A18" s="12"/>
      <c r="B18" s="12">
        <v>3</v>
      </c>
      <c r="C18" s="61"/>
      <c r="D18" s="145" t="s">
        <v>17</v>
      </c>
      <c r="E18" s="61"/>
      <c r="F18" s="146">
        <f>SUM(F16:F17)</f>
        <v>0.6000000000000001</v>
      </c>
      <c r="G18" s="147"/>
      <c r="H18" s="148">
        <f>SUM(H16:H17)</f>
        <v>97853305.212</v>
      </c>
      <c r="I18" s="61"/>
      <c r="J18" s="146">
        <f>IF(F18=0,0,SUMPRODUCT(F16:F17,J16:J17)/F18)</f>
        <v>0.07200666666666666</v>
      </c>
      <c r="K18" s="61"/>
      <c r="L18" s="148">
        <f>SUM(L16:L17)</f>
        <v>7046090.33063208</v>
      </c>
      <c r="M18" s="61"/>
    </row>
    <row r="19" spans="1:13" ht="13.5" thickTop="1">
      <c r="A19" s="12"/>
      <c r="B19" s="12"/>
      <c r="C19" s="61"/>
      <c r="D19" s="61"/>
      <c r="E19" s="61"/>
      <c r="F19" s="149"/>
      <c r="G19" s="149"/>
      <c r="H19" s="150"/>
      <c r="I19" s="61"/>
      <c r="J19" s="151"/>
      <c r="K19" s="61"/>
      <c r="L19" s="150"/>
      <c r="M19" s="61"/>
    </row>
    <row r="20" spans="1:13" ht="12.75">
      <c r="A20" s="12"/>
      <c r="B20" s="12"/>
      <c r="C20" s="61"/>
      <c r="D20" s="142" t="s">
        <v>18</v>
      </c>
      <c r="E20" s="61"/>
      <c r="F20" s="149"/>
      <c r="G20" s="149"/>
      <c r="H20" s="150"/>
      <c r="I20" s="61"/>
      <c r="J20" s="151"/>
      <c r="K20" s="61"/>
      <c r="L20" s="150"/>
      <c r="M20" s="61"/>
    </row>
    <row r="21" spans="1:14" ht="12.75">
      <c r="A21" s="12"/>
      <c r="B21" s="84">
        <v>4</v>
      </c>
      <c r="C21" s="152"/>
      <c r="D21" s="153" t="s">
        <v>19</v>
      </c>
      <c r="E21" s="152"/>
      <c r="F21" s="154">
        <f>'A. Data_Input_Sheet'!D53</f>
        <v>0.4</v>
      </c>
      <c r="G21" s="253"/>
      <c r="H21" s="82">
        <f>$H$25*F21</f>
        <v>65235536.808</v>
      </c>
      <c r="I21" s="152"/>
      <c r="J21" s="155">
        <f>'A. Data_Input_Sheet'!D59</f>
        <v>0.0801</v>
      </c>
      <c r="K21" s="253"/>
      <c r="L21" s="82">
        <f>J21*H21</f>
        <v>5225366.4983208</v>
      </c>
      <c r="M21" s="152"/>
      <c r="N21" s="34"/>
    </row>
    <row r="22" spans="1:14" ht="12.75">
      <c r="A22" s="12"/>
      <c r="B22" s="84">
        <v>5</v>
      </c>
      <c r="C22" s="152"/>
      <c r="D22" s="153" t="s">
        <v>20</v>
      </c>
      <c r="E22" s="152"/>
      <c r="F22" s="156">
        <f>'A. Data_Input_Sheet'!D54</f>
        <v>0</v>
      </c>
      <c r="G22" s="253"/>
      <c r="H22" s="90">
        <f>$H$25*F22</f>
        <v>0</v>
      </c>
      <c r="I22" s="152"/>
      <c r="J22" s="156">
        <f>'A. Data_Input_Sheet'!D54</f>
        <v>0</v>
      </c>
      <c r="K22" s="253"/>
      <c r="L22" s="90">
        <f>J22*H22</f>
        <v>0</v>
      </c>
      <c r="M22" s="152"/>
      <c r="N22" s="34"/>
    </row>
    <row r="23" spans="1:13" ht="13.5" thickBot="1">
      <c r="A23" s="12"/>
      <c r="B23" s="12">
        <v>6</v>
      </c>
      <c r="C23" s="61"/>
      <c r="D23" s="145" t="s">
        <v>21</v>
      </c>
      <c r="E23" s="61"/>
      <c r="F23" s="146">
        <f>SUM(F21:F22)</f>
        <v>0.4</v>
      </c>
      <c r="G23" s="147"/>
      <c r="H23" s="148">
        <f>SUM(H21:H22)</f>
        <v>65235536.808</v>
      </c>
      <c r="I23" s="61"/>
      <c r="J23" s="146">
        <f>IF(F23=0,0,SUMPRODUCT(F21:F22,J21:J22)/F23)</f>
        <v>0.0801</v>
      </c>
      <c r="K23" s="61"/>
      <c r="L23" s="148">
        <f>SUM(L21:L22)</f>
        <v>5225366.4983208</v>
      </c>
      <c r="M23" s="61"/>
    </row>
    <row r="24" spans="1:13" ht="13.5" thickTop="1">
      <c r="A24" s="12"/>
      <c r="B24" s="12"/>
      <c r="C24" s="61"/>
      <c r="D24" s="61"/>
      <c r="E24" s="61"/>
      <c r="F24" s="61"/>
      <c r="G24" s="61"/>
      <c r="H24" s="150"/>
      <c r="I24" s="61"/>
      <c r="J24" s="151"/>
      <c r="K24" s="61"/>
      <c r="L24" s="150"/>
      <c r="M24" s="61"/>
    </row>
    <row r="25" spans="1:13" ht="13.5" thickBot="1">
      <c r="A25" s="12"/>
      <c r="B25" s="12">
        <v>7</v>
      </c>
      <c r="C25" s="61"/>
      <c r="D25" s="142" t="s">
        <v>22</v>
      </c>
      <c r="E25" s="61"/>
      <c r="F25" s="157">
        <v>1</v>
      </c>
      <c r="G25" s="157"/>
      <c r="H25" s="158">
        <f>'1.Rate_Base'!G17</f>
        <v>163088842.01999998</v>
      </c>
      <c r="I25" s="61"/>
      <c r="J25" s="159">
        <f>(J18*F18)+(J23*F23)</f>
        <v>0.075244</v>
      </c>
      <c r="K25" s="61"/>
      <c r="L25" s="158">
        <f>L18+L23</f>
        <v>12271456.82895288</v>
      </c>
      <c r="M25" s="61"/>
    </row>
    <row r="26" spans="1:13" ht="13.5" thickTop="1">
      <c r="A26" s="12"/>
      <c r="B26" s="12"/>
      <c r="C26" s="61"/>
      <c r="D26" s="61"/>
      <c r="E26" s="61"/>
      <c r="F26" s="61"/>
      <c r="G26" s="61"/>
      <c r="H26" s="61"/>
      <c r="I26" s="61"/>
      <c r="J26" s="61"/>
      <c r="K26" s="61"/>
      <c r="L26" s="61"/>
      <c r="M26" s="61"/>
    </row>
    <row r="27" spans="1:2" ht="12.75">
      <c r="A27" s="12"/>
      <c r="B27" s="12"/>
    </row>
    <row r="28" spans="1:13" ht="12.75">
      <c r="A28" s="12"/>
      <c r="B28" s="12"/>
      <c r="C28" s="61"/>
      <c r="D28" s="315" t="str">
        <f>'A. Data_Input_Sheet'!L10</f>
        <v>Per Board Decision</v>
      </c>
      <c r="E28" s="316"/>
      <c r="F28" s="316"/>
      <c r="G28" s="316"/>
      <c r="H28" s="316"/>
      <c r="I28" s="316"/>
      <c r="J28" s="316"/>
      <c r="K28" s="316"/>
      <c r="L28" s="317"/>
      <c r="M28" s="61"/>
    </row>
    <row r="29" spans="1:13" ht="12.75">
      <c r="A29" s="12"/>
      <c r="B29" s="12"/>
      <c r="C29" s="61"/>
      <c r="D29" s="61"/>
      <c r="E29" s="61"/>
      <c r="F29" s="140" t="s">
        <v>23</v>
      </c>
      <c r="G29" s="140"/>
      <c r="H29" s="141" t="s">
        <v>10</v>
      </c>
      <c r="I29" s="61"/>
      <c r="J29" s="140" t="s">
        <v>23</v>
      </c>
      <c r="K29" s="61"/>
      <c r="L29" s="61"/>
      <c r="M29" s="61"/>
    </row>
    <row r="30" spans="1:13" ht="12.75">
      <c r="A30" s="12"/>
      <c r="B30" s="12"/>
      <c r="C30" s="61"/>
      <c r="D30" s="142" t="s">
        <v>14</v>
      </c>
      <c r="E30" s="61"/>
      <c r="F30" s="61"/>
      <c r="G30" s="61"/>
      <c r="H30" s="61"/>
      <c r="I30" s="61"/>
      <c r="J30" s="61"/>
      <c r="K30" s="61"/>
      <c r="L30" s="61"/>
      <c r="M30" s="61"/>
    </row>
    <row r="31" spans="1:13" ht="12.75">
      <c r="A31" s="12"/>
      <c r="B31" s="12">
        <v>8</v>
      </c>
      <c r="C31" s="61"/>
      <c r="D31" s="141" t="s">
        <v>15</v>
      </c>
      <c r="E31" s="61"/>
      <c r="F31" s="143">
        <f>IF(ISBLANK('A. Data_Input_Sheet'!L51),F16,'A. Data_Input_Sheet'!L51)</f>
        <v>0.56</v>
      </c>
      <c r="G31" s="253"/>
      <c r="H31" s="81">
        <f>$H$40*F31</f>
        <v>91329751.53119999</v>
      </c>
      <c r="I31" s="61"/>
      <c r="J31" s="143">
        <f>IF(ISBLANK('A. Data_Input_Sheet'!L57),J16,'A. Data_Input_Sheet'!L57)</f>
        <v>0.0762</v>
      </c>
      <c r="K31" s="253"/>
      <c r="L31" s="81">
        <f>J31*H31</f>
        <v>6959327.06667744</v>
      </c>
      <c r="M31" s="61"/>
    </row>
    <row r="32" spans="1:13" ht="12.75">
      <c r="A32" s="12"/>
      <c r="B32" s="12">
        <v>9</v>
      </c>
      <c r="C32" s="61"/>
      <c r="D32" s="141" t="s">
        <v>16</v>
      </c>
      <c r="E32" s="61"/>
      <c r="F32" s="144">
        <f>IF(ISBLANK('A. Data_Input_Sheet'!L52),F17,'A. Data_Input_Sheet'!L52)</f>
        <v>0.04</v>
      </c>
      <c r="G32" s="253"/>
      <c r="H32" s="89">
        <f>$H$40*F32</f>
        <v>6523553.680799999</v>
      </c>
      <c r="I32" s="61"/>
      <c r="J32" s="144">
        <f>IF(ISBLANK('A. Data_Input_Sheet'!L58),J17,'A. Data_Input_Sheet'!L58)</f>
        <v>0.0133</v>
      </c>
      <c r="K32" s="253"/>
      <c r="L32" s="89">
        <f>J32*H32</f>
        <v>86763.26395463999</v>
      </c>
      <c r="M32" s="61"/>
    </row>
    <row r="33" spans="1:13" ht="13.5" thickBot="1">
      <c r="A33" s="12"/>
      <c r="B33" s="12">
        <v>10</v>
      </c>
      <c r="C33" s="61"/>
      <c r="D33" s="145" t="s">
        <v>17</v>
      </c>
      <c r="E33" s="61"/>
      <c r="F33" s="146">
        <f>SUM(F31:F32)</f>
        <v>0.6000000000000001</v>
      </c>
      <c r="G33" s="147"/>
      <c r="H33" s="148">
        <f>SUM(H31:H32)</f>
        <v>97853305.212</v>
      </c>
      <c r="I33" s="61"/>
      <c r="J33" s="146">
        <f>IF(F33=0,0,SUMPRODUCT(F31:F32,J31:J32)/F33)</f>
        <v>0.07200666666666666</v>
      </c>
      <c r="K33" s="61"/>
      <c r="L33" s="148">
        <f>SUM(L31:L32)</f>
        <v>7046090.33063208</v>
      </c>
      <c r="M33" s="61"/>
    </row>
    <row r="34" spans="1:13" ht="13.5" thickTop="1">
      <c r="A34" s="12"/>
      <c r="B34" s="12"/>
      <c r="C34" s="61"/>
      <c r="D34" s="61"/>
      <c r="E34" s="61"/>
      <c r="F34" s="149"/>
      <c r="G34" s="149"/>
      <c r="H34" s="150"/>
      <c r="I34" s="61"/>
      <c r="J34" s="151"/>
      <c r="K34" s="61"/>
      <c r="L34" s="150"/>
      <c r="M34" s="61"/>
    </row>
    <row r="35" spans="1:13" ht="12.75">
      <c r="A35" s="12"/>
      <c r="B35" s="12"/>
      <c r="C35" s="61"/>
      <c r="D35" s="142" t="s">
        <v>18</v>
      </c>
      <c r="E35" s="61"/>
      <c r="F35" s="149"/>
      <c r="G35" s="149"/>
      <c r="H35" s="150"/>
      <c r="I35" s="61"/>
      <c r="J35" s="151"/>
      <c r="K35" s="61"/>
      <c r="L35" s="150"/>
      <c r="M35" s="61"/>
    </row>
    <row r="36" spans="1:13" ht="12.75">
      <c r="A36" s="12"/>
      <c r="B36" s="12">
        <v>11</v>
      </c>
      <c r="C36" s="61"/>
      <c r="D36" s="141" t="s">
        <v>19</v>
      </c>
      <c r="E36" s="61"/>
      <c r="F36" s="149">
        <f>IF(ISBLANK('A. Data_Input_Sheet'!L53),'A. Data_Input_Sheet'!D53,'A. Data_Input_Sheet'!L53)</f>
        <v>0.4</v>
      </c>
      <c r="G36" s="253"/>
      <c r="H36" s="81">
        <f>$H$40*F36</f>
        <v>65235536.808</v>
      </c>
      <c r="I36" s="61"/>
      <c r="J36" s="143">
        <f>IF(ISBLANK('A. Data_Input_Sheet'!L59),J21,'A. Data_Input_Sheet'!L59)</f>
        <v>0.0801</v>
      </c>
      <c r="K36" s="253"/>
      <c r="L36" s="81">
        <f>J36*H36</f>
        <v>5225366.4983208</v>
      </c>
      <c r="M36" s="61"/>
    </row>
    <row r="37" spans="1:13" ht="12.75">
      <c r="A37" s="12"/>
      <c r="B37" s="12">
        <v>12</v>
      </c>
      <c r="C37" s="61"/>
      <c r="D37" s="141" t="s">
        <v>20</v>
      </c>
      <c r="E37" s="61"/>
      <c r="F37" s="160">
        <f>IF(ISBLANK('A. Data_Input_Sheet'!L54),'A. Data_Input_Sheet'!D54,'A. Data_Input_Sheet'!L54)</f>
        <v>0</v>
      </c>
      <c r="G37" s="253"/>
      <c r="H37" s="89">
        <f>$H$40*F37</f>
        <v>0</v>
      </c>
      <c r="I37" s="61"/>
      <c r="J37" s="144">
        <f>IF(ISBLANK('A. Data_Input_Sheet'!L60),J22,'A. Data_Input_Sheet'!L60)</f>
        <v>0</v>
      </c>
      <c r="K37" s="253"/>
      <c r="L37" s="89">
        <f>J37*H37</f>
        <v>0</v>
      </c>
      <c r="M37" s="61"/>
    </row>
    <row r="38" spans="1:13" ht="13.5" thickBot="1">
      <c r="A38" s="12"/>
      <c r="B38" s="12">
        <v>13</v>
      </c>
      <c r="C38" s="61"/>
      <c r="D38" s="145" t="s">
        <v>21</v>
      </c>
      <c r="E38" s="61"/>
      <c r="F38" s="147">
        <f>SUM(F36:F37)</f>
        <v>0.4</v>
      </c>
      <c r="G38" s="147"/>
      <c r="H38" s="148">
        <f>SUM(H36:H37)</f>
        <v>65235536.808</v>
      </c>
      <c r="I38" s="61"/>
      <c r="J38" s="146">
        <f>IF(F38=0,0,SUMPRODUCT(F36:F37,J36:J37)/F38)</f>
        <v>0.0801</v>
      </c>
      <c r="K38" s="61"/>
      <c r="L38" s="148">
        <f>SUM(L36:L37)</f>
        <v>5225366.4983208</v>
      </c>
      <c r="M38" s="61"/>
    </row>
    <row r="39" spans="1:13" ht="13.5" thickTop="1">
      <c r="A39" s="12"/>
      <c r="B39" s="12"/>
      <c r="C39" s="61"/>
      <c r="D39" s="61"/>
      <c r="E39" s="61"/>
      <c r="F39" s="61"/>
      <c r="G39" s="61"/>
      <c r="H39" s="150"/>
      <c r="I39" s="61"/>
      <c r="J39" s="151"/>
      <c r="K39" s="61"/>
      <c r="L39" s="150"/>
      <c r="M39" s="61"/>
    </row>
    <row r="40" spans="1:13" ht="13.5" thickBot="1">
      <c r="A40" s="12"/>
      <c r="B40" s="12">
        <v>14</v>
      </c>
      <c r="C40" s="61"/>
      <c r="D40" s="145" t="s">
        <v>22</v>
      </c>
      <c r="E40" s="61"/>
      <c r="F40" s="157">
        <v>1</v>
      </c>
      <c r="G40" s="157"/>
      <c r="H40" s="158">
        <f>'1.Rate_Base'!K17</f>
        <v>163088842.01999998</v>
      </c>
      <c r="I40" s="61"/>
      <c r="J40" s="159">
        <f>(J33*F33)+(J38*F38)</f>
        <v>0.075244</v>
      </c>
      <c r="K40" s="61"/>
      <c r="L40" s="158">
        <f>L33+L38</f>
        <v>12271456.82895288</v>
      </c>
      <c r="M40" s="61"/>
    </row>
    <row r="41" spans="3:13" ht="13.5" thickTop="1">
      <c r="C41" s="61"/>
      <c r="D41" s="61"/>
      <c r="E41" s="61"/>
      <c r="F41" s="61"/>
      <c r="G41" s="61"/>
      <c r="H41" s="61"/>
      <c r="I41" s="61"/>
      <c r="J41" s="61"/>
      <c r="K41" s="61"/>
      <c r="L41" s="61"/>
      <c r="M41" s="61"/>
    </row>
    <row r="43" spans="2:12" ht="12.75">
      <c r="B43" s="298" t="s">
        <v>44</v>
      </c>
      <c r="C43" s="298"/>
      <c r="D43" s="298"/>
      <c r="E43" s="298"/>
      <c r="F43" s="298"/>
      <c r="G43" s="298"/>
      <c r="H43" s="298"/>
      <c r="I43" s="298"/>
      <c r="J43" s="298"/>
      <c r="K43" s="298"/>
      <c r="L43" s="298"/>
    </row>
    <row r="44" spans="2:12" ht="12.75">
      <c r="B44" s="39" t="s">
        <v>2</v>
      </c>
      <c r="D44" s="274" t="str">
        <f>'A. Data_Input_Sheet'!C66</f>
        <v>4.0% unless an Applicant has proposed or been approved for another amount.</v>
      </c>
      <c r="E44" s="274"/>
      <c r="F44" s="274"/>
      <c r="G44" s="274"/>
      <c r="H44" s="274"/>
      <c r="I44" s="274"/>
      <c r="J44" s="274"/>
      <c r="K44" s="274"/>
      <c r="L44" s="274"/>
    </row>
    <row r="45" spans="2:12" ht="12.75">
      <c r="B45" s="253"/>
      <c r="D45" s="312"/>
      <c r="E45" s="312"/>
      <c r="F45" s="312"/>
      <c r="G45" s="312"/>
      <c r="H45" s="312"/>
      <c r="I45" s="312"/>
      <c r="J45" s="312"/>
      <c r="K45" s="312"/>
      <c r="L45" s="312"/>
    </row>
    <row r="46" spans="2:12" ht="12.75">
      <c r="B46" s="253"/>
      <c r="D46" s="312"/>
      <c r="E46" s="312"/>
      <c r="F46" s="312"/>
      <c r="G46" s="312"/>
      <c r="H46" s="312"/>
      <c r="I46" s="312"/>
      <c r="J46" s="312"/>
      <c r="K46" s="312"/>
      <c r="L46" s="312"/>
    </row>
    <row r="47" spans="2:12" ht="12.75">
      <c r="B47" s="253"/>
      <c r="D47" s="312"/>
      <c r="E47" s="312"/>
      <c r="F47" s="312"/>
      <c r="G47" s="312"/>
      <c r="H47" s="312"/>
      <c r="I47" s="312"/>
      <c r="J47" s="312"/>
      <c r="K47" s="312"/>
      <c r="L47" s="312"/>
    </row>
    <row r="48" spans="2:12" ht="12.75">
      <c r="B48" s="253"/>
      <c r="D48" s="312"/>
      <c r="E48" s="312"/>
      <c r="F48" s="312"/>
      <c r="G48" s="312"/>
      <c r="H48" s="312"/>
      <c r="I48" s="312"/>
      <c r="J48" s="312"/>
      <c r="K48" s="312"/>
      <c r="L48" s="312"/>
    </row>
    <row r="49" spans="2:12" ht="12.75">
      <c r="B49" s="253"/>
      <c r="D49" s="312"/>
      <c r="E49" s="312"/>
      <c r="F49" s="312"/>
      <c r="G49" s="312"/>
      <c r="H49" s="312"/>
      <c r="I49" s="312"/>
      <c r="J49" s="312"/>
      <c r="K49" s="312"/>
      <c r="L49" s="312"/>
    </row>
    <row r="50" spans="2:12" ht="12.75">
      <c r="B50" s="253"/>
      <c r="D50" s="312"/>
      <c r="E50" s="312"/>
      <c r="F50" s="312"/>
      <c r="G50" s="312"/>
      <c r="H50" s="312"/>
      <c r="I50" s="312"/>
      <c r="J50" s="312"/>
      <c r="K50" s="312"/>
      <c r="L50" s="312"/>
    </row>
  </sheetData>
  <sheetProtection password="82A3" sheet="1" objects="1" scenarios="1"/>
  <mergeCells count="16">
    <mergeCell ref="D49:L49"/>
    <mergeCell ref="D50:L50"/>
    <mergeCell ref="D48:L48"/>
    <mergeCell ref="D44:L44"/>
    <mergeCell ref="D45:L45"/>
    <mergeCell ref="D46:L46"/>
    <mergeCell ref="C1:K1"/>
    <mergeCell ref="C3:K3"/>
    <mergeCell ref="C4:H4"/>
    <mergeCell ref="C2:N2"/>
    <mergeCell ref="D47:L47"/>
    <mergeCell ref="D8:L8"/>
    <mergeCell ref="F11:H11"/>
    <mergeCell ref="B43:L43"/>
    <mergeCell ref="D28:L28"/>
    <mergeCell ref="D13:L13"/>
  </mergeCells>
  <printOptions/>
  <pageMargins left="0.6" right="0" top="0.85" bottom="0.6" header="0.5" footer="0.17"/>
  <pageSetup fitToHeight="1" fitToWidth="1" horizontalDpi="600" verticalDpi="600" orientation="portrait" scale="96" r:id="rId3"/>
  <headerFooter alignWithMargins="0">
    <oddFooter>&amp;C6</oddFooter>
  </headerFooter>
  <legacyDrawing r:id="rId2"/>
  <oleObjects>
    <oleObject progId="Unknown" shapeId="8994154" r:id="rId1"/>
  </oleObjects>
</worksheet>
</file>

<file path=xl/worksheets/sheet7.xml><?xml version="1.0" encoding="utf-8"?>
<worksheet xmlns="http://schemas.openxmlformats.org/spreadsheetml/2006/main" xmlns:r="http://schemas.openxmlformats.org/officeDocument/2006/relationships">
  <sheetPr codeName="Sheet7">
    <pageSetUpPr fitToPage="1"/>
  </sheetPr>
  <dimension ref="B1:N56"/>
  <sheetViews>
    <sheetView showGridLines="0" zoomScalePageLayoutView="0" workbookViewId="0" topLeftCell="A16">
      <selection activeCell="F49" sqref="F49"/>
    </sheetView>
  </sheetViews>
  <sheetFormatPr defaultColWidth="9.140625" defaultRowHeight="12.75"/>
  <cols>
    <col min="1" max="1" width="1.7109375" style="13" customWidth="1"/>
    <col min="2" max="2" width="4.8515625" style="13" customWidth="1"/>
    <col min="3" max="3" width="2.7109375" style="13" customWidth="1"/>
    <col min="4" max="4" width="35.7109375" style="13" customWidth="1"/>
    <col min="5" max="5" width="1.8515625" style="13" customWidth="1"/>
    <col min="6" max="6" width="14.7109375" style="13" customWidth="1"/>
    <col min="7" max="7" width="2.28125" style="13" customWidth="1"/>
    <col min="8" max="8" width="14.7109375" style="13" customWidth="1"/>
    <col min="9" max="9" width="2.28125" style="13" customWidth="1"/>
    <col min="10" max="10" width="14.7109375" style="13" customWidth="1"/>
    <col min="11" max="11" width="2.28125" style="13" customWidth="1"/>
    <col min="12" max="12" width="14.7109375" style="13" customWidth="1"/>
    <col min="13" max="16384" width="9.140625" style="13" customWidth="1"/>
  </cols>
  <sheetData>
    <row r="1" spans="3:11" s="2" customFormat="1" ht="20.25" customHeight="1">
      <c r="C1" s="326" t="s">
        <v>180</v>
      </c>
      <c r="D1" s="326"/>
      <c r="E1" s="326"/>
      <c r="F1" s="326"/>
      <c r="G1" s="326"/>
      <c r="H1" s="326"/>
      <c r="I1" s="326"/>
      <c r="J1" s="326"/>
      <c r="K1" s="326"/>
    </row>
    <row r="2" spans="3:11" s="2" customFormat="1" ht="18">
      <c r="C2" s="327" t="str">
        <f>"Name of LDC:    "&amp;IF(ISBLANK('Table of Contents'!D2),"",'Table of Contents'!D2)</f>
        <v>Name of LDC:    KITCHENER-WILMOT HYDRO INC.</v>
      </c>
      <c r="D2" s="327"/>
      <c r="E2" s="327"/>
      <c r="F2" s="327"/>
      <c r="G2" s="327"/>
      <c r="H2" s="327"/>
      <c r="I2" s="327"/>
      <c r="J2" s="327"/>
      <c r="K2" s="327"/>
    </row>
    <row r="3" spans="3:11" s="2" customFormat="1" ht="18">
      <c r="C3" s="327" t="str">
        <f>"File Number:      "&amp;IF(ISBLANK('Table of Contents'!D4),"",'Table of Contents'!D4)</f>
        <v>File Number:      EB-2009-0267</v>
      </c>
      <c r="D3" s="327"/>
      <c r="E3" s="327"/>
      <c r="F3" s="327"/>
      <c r="G3" s="327"/>
      <c r="H3" s="327"/>
      <c r="I3" s="327"/>
      <c r="J3" s="327"/>
      <c r="K3" s="327"/>
    </row>
    <row r="4" spans="3:8" s="2" customFormat="1" ht="18">
      <c r="C4" s="327" t="str">
        <f>"Rate Year:          "&amp;IF(ISBLANK('Table of Contents'!D6),"",'Table of Contents'!D6)</f>
        <v>Rate Year:          2010</v>
      </c>
      <c r="D4" s="327"/>
      <c r="E4" s="327"/>
      <c r="F4" s="327"/>
      <c r="G4" s="327"/>
      <c r="H4" s="327"/>
    </row>
    <row r="5" spans="5:6" s="2" customFormat="1" ht="15.75">
      <c r="E5" s="5"/>
      <c r="F5" s="5"/>
    </row>
    <row r="6" s="2" customFormat="1" ht="12.75"/>
    <row r="7" ht="4.5" customHeight="1"/>
    <row r="8" spans="5:12" ht="15.75">
      <c r="E8" s="94"/>
      <c r="F8" s="294" t="s">
        <v>60</v>
      </c>
      <c r="G8" s="294"/>
      <c r="H8" s="294"/>
      <c r="I8" s="294"/>
      <c r="J8" s="294"/>
      <c r="K8" s="294"/>
      <c r="L8" s="294"/>
    </row>
    <row r="9" spans="5:12" ht="15.75">
      <c r="E9" s="94"/>
      <c r="F9" s="95"/>
      <c r="G9" s="95"/>
      <c r="H9" s="95"/>
      <c r="I9" s="95"/>
      <c r="J9" s="95"/>
      <c r="K9" s="95"/>
      <c r="L9" s="95"/>
    </row>
    <row r="10" spans="5:12" ht="15.75">
      <c r="E10" s="94"/>
      <c r="F10" s="321" t="s">
        <v>163</v>
      </c>
      <c r="G10" s="321"/>
      <c r="H10" s="321"/>
      <c r="I10" s="95"/>
      <c r="J10" s="321" t="str">
        <f>'A. Data_Input_Sheet'!L10</f>
        <v>Per Board Decision</v>
      </c>
      <c r="K10" s="321"/>
      <c r="L10" s="321"/>
    </row>
    <row r="11" spans="4:12" ht="6" customHeight="1">
      <c r="D11" s="95"/>
      <c r="E11" s="95"/>
      <c r="F11" s="95"/>
      <c r="G11" s="95"/>
      <c r="H11" s="95"/>
      <c r="I11" s="95"/>
      <c r="J11" s="95"/>
      <c r="K11" s="95"/>
      <c r="L11" s="94"/>
    </row>
    <row r="12" spans="2:12" ht="12.75">
      <c r="B12" s="328" t="s">
        <v>43</v>
      </c>
      <c r="D12" s="325" t="s">
        <v>42</v>
      </c>
      <c r="F12" s="322" t="s">
        <v>164</v>
      </c>
      <c r="G12" s="96"/>
      <c r="H12" s="330" t="s">
        <v>165</v>
      </c>
      <c r="J12" s="322" t="s">
        <v>164</v>
      </c>
      <c r="K12" s="96"/>
      <c r="L12" s="330" t="s">
        <v>165</v>
      </c>
    </row>
    <row r="13" spans="2:12" ht="12.75">
      <c r="B13" s="329"/>
      <c r="C13" s="97"/>
      <c r="D13" s="314"/>
      <c r="E13" s="78"/>
      <c r="F13" s="323"/>
      <c r="G13" s="78"/>
      <c r="H13" s="331"/>
      <c r="J13" s="323"/>
      <c r="K13" s="61"/>
      <c r="L13" s="331"/>
    </row>
    <row r="14" spans="2:13" ht="12.75">
      <c r="B14" s="98"/>
      <c r="C14" s="97"/>
      <c r="D14" s="78"/>
      <c r="E14" s="78"/>
      <c r="F14" s="99"/>
      <c r="G14" s="221"/>
      <c r="H14" s="100"/>
      <c r="I14" s="218"/>
      <c r="J14" s="101"/>
      <c r="K14" s="222"/>
      <c r="L14" s="103"/>
      <c r="M14" s="218"/>
    </row>
    <row r="15" spans="2:13" ht="12.75">
      <c r="B15" s="12"/>
      <c r="D15" s="12"/>
      <c r="F15" s="101"/>
      <c r="G15" s="222"/>
      <c r="H15" s="62"/>
      <c r="I15" s="218"/>
      <c r="J15" s="101"/>
      <c r="K15" s="222"/>
      <c r="L15" s="62"/>
      <c r="M15" s="218"/>
    </row>
    <row r="16" spans="2:13" ht="12.75">
      <c r="B16" s="12">
        <v>1</v>
      </c>
      <c r="D16" s="13" t="s">
        <v>140</v>
      </c>
      <c r="F16" s="101"/>
      <c r="G16" s="222"/>
      <c r="H16" s="104">
        <f>F49</f>
        <v>5576033.765080424</v>
      </c>
      <c r="I16" s="218"/>
      <c r="J16" s="101"/>
      <c r="K16" s="222"/>
      <c r="L16" s="104">
        <f>J49</f>
        <v>5576033.765080424</v>
      </c>
      <c r="M16" s="218"/>
    </row>
    <row r="17" spans="2:13" ht="12.75">
      <c r="B17" s="12">
        <v>2</v>
      </c>
      <c r="D17" s="13" t="s">
        <v>141</v>
      </c>
      <c r="F17" s="105">
        <f>'A. Data_Input_Sheet'!D23</f>
        <v>32748623.49</v>
      </c>
      <c r="G17" s="222"/>
      <c r="H17" s="104">
        <f>'A. Data_Input_Sheet'!D24-H16</f>
        <v>32748623.484919578</v>
      </c>
      <c r="I17" s="218"/>
      <c r="J17" s="105">
        <f>IF(ISBLANK('A. Data_Input_Sheet'!L23),'A. Data_Input_Sheet'!D23,'A. Data_Input_Sheet'!L23)</f>
        <v>32748623.49</v>
      </c>
      <c r="K17" s="222"/>
      <c r="L17" s="104">
        <f>IF(ISBLANK('A. Data_Input_Sheet'!L24),'A. Data_Input_Sheet'!D24-L16,'A. Data_Input_Sheet'!L24-L16)</f>
        <v>32748623.484919578</v>
      </c>
      <c r="M17" s="218"/>
    </row>
    <row r="18" spans="2:13" ht="12.75">
      <c r="B18" s="12">
        <v>3</v>
      </c>
      <c r="D18" s="13" t="s">
        <v>177</v>
      </c>
      <c r="F18" s="106">
        <f>'2.Utility Income'!F45</f>
        <v>1861512</v>
      </c>
      <c r="G18" s="222"/>
      <c r="H18" s="107">
        <f>'2.Utility Income'!F45</f>
        <v>1861512</v>
      </c>
      <c r="I18" s="218"/>
      <c r="J18" s="106">
        <f>'2.Utility Income'!J45</f>
        <v>1861512</v>
      </c>
      <c r="K18" s="222"/>
      <c r="L18" s="104">
        <f>'2.Utility Income'!J45</f>
        <v>1861512</v>
      </c>
      <c r="M18" s="218"/>
    </row>
    <row r="19" spans="2:13" ht="13.5" thickBot="1">
      <c r="B19" s="12">
        <v>4</v>
      </c>
      <c r="D19" s="37" t="s">
        <v>142</v>
      </c>
      <c r="F19" s="108">
        <f>SUM(F17:F18)</f>
        <v>34610135.489999995</v>
      </c>
      <c r="G19" s="222"/>
      <c r="H19" s="109">
        <f>SUM(H16:H18)</f>
        <v>40186169.25</v>
      </c>
      <c r="I19" s="218"/>
      <c r="J19" s="110">
        <f>SUM(J17:J18)</f>
        <v>34610135.489999995</v>
      </c>
      <c r="K19" s="222"/>
      <c r="L19" s="109">
        <f>SUM(L16:L18)</f>
        <v>40186169.25</v>
      </c>
      <c r="M19" s="218"/>
    </row>
    <row r="20" spans="2:13" ht="13.5" thickTop="1">
      <c r="B20" s="12"/>
      <c r="F20" s="112"/>
      <c r="G20" s="222"/>
      <c r="H20" s="113"/>
      <c r="I20" s="218"/>
      <c r="J20" s="112"/>
      <c r="K20" s="222"/>
      <c r="L20" s="104"/>
      <c r="M20" s="218"/>
    </row>
    <row r="21" spans="2:14" ht="12.75">
      <c r="B21" s="84">
        <v>5</v>
      </c>
      <c r="C21" s="34"/>
      <c r="D21" s="47" t="s">
        <v>152</v>
      </c>
      <c r="E21" s="34"/>
      <c r="F21" s="114">
        <f>'2.Utility Income'!F24</f>
        <v>25333910.24</v>
      </c>
      <c r="G21" s="223"/>
      <c r="H21" s="116">
        <f>'2.Utility Income'!F24</f>
        <v>25333910.24</v>
      </c>
      <c r="I21" s="227"/>
      <c r="J21" s="114">
        <f>'2.Utility Income'!J24</f>
        <v>25333910.24</v>
      </c>
      <c r="K21" s="223"/>
      <c r="L21" s="116">
        <f>'2.Utility Income'!J24</f>
        <v>25333910.24</v>
      </c>
      <c r="M21" s="227"/>
      <c r="N21" s="34"/>
    </row>
    <row r="22" spans="2:14" ht="12.75">
      <c r="B22" s="84">
        <v>6</v>
      </c>
      <c r="C22" s="34"/>
      <c r="D22" s="47" t="s">
        <v>122</v>
      </c>
      <c r="E22" s="34"/>
      <c r="F22" s="117">
        <f>'2.Utility Income'!F27</f>
        <v>7046090.33063208</v>
      </c>
      <c r="G22" s="223"/>
      <c r="H22" s="118">
        <f>'2.Utility Income'!F27</f>
        <v>7046090.33063208</v>
      </c>
      <c r="I22" s="227"/>
      <c r="J22" s="114">
        <f>'2.Utility Income'!J27</f>
        <v>7046090.33063208</v>
      </c>
      <c r="K22" s="223"/>
      <c r="L22" s="116">
        <f>'2.Utility Income'!J27</f>
        <v>7046090.33063208</v>
      </c>
      <c r="M22" s="227"/>
      <c r="N22" s="34"/>
    </row>
    <row r="23" spans="2:13" ht="13.5" thickBot="1">
      <c r="B23" s="12"/>
      <c r="D23" s="37" t="s">
        <v>153</v>
      </c>
      <c r="F23" s="108">
        <f>SUM(F21:F22)</f>
        <v>32380000.570632078</v>
      </c>
      <c r="G23" s="222"/>
      <c r="H23" s="109">
        <f>SUM(H21:H22)</f>
        <v>32380000.570632078</v>
      </c>
      <c r="I23" s="218"/>
      <c r="J23" s="110">
        <f>SUM(J21:J22)</f>
        <v>32380000.570632078</v>
      </c>
      <c r="K23" s="222"/>
      <c r="L23" s="109">
        <f>SUM(L21:L22)</f>
        <v>32380000.570632078</v>
      </c>
      <c r="M23" s="218"/>
    </row>
    <row r="24" spans="2:13" ht="13.5" thickTop="1">
      <c r="B24" s="12"/>
      <c r="D24" s="12"/>
      <c r="F24" s="105"/>
      <c r="G24" s="222"/>
      <c r="H24" s="104"/>
      <c r="I24" s="218"/>
      <c r="J24" s="112"/>
      <c r="K24" s="222"/>
      <c r="L24" s="104"/>
      <c r="M24" s="218"/>
    </row>
    <row r="25" spans="2:13" ht="12.75">
      <c r="B25" s="12">
        <v>7</v>
      </c>
      <c r="D25" s="37" t="s">
        <v>143</v>
      </c>
      <c r="F25" s="105">
        <f>F19-F23</f>
        <v>2230134.919367917</v>
      </c>
      <c r="G25" s="222"/>
      <c r="H25" s="104">
        <f>H19-H23</f>
        <v>7806168.679367922</v>
      </c>
      <c r="I25" s="218"/>
      <c r="J25" s="112">
        <f>J19-J23</f>
        <v>2230134.919367917</v>
      </c>
      <c r="K25" s="222"/>
      <c r="L25" s="104">
        <f>L19-L23</f>
        <v>7806168.679367922</v>
      </c>
      <c r="M25" s="218"/>
    </row>
    <row r="26" spans="2:13" ht="12.75">
      <c r="B26" s="12"/>
      <c r="D26" s="13" t="s">
        <v>85</v>
      </c>
      <c r="F26" s="112"/>
      <c r="G26" s="222"/>
      <c r="H26" s="113"/>
      <c r="I26" s="218"/>
      <c r="J26" s="112"/>
      <c r="K26" s="222"/>
      <c r="L26" s="104"/>
      <c r="M26" s="218"/>
    </row>
    <row r="27" spans="2:13" ht="25.5">
      <c r="B27" s="12">
        <v>8</v>
      </c>
      <c r="D27" s="119" t="s">
        <v>176</v>
      </c>
      <c r="F27" s="106">
        <f>'A. Data_Input_Sheet'!D40</f>
        <v>975864.83</v>
      </c>
      <c r="G27" s="222"/>
      <c r="H27" s="107">
        <f>'A. Data_Input_Sheet'!D40</f>
        <v>975864.83</v>
      </c>
      <c r="I27" s="218"/>
      <c r="J27" s="106">
        <f>IF(ISBLANK('A. Data_Input_Sheet'!L40),'A. Data_Input_Sheet'!D40,'A. Data_Input_Sheet'!L40)</f>
        <v>975864.83</v>
      </c>
      <c r="K27" s="222"/>
      <c r="L27" s="107">
        <f>IF(ISBLANK('A. Data_Input_Sheet'!L40),'A. Data_Input_Sheet'!D40,'A. Data_Input_Sheet'!L40)</f>
        <v>975864.83</v>
      </c>
      <c r="M27" s="218"/>
    </row>
    <row r="28" spans="2:13" ht="12.75">
      <c r="B28" s="12">
        <v>9</v>
      </c>
      <c r="D28" s="37" t="s">
        <v>150</v>
      </c>
      <c r="F28" s="112">
        <f>SUM(F25:F27)</f>
        <v>3205999.749367917</v>
      </c>
      <c r="G28" s="222"/>
      <c r="H28" s="113">
        <f>SUM(H25:H27)</f>
        <v>8782033.509367922</v>
      </c>
      <c r="I28" s="218"/>
      <c r="J28" s="112">
        <f>SUM(J25+J27)</f>
        <v>3205999.749367917</v>
      </c>
      <c r="K28" s="222"/>
      <c r="L28" s="104">
        <f>L25+L27</f>
        <v>8782033.509367922</v>
      </c>
      <c r="M28" s="218"/>
    </row>
    <row r="29" spans="2:13" ht="12.75">
      <c r="B29" s="12"/>
      <c r="D29" s="12"/>
      <c r="F29" s="112"/>
      <c r="G29" s="222"/>
      <c r="H29" s="113"/>
      <c r="I29" s="218"/>
      <c r="J29" s="112"/>
      <c r="K29" s="222"/>
      <c r="L29" s="113"/>
      <c r="M29" s="218"/>
    </row>
    <row r="30" spans="2:13" ht="12.75">
      <c r="B30" s="12">
        <v>10</v>
      </c>
      <c r="D30" s="48" t="s">
        <v>147</v>
      </c>
      <c r="F30" s="120">
        <f>'3.Taxes_PILs'!G39</f>
        <v>0.30989999999999995</v>
      </c>
      <c r="G30" s="224"/>
      <c r="H30" s="121">
        <f>'3.Taxes_PILs'!G39</f>
        <v>0.30989999999999995</v>
      </c>
      <c r="I30" s="228"/>
      <c r="J30" s="120">
        <f>'3.Taxes_PILs'!I39</f>
        <v>0.30989999999999995</v>
      </c>
      <c r="K30" s="224"/>
      <c r="L30" s="121">
        <f>'3.Taxes_PILs'!I39</f>
        <v>0.30989999999999995</v>
      </c>
      <c r="M30" s="218"/>
    </row>
    <row r="31" spans="2:13" ht="12.75">
      <c r="B31" s="12">
        <v>11</v>
      </c>
      <c r="D31" s="12" t="s">
        <v>144</v>
      </c>
      <c r="F31" s="105">
        <f>F28*F30</f>
        <v>993539.3223291173</v>
      </c>
      <c r="G31" s="222"/>
      <c r="H31" s="104">
        <f>H28*H30</f>
        <v>2721552.184553119</v>
      </c>
      <c r="I31" s="218"/>
      <c r="J31" s="112">
        <f>J28*J30</f>
        <v>993539.3223291173</v>
      </c>
      <c r="K31" s="222"/>
      <c r="L31" s="104">
        <f>L28*L30</f>
        <v>2721552.184553119</v>
      </c>
      <c r="M31" s="218"/>
    </row>
    <row r="32" spans="2:13" ht="12.75">
      <c r="B32" s="12">
        <v>12</v>
      </c>
      <c r="D32" s="13" t="s">
        <v>145</v>
      </c>
      <c r="F32" s="105">
        <f>'A. Data_Input_Sheet'!D47</f>
        <v>-140750</v>
      </c>
      <c r="G32" s="222"/>
      <c r="H32" s="104">
        <f>'A. Data_Input_Sheet'!D47</f>
        <v>-140750</v>
      </c>
      <c r="I32" s="218"/>
      <c r="J32" s="105">
        <f>IF(ISBLANK('A. Data_Input_Sheet'!L47),'A. Data_Input_Sheet'!D47,'A. Data_Input_Sheet'!L47)</f>
        <v>-140750</v>
      </c>
      <c r="K32" s="222"/>
      <c r="L32" s="104">
        <f>IF(ISBLANK('A. Data_Input_Sheet'!L47),'A. Data_Input_Sheet'!D47,'A. Data_Input_Sheet'!L47)</f>
        <v>-140750</v>
      </c>
      <c r="M32" s="218"/>
    </row>
    <row r="33" spans="2:13" ht="13.5" thickBot="1">
      <c r="B33" s="12">
        <v>13</v>
      </c>
      <c r="D33" s="37" t="s">
        <v>146</v>
      </c>
      <c r="F33" s="108">
        <f>F25-SUM(F31:F32)</f>
        <v>1377345.5970387994</v>
      </c>
      <c r="G33" s="222"/>
      <c r="H33" s="109">
        <f>'2.Utility Income'!F34</f>
        <v>5225366.491279239</v>
      </c>
      <c r="I33" s="218"/>
      <c r="J33" s="110">
        <f>J25-SUM(J31:J32)</f>
        <v>1377345.5970387994</v>
      </c>
      <c r="K33" s="222"/>
      <c r="L33" s="109">
        <f>'2.Utility Income'!J34</f>
        <v>5225366.491279239</v>
      </c>
      <c r="M33" s="218"/>
    </row>
    <row r="34" spans="2:13" ht="13.5" thickTop="1">
      <c r="B34" s="12"/>
      <c r="F34" s="112"/>
      <c r="G34" s="222"/>
      <c r="H34" s="113"/>
      <c r="I34" s="218"/>
      <c r="J34" s="112"/>
      <c r="K34" s="222"/>
      <c r="L34" s="113"/>
      <c r="M34" s="218"/>
    </row>
    <row r="35" spans="2:13" ht="12.75">
      <c r="B35" s="12">
        <v>14</v>
      </c>
      <c r="D35" s="37" t="s">
        <v>67</v>
      </c>
      <c r="F35" s="105">
        <f>'1.Rate_Base'!G17</f>
        <v>163088842.01999998</v>
      </c>
      <c r="G35" s="222"/>
      <c r="H35" s="104">
        <f>'1.Rate_Base'!G17</f>
        <v>163088842.01999998</v>
      </c>
      <c r="I35" s="218"/>
      <c r="J35" s="105">
        <f>'1.Rate_Base'!K17</f>
        <v>163088842.01999998</v>
      </c>
      <c r="K35" s="222"/>
      <c r="L35" s="104">
        <f>'1.Rate_Base'!K17</f>
        <v>163088842.01999998</v>
      </c>
      <c r="M35" s="218"/>
    </row>
    <row r="36" spans="2:13" ht="12.75">
      <c r="B36" s="12"/>
      <c r="D36" s="12"/>
      <c r="F36" s="105"/>
      <c r="G36" s="222"/>
      <c r="H36" s="104"/>
      <c r="I36" s="218"/>
      <c r="J36" s="112"/>
      <c r="K36" s="222"/>
      <c r="L36" s="104"/>
      <c r="M36" s="218"/>
    </row>
    <row r="37" spans="2:13" ht="12.75">
      <c r="B37" s="12"/>
      <c r="D37" s="122" t="s">
        <v>172</v>
      </c>
      <c r="E37" s="122"/>
      <c r="F37" s="123">
        <f>'4.Cost_of_Capital'!H23</f>
        <v>65235536.808</v>
      </c>
      <c r="G37" s="225"/>
      <c r="H37" s="125">
        <f>F37</f>
        <v>65235536.808</v>
      </c>
      <c r="I37" s="218"/>
      <c r="J37" s="105">
        <f>'4.Cost_of_Capital'!H38</f>
        <v>65235536.808</v>
      </c>
      <c r="K37" s="222"/>
      <c r="L37" s="113">
        <f>J37</f>
        <v>65235536.808</v>
      </c>
      <c r="M37" s="218"/>
    </row>
    <row r="38" spans="2:13" ht="12.75">
      <c r="B38" s="12"/>
      <c r="D38" s="122"/>
      <c r="E38" s="122"/>
      <c r="F38" s="126"/>
      <c r="G38" s="225"/>
      <c r="H38" s="127"/>
      <c r="I38" s="218"/>
      <c r="J38" s="101"/>
      <c r="K38" s="222"/>
      <c r="L38" s="62"/>
      <c r="M38" s="218"/>
    </row>
    <row r="39" spans="2:13" ht="12.75">
      <c r="B39" s="12">
        <v>15</v>
      </c>
      <c r="D39" s="13" t="s">
        <v>156</v>
      </c>
      <c r="F39" s="120">
        <f>IF(F37=0,0,F33/F37)</f>
        <v>0.021113424744132588</v>
      </c>
      <c r="G39" s="222"/>
      <c r="H39" s="121">
        <f>IF(H37=0,0,H33/H37)</f>
        <v>0.08009999989205943</v>
      </c>
      <c r="I39" s="218"/>
      <c r="J39" s="120">
        <f>IF(J37=0,0,J33/J37)</f>
        <v>0.021113424744132588</v>
      </c>
      <c r="K39" s="222"/>
      <c r="L39" s="121">
        <f>IF(L37=0,0,L33/L37)</f>
        <v>0.08009999989205943</v>
      </c>
      <c r="M39" s="218"/>
    </row>
    <row r="40" spans="2:13" ht="12.75">
      <c r="B40" s="12">
        <v>16</v>
      </c>
      <c r="D40" s="13" t="s">
        <v>154</v>
      </c>
      <c r="F40" s="128">
        <f>'4.Cost_of_Capital'!J23</f>
        <v>0.0801</v>
      </c>
      <c r="G40" s="222"/>
      <c r="H40" s="129">
        <f>'4.Cost_of_Capital'!J23</f>
        <v>0.0801</v>
      </c>
      <c r="I40" s="218"/>
      <c r="J40" s="130">
        <f>'4.Cost_of_Capital'!J38</f>
        <v>0.0801</v>
      </c>
      <c r="K40" s="222"/>
      <c r="L40" s="129">
        <f>'4.Cost_of_Capital'!J38</f>
        <v>0.0801</v>
      </c>
      <c r="M40" s="218"/>
    </row>
    <row r="41" spans="2:13" ht="12.75">
      <c r="B41" s="12"/>
      <c r="D41" s="13" t="s">
        <v>168</v>
      </c>
      <c r="F41" s="120">
        <f>F39-F40</f>
        <v>-0.05898657525586742</v>
      </c>
      <c r="G41" s="222"/>
      <c r="H41" s="121">
        <f>H39-H40</f>
        <v>-1.0794057314633676E-10</v>
      </c>
      <c r="I41" s="218"/>
      <c r="J41" s="131">
        <f>J39-J40</f>
        <v>-0.05898657525586742</v>
      </c>
      <c r="K41" s="222"/>
      <c r="L41" s="121">
        <f>L39-L40</f>
        <v>-1.0794057314633676E-10</v>
      </c>
      <c r="M41" s="218"/>
    </row>
    <row r="42" spans="2:13" ht="12.75">
      <c r="B42" s="12"/>
      <c r="F42" s="120"/>
      <c r="G42" s="222"/>
      <c r="H42" s="121"/>
      <c r="I42" s="218"/>
      <c r="J42" s="101"/>
      <c r="K42" s="222"/>
      <c r="L42" s="62"/>
      <c r="M42" s="218"/>
    </row>
    <row r="43" spans="2:13" ht="12.75">
      <c r="B43" s="12">
        <v>17</v>
      </c>
      <c r="D43" s="13" t="s">
        <v>68</v>
      </c>
      <c r="F43" s="120">
        <f>IF(F35=0,0,(F33+F22)/F35)</f>
        <v>0.05164936989765304</v>
      </c>
      <c r="G43" s="222"/>
      <c r="H43" s="121">
        <f>IF(H35=0,0,(H33+H22)/H35)</f>
        <v>0.07524399995682379</v>
      </c>
      <c r="I43" s="218"/>
      <c r="J43" s="120">
        <f>IF(J35=0,0,(J33+J22)/J35)</f>
        <v>0.05164936989765304</v>
      </c>
      <c r="K43" s="222"/>
      <c r="L43" s="121">
        <f>IF(L37=0,0,(L33+L22)/L35)</f>
        <v>0.07524399995682379</v>
      </c>
      <c r="M43" s="218"/>
    </row>
    <row r="44" spans="2:13" ht="12.75">
      <c r="B44" s="12">
        <v>18</v>
      </c>
      <c r="D44" s="13" t="s">
        <v>155</v>
      </c>
      <c r="F44" s="130">
        <f>'4.Cost_of_Capital'!J25</f>
        <v>0.075244</v>
      </c>
      <c r="G44" s="222"/>
      <c r="H44" s="132">
        <f>'4.Cost_of_Capital'!J25</f>
        <v>0.075244</v>
      </c>
      <c r="I44" s="218"/>
      <c r="J44" s="130">
        <f>'4.Cost_of_Capital'!J40</f>
        <v>0.075244</v>
      </c>
      <c r="K44" s="222"/>
      <c r="L44" s="129">
        <f>'4.Cost_of_Capital'!J40</f>
        <v>0.075244</v>
      </c>
      <c r="M44" s="218"/>
    </row>
    <row r="45" spans="2:13" ht="12.75">
      <c r="B45" s="12">
        <v>19</v>
      </c>
      <c r="D45" s="13" t="s">
        <v>69</v>
      </c>
      <c r="F45" s="131">
        <f>F43-F44</f>
        <v>-0.023594630102346963</v>
      </c>
      <c r="G45" s="222"/>
      <c r="H45" s="133">
        <f>H43-H44</f>
        <v>-4.3176212605189335E-11</v>
      </c>
      <c r="I45" s="218"/>
      <c r="J45" s="131">
        <f>J43-J44</f>
        <v>-0.023594630102346963</v>
      </c>
      <c r="K45" s="222"/>
      <c r="L45" s="133">
        <f>L43-L44</f>
        <v>-4.3176212605189335E-11</v>
      </c>
      <c r="M45" s="218"/>
    </row>
    <row r="46" spans="2:13" ht="12.75">
      <c r="B46" s="12"/>
      <c r="F46" s="101"/>
      <c r="G46" s="222"/>
      <c r="H46" s="62"/>
      <c r="I46" s="218"/>
      <c r="J46" s="101"/>
      <c r="K46" s="222"/>
      <c r="L46" s="62"/>
      <c r="M46" s="218"/>
    </row>
    <row r="47" spans="2:13" ht="12.75">
      <c r="B47" s="12">
        <v>20</v>
      </c>
      <c r="D47" s="13" t="s">
        <v>167</v>
      </c>
      <c r="F47" s="105">
        <f>H47</f>
        <v>5225366.4983208</v>
      </c>
      <c r="G47" s="226"/>
      <c r="H47" s="104">
        <f>'4.Cost_of_Capital'!L23</f>
        <v>5225366.4983208</v>
      </c>
      <c r="I47" s="229"/>
      <c r="J47" s="105">
        <f>L47</f>
        <v>5225366.4983208</v>
      </c>
      <c r="K47" s="226"/>
      <c r="L47" s="104">
        <f>'4.Cost_of_Capital'!L38</f>
        <v>5225366.4983208</v>
      </c>
      <c r="M47" s="218"/>
    </row>
    <row r="48" spans="2:13" ht="12.75">
      <c r="B48" s="12">
        <v>21</v>
      </c>
      <c r="D48" s="13" t="s">
        <v>60</v>
      </c>
      <c r="F48" s="105">
        <f>F47-F33</f>
        <v>3848020.901282001</v>
      </c>
      <c r="G48" s="226" t="s">
        <v>157</v>
      </c>
      <c r="H48" s="113">
        <f>H35*H45</f>
        <v>-0.0070415585165896554</v>
      </c>
      <c r="I48" s="229"/>
      <c r="J48" s="105">
        <f>J47-J33</f>
        <v>3848020.901282001</v>
      </c>
      <c r="K48" s="226"/>
      <c r="L48" s="113">
        <f>L35*L45</f>
        <v>-0.0070415585165896554</v>
      </c>
      <c r="M48" s="218"/>
    </row>
    <row r="49" spans="2:12" ht="12.75">
      <c r="B49" s="12">
        <v>22</v>
      </c>
      <c r="D49" s="37" t="s">
        <v>70</v>
      </c>
      <c r="F49" s="106">
        <f>F48/(1-F30)</f>
        <v>5576033.765080424</v>
      </c>
      <c r="G49" s="134" t="s">
        <v>2</v>
      </c>
      <c r="H49" s="135"/>
      <c r="I49" s="44"/>
      <c r="J49" s="106">
        <f>J48/(1-J30)</f>
        <v>5576033.765080424</v>
      </c>
      <c r="K49" s="134" t="s">
        <v>2</v>
      </c>
      <c r="L49" s="135"/>
    </row>
    <row r="52" spans="2:11" ht="12.75">
      <c r="B52" s="324" t="s">
        <v>52</v>
      </c>
      <c r="C52" s="324"/>
      <c r="D52" s="324"/>
      <c r="E52" s="324"/>
      <c r="F52" s="324"/>
      <c r="G52" s="324"/>
      <c r="H52" s="324"/>
      <c r="I52" s="324"/>
      <c r="J52" s="136"/>
      <c r="K52" s="136"/>
    </row>
    <row r="53" spans="2:12" ht="12.75">
      <c r="B53" s="39" t="s">
        <v>2</v>
      </c>
      <c r="D53" s="284" t="s">
        <v>175</v>
      </c>
      <c r="E53" s="284"/>
      <c r="F53" s="284"/>
      <c r="G53" s="284"/>
      <c r="H53" s="284"/>
      <c r="I53" s="284"/>
      <c r="J53" s="284"/>
      <c r="K53" s="284"/>
      <c r="L53" s="284"/>
    </row>
    <row r="54" spans="2:12" ht="12.75">
      <c r="B54" s="253"/>
      <c r="D54" s="285"/>
      <c r="E54" s="285"/>
      <c r="F54" s="285"/>
      <c r="G54" s="285"/>
      <c r="H54" s="285"/>
      <c r="I54" s="285"/>
      <c r="J54" s="285"/>
      <c r="K54" s="285"/>
      <c r="L54" s="285"/>
    </row>
    <row r="55" spans="2:12" ht="12.75">
      <c r="B55" s="253"/>
      <c r="D55" s="285"/>
      <c r="E55" s="285"/>
      <c r="F55" s="285"/>
      <c r="G55" s="285"/>
      <c r="H55" s="285"/>
      <c r="I55" s="285"/>
      <c r="J55" s="285"/>
      <c r="K55" s="285"/>
      <c r="L55" s="285"/>
    </row>
    <row r="56" spans="2:12" ht="12.75">
      <c r="B56" s="253"/>
      <c r="D56" s="285"/>
      <c r="E56" s="285"/>
      <c r="F56" s="285"/>
      <c r="G56" s="285"/>
      <c r="H56" s="285"/>
      <c r="I56" s="285"/>
      <c r="J56" s="285"/>
      <c r="K56" s="285"/>
      <c r="L56" s="285"/>
    </row>
  </sheetData>
  <sheetProtection password="82A3" sheet="1" objects="1" scenarios="1"/>
  <mergeCells count="18">
    <mergeCell ref="D56:L56"/>
    <mergeCell ref="D53:L53"/>
    <mergeCell ref="D54:L54"/>
    <mergeCell ref="D55:L55"/>
    <mergeCell ref="B12:B13"/>
    <mergeCell ref="H12:H13"/>
    <mergeCell ref="L12:L13"/>
    <mergeCell ref="F12:F13"/>
    <mergeCell ref="J10:L10"/>
    <mergeCell ref="J12:J13"/>
    <mergeCell ref="B52:I52"/>
    <mergeCell ref="D12:D13"/>
    <mergeCell ref="C1:K1"/>
    <mergeCell ref="C2:K2"/>
    <mergeCell ref="C3:K3"/>
    <mergeCell ref="C4:H4"/>
    <mergeCell ref="F10:H10"/>
    <mergeCell ref="F8:L8"/>
  </mergeCells>
  <printOptions/>
  <pageMargins left="0.6" right="0" top="0.85" bottom="0.6" header="0.5" footer="0.17"/>
  <pageSetup fitToHeight="1" fitToWidth="1" horizontalDpi="600" verticalDpi="600" orientation="portrait" scale="89" r:id="rId3"/>
  <headerFooter alignWithMargins="0">
    <oddFooter>&amp;C7</oddFooter>
  </headerFooter>
  <legacyDrawing r:id="rId2"/>
  <oleObjects>
    <oleObject progId="Unknown" shapeId="9006343" r:id="rId1"/>
  </oleObjects>
</worksheet>
</file>

<file path=xl/worksheets/sheet8.xml><?xml version="1.0" encoding="utf-8"?>
<worksheet xmlns="http://schemas.openxmlformats.org/spreadsheetml/2006/main" xmlns:r="http://schemas.openxmlformats.org/officeDocument/2006/relationships">
  <sheetPr codeName="Sheet8">
    <pageSetUpPr fitToPage="1"/>
  </sheetPr>
  <dimension ref="B1:N39"/>
  <sheetViews>
    <sheetView showGridLines="0" zoomScalePageLayoutView="0" workbookViewId="0" topLeftCell="A1">
      <selection activeCell="F28" sqref="F28:F29"/>
    </sheetView>
  </sheetViews>
  <sheetFormatPr defaultColWidth="9.140625" defaultRowHeight="12.75"/>
  <cols>
    <col min="1" max="1" width="1.8515625" style="13" customWidth="1"/>
    <col min="2" max="2" width="4.7109375" style="13" customWidth="1"/>
    <col min="3" max="3" width="2.7109375" style="13" customWidth="1"/>
    <col min="4" max="4" width="32.7109375" style="13" customWidth="1"/>
    <col min="5" max="5" width="3.00390625" style="13" customWidth="1"/>
    <col min="6" max="6" width="19.421875" style="13" customWidth="1"/>
    <col min="7" max="7" width="3.57421875" style="13" customWidth="1"/>
    <col min="8" max="8" width="12.8515625" style="13" customWidth="1"/>
    <col min="9" max="9" width="7.140625" style="13" customWidth="1"/>
    <col min="10" max="10" width="2.7109375" style="13" customWidth="1"/>
    <col min="11" max="16384" width="9.140625" style="13" customWidth="1"/>
  </cols>
  <sheetData>
    <row r="1" spans="3:11" s="2" customFormat="1" ht="20.25" customHeight="1">
      <c r="C1" s="310" t="s">
        <v>180</v>
      </c>
      <c r="D1" s="310"/>
      <c r="E1" s="310"/>
      <c r="F1" s="310"/>
      <c r="G1" s="310"/>
      <c r="H1" s="310"/>
      <c r="I1" s="310"/>
      <c r="J1" s="310"/>
      <c r="K1" s="310"/>
    </row>
    <row r="2" spans="3:11" s="2" customFormat="1" ht="18">
      <c r="C2" s="311" t="str">
        <f>"Name of LDC:    "&amp;IF(ISBLANK('Table of Contents'!D2),"",'Table of Contents'!D2)</f>
        <v>Name of LDC:    KITCHENER-WILMOT HYDRO INC.</v>
      </c>
      <c r="D2" s="311"/>
      <c r="E2" s="311"/>
      <c r="F2" s="311"/>
      <c r="G2" s="311"/>
      <c r="H2" s="311"/>
      <c r="I2" s="311"/>
      <c r="J2" s="311"/>
      <c r="K2" s="311"/>
    </row>
    <row r="3" spans="3:11" s="2" customFormat="1" ht="18">
      <c r="C3" s="311" t="str">
        <f>"File Number:      "&amp;IF(ISBLANK('Table of Contents'!D4),"",'Table of Contents'!D4)</f>
        <v>File Number:      EB-2009-0267</v>
      </c>
      <c r="D3" s="311"/>
      <c r="E3" s="311"/>
      <c r="F3" s="311"/>
      <c r="G3" s="311"/>
      <c r="H3" s="311"/>
      <c r="I3" s="311"/>
      <c r="J3" s="311"/>
      <c r="K3" s="311"/>
    </row>
    <row r="4" spans="3:11" s="2" customFormat="1" ht="18">
      <c r="C4" s="311" t="str">
        <f>"Rate Year:          "&amp;IF(ISBLANK('Table of Contents'!D6),"",'Table of Contents'!D6)</f>
        <v>Rate Year:          2010</v>
      </c>
      <c r="D4" s="311"/>
      <c r="E4" s="311"/>
      <c r="F4" s="311"/>
      <c r="G4" s="311"/>
      <c r="H4" s="311"/>
      <c r="I4" s="72"/>
      <c r="J4" s="72"/>
      <c r="K4" s="72"/>
    </row>
    <row r="5" spans="5:6" s="2" customFormat="1" ht="15.75">
      <c r="E5" s="5"/>
      <c r="F5" s="5"/>
    </row>
    <row r="6" s="2" customFormat="1" ht="12.75"/>
    <row r="7" ht="4.5" customHeight="1"/>
    <row r="8" spans="6:10" ht="21" customHeight="1">
      <c r="F8" s="313" t="s">
        <v>40</v>
      </c>
      <c r="G8" s="313"/>
      <c r="H8" s="313"/>
      <c r="I8" s="313"/>
      <c r="J8" s="73"/>
    </row>
    <row r="9" spans="6:10" ht="13.5" customHeight="1">
      <c r="F9" s="74"/>
      <c r="G9" s="74"/>
      <c r="H9" s="74"/>
      <c r="I9" s="74"/>
      <c r="J9" s="73"/>
    </row>
    <row r="10" spans="2:9" ht="39" customHeight="1">
      <c r="B10" s="75" t="s">
        <v>43</v>
      </c>
      <c r="D10" s="76" t="s">
        <v>42</v>
      </c>
      <c r="F10" s="35" t="s">
        <v>26</v>
      </c>
      <c r="G10" s="78"/>
      <c r="H10" s="273" t="str">
        <f>'A. Data_Input_Sheet'!L10</f>
        <v>Per Board Decision</v>
      </c>
      <c r="I10" s="273"/>
    </row>
    <row r="11" spans="2:10" ht="14.25" customHeight="1">
      <c r="B11" s="12"/>
      <c r="D11" s="78"/>
      <c r="F11" s="78"/>
      <c r="G11" s="221"/>
      <c r="H11" s="346"/>
      <c r="I11" s="346"/>
      <c r="J11" s="218"/>
    </row>
    <row r="12" spans="2:10" ht="12.75">
      <c r="B12" s="12">
        <v>1</v>
      </c>
      <c r="D12" s="13" t="s">
        <v>187</v>
      </c>
      <c r="F12" s="79">
        <f>'2.Utility Income'!F19</f>
        <v>13936500</v>
      </c>
      <c r="G12" s="246"/>
      <c r="H12" s="344">
        <f>'2.Utility Income'!J19</f>
        <v>13936500</v>
      </c>
      <c r="I12" s="345"/>
      <c r="J12" s="251"/>
    </row>
    <row r="13" spans="2:10" ht="12.75">
      <c r="B13" s="12">
        <v>2</v>
      </c>
      <c r="D13" s="13" t="s">
        <v>38</v>
      </c>
      <c r="F13" s="80">
        <f>'2.Utility Income'!F20</f>
        <v>10735843.61</v>
      </c>
      <c r="G13" s="247"/>
      <c r="H13" s="338">
        <f>'2.Utility Income'!J20</f>
        <v>10735843.61</v>
      </c>
      <c r="I13" s="339"/>
      <c r="J13" s="251"/>
    </row>
    <row r="14" spans="2:10" ht="12.75">
      <c r="B14" s="12">
        <v>3</v>
      </c>
      <c r="D14" s="13" t="s">
        <v>55</v>
      </c>
      <c r="F14" s="80">
        <f>'2.Utility Income'!F21</f>
        <v>550500</v>
      </c>
      <c r="G14" s="247"/>
      <c r="H14" s="338">
        <f>'2.Utility Income'!J21</f>
        <v>550500</v>
      </c>
      <c r="I14" s="339"/>
      <c r="J14" s="251"/>
    </row>
    <row r="15" spans="2:10" ht="12.75">
      <c r="B15" s="12">
        <v>4</v>
      </c>
      <c r="D15" s="13" t="s">
        <v>186</v>
      </c>
      <c r="F15" s="80">
        <f>'3.Taxes_PILs'!G23</f>
        <v>111066.63</v>
      </c>
      <c r="G15" s="247"/>
      <c r="H15" s="338">
        <f>'3.Taxes_PILs'!I23</f>
        <v>111066.63</v>
      </c>
      <c r="I15" s="339"/>
      <c r="J15" s="251"/>
    </row>
    <row r="16" spans="2:10" ht="12.75">
      <c r="B16" s="12">
        <v>5</v>
      </c>
      <c r="D16" s="13" t="s">
        <v>118</v>
      </c>
      <c r="F16" s="80">
        <f>'3.Taxes_PILs'!G31-F15</f>
        <v>2580802.1880886834</v>
      </c>
      <c r="G16" s="247"/>
      <c r="H16" s="338">
        <f>'3.Taxes_PILs'!I31-H15</f>
        <v>2580802.1880886834</v>
      </c>
      <c r="I16" s="339"/>
      <c r="J16" s="251"/>
    </row>
    <row r="17" spans="2:10" ht="12.75">
      <c r="B17" s="12">
        <v>6</v>
      </c>
      <c r="D17" s="13" t="s">
        <v>174</v>
      </c>
      <c r="F17" s="80">
        <f>'2.Utility Income'!F23</f>
        <v>0</v>
      </c>
      <c r="G17" s="247"/>
      <c r="H17" s="342">
        <f>'2.Utility Income'!J23</f>
        <v>0</v>
      </c>
      <c r="I17" s="342"/>
      <c r="J17" s="251"/>
    </row>
    <row r="18" spans="2:10" ht="12.75">
      <c r="B18" s="12">
        <v>7</v>
      </c>
      <c r="D18" s="13" t="s">
        <v>25</v>
      </c>
      <c r="F18" s="81"/>
      <c r="G18" s="230"/>
      <c r="H18" s="340"/>
      <c r="I18" s="341"/>
      <c r="J18" s="251"/>
    </row>
    <row r="19" spans="2:10" ht="12.75">
      <c r="B19" s="12"/>
      <c r="D19" s="13" t="s">
        <v>169</v>
      </c>
      <c r="F19" s="83">
        <f>'5. Rev_Suff_Def'!F22</f>
        <v>7046090.33063208</v>
      </c>
      <c r="G19" s="248"/>
      <c r="H19" s="337">
        <f>'5. Rev_Suff_Def'!L22</f>
        <v>7046090.33063208</v>
      </c>
      <c r="I19" s="337"/>
      <c r="J19" s="251"/>
    </row>
    <row r="20" spans="2:10" ht="12.75">
      <c r="B20" s="12"/>
      <c r="D20" s="13" t="s">
        <v>170</v>
      </c>
      <c r="F20" s="83">
        <f>'5. Rev_Suff_Def'!F47</f>
        <v>5225366.4983208</v>
      </c>
      <c r="G20" s="248"/>
      <c r="H20" s="343">
        <f>'5. Rev_Suff_Def'!J47</f>
        <v>5225366.4983208</v>
      </c>
      <c r="I20" s="343"/>
      <c r="J20" s="251"/>
    </row>
    <row r="21" spans="2:14" ht="12.75">
      <c r="B21" s="84"/>
      <c r="C21" s="34"/>
      <c r="D21" s="34"/>
      <c r="E21" s="34"/>
      <c r="F21" s="85"/>
      <c r="G21" s="249"/>
      <c r="H21" s="85"/>
      <c r="I21" s="86"/>
      <c r="J21" s="252"/>
      <c r="K21" s="34"/>
      <c r="L21" s="34"/>
      <c r="M21" s="34"/>
      <c r="N21" s="34"/>
    </row>
    <row r="22" spans="2:14" ht="26.25" thickBot="1">
      <c r="B22" s="84">
        <v>8</v>
      </c>
      <c r="C22" s="34"/>
      <c r="D22" s="51" t="s">
        <v>66</v>
      </c>
      <c r="E22" s="34"/>
      <c r="F22" s="87">
        <f>SUM(F12:F20)</f>
        <v>40186169.257041566</v>
      </c>
      <c r="G22" s="249"/>
      <c r="H22" s="287">
        <f>SUM(H12:I20)</f>
        <v>40186169.257041566</v>
      </c>
      <c r="I22" s="287"/>
      <c r="J22" s="252"/>
      <c r="K22" s="34"/>
      <c r="L22" s="34"/>
      <c r="M22" s="34"/>
      <c r="N22" s="34"/>
    </row>
    <row r="23" spans="2:10" ht="13.5" thickTop="1">
      <c r="B23" s="12"/>
      <c r="F23" s="88"/>
      <c r="G23" s="247"/>
      <c r="H23" s="336"/>
      <c r="I23" s="336"/>
      <c r="J23" s="251"/>
    </row>
    <row r="24" spans="2:10" ht="12.75">
      <c r="B24" s="12">
        <v>9</v>
      </c>
      <c r="D24" s="13" t="s">
        <v>75</v>
      </c>
      <c r="F24" s="80">
        <f>'2.Utility Income'!F13</f>
        <v>38324657.25</v>
      </c>
      <c r="G24" s="247"/>
      <c r="H24" s="338">
        <f>'2.Utility Income'!J13</f>
        <v>38324657.25</v>
      </c>
      <c r="I24" s="339"/>
      <c r="J24" s="251"/>
    </row>
    <row r="25" spans="2:10" ht="12.75">
      <c r="B25" s="12">
        <v>10</v>
      </c>
      <c r="D25" s="13" t="s">
        <v>39</v>
      </c>
      <c r="F25" s="89">
        <f>'2.Utility Income'!F14</f>
        <v>1861512</v>
      </c>
      <c r="G25" s="250"/>
      <c r="H25" s="304">
        <f>'2.Utility Income'!J14</f>
        <v>1861512</v>
      </c>
      <c r="I25" s="335"/>
      <c r="J25" s="251"/>
    </row>
    <row r="26" spans="2:10" ht="12.75">
      <c r="B26" s="12"/>
      <c r="F26" s="286">
        <f>SUM(F24:F25)</f>
        <v>40186169.25</v>
      </c>
      <c r="G26" s="248"/>
      <c r="H26" s="286">
        <f>SUM(H24:H25)</f>
        <v>40186169.25</v>
      </c>
      <c r="I26" s="299"/>
      <c r="J26" s="251"/>
    </row>
    <row r="27" spans="2:10" ht="12.75">
      <c r="B27" s="12">
        <v>11</v>
      </c>
      <c r="D27" s="37" t="s">
        <v>46</v>
      </c>
      <c r="F27" s="307"/>
      <c r="G27" s="248"/>
      <c r="H27" s="307"/>
      <c r="I27" s="332"/>
      <c r="J27" s="251"/>
    </row>
    <row r="28" spans="2:10" ht="12.75">
      <c r="B28" s="12"/>
      <c r="F28" s="337">
        <f>F26-F22</f>
        <v>-0.007041566073894501</v>
      </c>
      <c r="G28" s="231"/>
      <c r="H28" s="295">
        <f>H26-H22</f>
        <v>-0.007041566073894501</v>
      </c>
      <c r="I28" s="333"/>
      <c r="J28" s="232"/>
    </row>
    <row r="29" spans="2:10" ht="39" thickBot="1">
      <c r="B29" s="12">
        <v>12</v>
      </c>
      <c r="D29" s="92" t="s">
        <v>198</v>
      </c>
      <c r="F29" s="296"/>
      <c r="G29" s="244" t="s">
        <v>2</v>
      </c>
      <c r="H29" s="296"/>
      <c r="I29" s="334"/>
      <c r="J29" s="245" t="s">
        <v>2</v>
      </c>
    </row>
    <row r="30" spans="6:9" ht="13.5" thickTop="1">
      <c r="F30" s="93"/>
      <c r="G30" s="93"/>
      <c r="H30" s="93"/>
      <c r="I30" s="93"/>
    </row>
    <row r="32" spans="2:9" ht="12.75">
      <c r="B32" s="298" t="s">
        <v>44</v>
      </c>
      <c r="C32" s="298"/>
      <c r="D32" s="298"/>
      <c r="E32" s="298"/>
      <c r="F32" s="298"/>
      <c r="G32" s="298"/>
      <c r="H32" s="298"/>
      <c r="I32" s="298"/>
    </row>
    <row r="33" spans="2:4" ht="12.75">
      <c r="B33" s="39" t="s">
        <v>2</v>
      </c>
      <c r="D33" s="13" t="s">
        <v>196</v>
      </c>
    </row>
    <row r="34" spans="2:9" ht="12.75">
      <c r="B34" s="253"/>
      <c r="D34" s="312"/>
      <c r="E34" s="312"/>
      <c r="F34" s="312"/>
      <c r="G34" s="312"/>
      <c r="H34" s="312"/>
      <c r="I34" s="312"/>
    </row>
    <row r="35" spans="2:9" ht="12.75">
      <c r="B35" s="253"/>
      <c r="D35" s="312"/>
      <c r="E35" s="312"/>
      <c r="F35" s="312"/>
      <c r="G35" s="312"/>
      <c r="H35" s="312"/>
      <c r="I35" s="312"/>
    </row>
    <row r="36" spans="2:9" ht="12.75">
      <c r="B36" s="253"/>
      <c r="D36" s="312"/>
      <c r="E36" s="312"/>
      <c r="F36" s="312"/>
      <c r="G36" s="312"/>
      <c r="H36" s="312"/>
      <c r="I36" s="312"/>
    </row>
    <row r="37" spans="2:9" ht="12.75">
      <c r="B37" s="253"/>
      <c r="D37" s="312"/>
      <c r="E37" s="312"/>
      <c r="F37" s="312"/>
      <c r="G37" s="312"/>
      <c r="H37" s="312"/>
      <c r="I37" s="312"/>
    </row>
    <row r="38" spans="2:9" ht="12.75">
      <c r="B38" s="253"/>
      <c r="D38" s="312"/>
      <c r="E38" s="312"/>
      <c r="F38" s="312"/>
      <c r="G38" s="312"/>
      <c r="H38" s="312"/>
      <c r="I38" s="312"/>
    </row>
    <row r="39" spans="2:9" ht="12.75">
      <c r="B39" s="253"/>
      <c r="D39" s="312"/>
      <c r="E39" s="312"/>
      <c r="F39" s="312"/>
      <c r="G39" s="312"/>
      <c r="H39" s="312"/>
      <c r="I39" s="312"/>
    </row>
  </sheetData>
  <sheetProtection password="82A3" sheet="1" objects="1" scenarios="1"/>
  <mergeCells count="31">
    <mergeCell ref="F8:I8"/>
    <mergeCell ref="H13:I13"/>
    <mergeCell ref="C1:K1"/>
    <mergeCell ref="C2:K2"/>
    <mergeCell ref="C3:K3"/>
    <mergeCell ref="C4:H4"/>
    <mergeCell ref="H10:I10"/>
    <mergeCell ref="H12:I12"/>
    <mergeCell ref="H11:I11"/>
    <mergeCell ref="D39:I39"/>
    <mergeCell ref="D34:I34"/>
    <mergeCell ref="D35:I35"/>
    <mergeCell ref="D36:I36"/>
    <mergeCell ref="D37:I37"/>
    <mergeCell ref="D38:I38"/>
    <mergeCell ref="H14:I14"/>
    <mergeCell ref="H18:I18"/>
    <mergeCell ref="H22:I22"/>
    <mergeCell ref="H24:I24"/>
    <mergeCell ref="H15:I15"/>
    <mergeCell ref="H17:I17"/>
    <mergeCell ref="H16:I16"/>
    <mergeCell ref="H19:I19"/>
    <mergeCell ref="H20:I20"/>
    <mergeCell ref="B32:I32"/>
    <mergeCell ref="H26:I27"/>
    <mergeCell ref="H28:I29"/>
    <mergeCell ref="H25:I25"/>
    <mergeCell ref="H23:I23"/>
    <mergeCell ref="F28:F29"/>
    <mergeCell ref="F26:F27"/>
  </mergeCells>
  <printOptions/>
  <pageMargins left="0.6" right="0" top="0.85" bottom="0.6" header="0.5" footer="0.17"/>
  <pageSetup fitToHeight="1" fitToWidth="1" horizontalDpi="600" verticalDpi="600" orientation="portrait" r:id="rId3"/>
  <headerFooter alignWithMargins="0">
    <oddFooter>&amp;C8</oddFooter>
  </headerFooter>
  <legacyDrawing r:id="rId2"/>
  <oleObjects>
    <oleObject progId="Unknown" shapeId="9016791" r:id="rId1"/>
  </oleObjects>
</worksheet>
</file>

<file path=xl/worksheets/sheet9.xml><?xml version="1.0" encoding="utf-8"?>
<worksheet xmlns="http://schemas.openxmlformats.org/spreadsheetml/2006/main" xmlns:r="http://schemas.openxmlformats.org/officeDocument/2006/relationships">
  <sheetPr codeName="Sheet9">
    <pageSetUpPr fitToPage="1"/>
  </sheetPr>
  <dimension ref="B1:Q23"/>
  <sheetViews>
    <sheetView showGridLines="0" zoomScalePageLayoutView="0" workbookViewId="0" topLeftCell="A1">
      <selection activeCell="G29" sqref="G29"/>
    </sheetView>
  </sheetViews>
  <sheetFormatPr defaultColWidth="9.140625" defaultRowHeight="12.75"/>
  <cols>
    <col min="1" max="1" width="1.7109375" style="13" customWidth="1"/>
    <col min="2" max="2" width="5.8515625" style="13" customWidth="1"/>
    <col min="3" max="3" width="2.7109375" style="13" customWidth="1"/>
    <col min="4" max="4" width="14.7109375" style="13" customWidth="1"/>
    <col min="5" max="6" width="7.57421875" style="13" customWidth="1"/>
    <col min="7" max="9" width="9.7109375" style="13" customWidth="1"/>
    <col min="10" max="10" width="8.7109375" style="13" customWidth="1"/>
    <col min="11" max="11" width="2.140625" style="13" customWidth="1"/>
    <col min="12" max="12" width="2.00390625" style="13" customWidth="1"/>
    <col min="13" max="15" width="9.7109375" style="13" customWidth="1"/>
    <col min="16" max="16" width="8.7109375" style="13" customWidth="1"/>
    <col min="17" max="17" width="3.8515625" style="13" customWidth="1"/>
    <col min="18" max="16384" width="9.140625" style="13" customWidth="1"/>
  </cols>
  <sheetData>
    <row r="1" spans="3:11" s="2" customFormat="1" ht="20.25" customHeight="1">
      <c r="C1" s="283" t="s">
        <v>180</v>
      </c>
      <c r="D1" s="283"/>
      <c r="E1" s="283"/>
      <c r="F1" s="283"/>
      <c r="G1" s="283"/>
      <c r="H1" s="283"/>
      <c r="I1" s="283"/>
      <c r="J1" s="283"/>
      <c r="K1" s="283"/>
    </row>
    <row r="2" spans="3:14" s="2" customFormat="1" ht="18">
      <c r="C2" s="282" t="str">
        <f>"Name of LDC:    "&amp;IF(ISBLANK('Table of Contents'!D2),"",'Table of Contents'!D2)</f>
        <v>Name of LDC:    KITCHENER-WILMOT HYDRO INC.</v>
      </c>
      <c r="D2" s="282"/>
      <c r="E2" s="282"/>
      <c r="F2" s="282"/>
      <c r="G2" s="282"/>
      <c r="H2" s="282"/>
      <c r="I2" s="282"/>
      <c r="J2" s="282"/>
      <c r="K2" s="282"/>
      <c r="L2" s="282"/>
      <c r="M2" s="282"/>
      <c r="N2" s="282"/>
    </row>
    <row r="3" spans="3:11" s="2" customFormat="1" ht="18">
      <c r="C3" s="282" t="str">
        <f>"File Number:      "&amp;IF(ISBLANK('Table of Contents'!D4),"",'Table of Contents'!D4)</f>
        <v>File Number:      EB-2009-0267</v>
      </c>
      <c r="D3" s="282"/>
      <c r="E3" s="282"/>
      <c r="F3" s="282"/>
      <c r="G3" s="282"/>
      <c r="H3" s="282"/>
      <c r="I3" s="282"/>
      <c r="J3" s="282"/>
      <c r="K3" s="282"/>
    </row>
    <row r="4" spans="3:11" s="2" customFormat="1" ht="18">
      <c r="C4" s="282" t="str">
        <f>"Rate Year:          "&amp;IF(ISBLANK('Table of Contents'!D6),"",'Table of Contents'!D6)</f>
        <v>Rate Year:          2010</v>
      </c>
      <c r="D4" s="282"/>
      <c r="E4" s="282"/>
      <c r="F4" s="282"/>
      <c r="G4" s="282"/>
      <c r="H4" s="282"/>
      <c r="I4" s="60"/>
      <c r="J4" s="60"/>
      <c r="K4" s="60"/>
    </row>
    <row r="5" spans="5:6" s="2" customFormat="1" ht="15.75">
      <c r="E5" s="5"/>
      <c r="F5" s="5"/>
    </row>
    <row r="6" s="2" customFormat="1" ht="12.75"/>
    <row r="7" ht="4.5" customHeight="1"/>
    <row r="8" spans="4:16" ht="12.75" customHeight="1">
      <c r="D8" s="61"/>
      <c r="E8" s="61"/>
      <c r="F8" s="62"/>
      <c r="G8" s="377" t="s">
        <v>192</v>
      </c>
      <c r="H8" s="378"/>
      <c r="I8" s="378"/>
      <c r="J8" s="378"/>
      <c r="K8" s="378"/>
      <c r="L8" s="378"/>
      <c r="M8" s="378"/>
      <c r="N8" s="378"/>
      <c r="O8" s="378"/>
      <c r="P8" s="379"/>
    </row>
    <row r="9" spans="4:16" ht="12.75" customHeight="1">
      <c r="D9" s="61"/>
      <c r="E9" s="61"/>
      <c r="F9" s="62"/>
      <c r="G9" s="380"/>
      <c r="H9" s="381"/>
      <c r="I9" s="381"/>
      <c r="J9" s="381"/>
      <c r="K9" s="381"/>
      <c r="L9" s="381"/>
      <c r="M9" s="381"/>
      <c r="N9" s="381"/>
      <c r="O9" s="381"/>
      <c r="P9" s="382"/>
    </row>
    <row r="10" spans="4:16" ht="18.75" customHeight="1">
      <c r="D10" s="63"/>
      <c r="E10" s="61"/>
      <c r="F10" s="62"/>
      <c r="G10" s="383"/>
      <c r="H10" s="384"/>
      <c r="I10" s="384"/>
      <c r="J10" s="384"/>
      <c r="K10" s="384"/>
      <c r="L10" s="384"/>
      <c r="M10" s="384"/>
      <c r="N10" s="384"/>
      <c r="O10" s="384"/>
      <c r="P10" s="385"/>
    </row>
    <row r="11" spans="4:16" ht="21" customHeight="1">
      <c r="D11" s="61"/>
      <c r="E11" s="61"/>
      <c r="F11" s="62"/>
      <c r="G11" s="386" t="s">
        <v>64</v>
      </c>
      <c r="H11" s="387"/>
      <c r="I11" s="387"/>
      <c r="J11" s="388"/>
      <c r="K11" s="64"/>
      <c r="L11" s="65"/>
      <c r="M11" s="389" t="s">
        <v>129</v>
      </c>
      <c r="N11" s="389"/>
      <c r="O11" s="389"/>
      <c r="P11" s="390"/>
    </row>
    <row r="12" spans="4:16" ht="12.75">
      <c r="D12" s="61"/>
      <c r="E12" s="61"/>
      <c r="F12" s="62"/>
      <c r="G12" s="372" t="s">
        <v>9</v>
      </c>
      <c r="H12" s="350" t="s">
        <v>65</v>
      </c>
      <c r="I12" s="364" t="s">
        <v>62</v>
      </c>
      <c r="J12" s="365"/>
      <c r="K12" s="68"/>
      <c r="L12" s="62"/>
      <c r="M12" s="375" t="s">
        <v>9</v>
      </c>
      <c r="N12" s="366" t="s">
        <v>65</v>
      </c>
      <c r="O12" s="374" t="s">
        <v>62</v>
      </c>
      <c r="P12" s="365"/>
    </row>
    <row r="13" spans="4:16" ht="12.75">
      <c r="D13" s="61"/>
      <c r="E13" s="61"/>
      <c r="F13" s="62"/>
      <c r="G13" s="373"/>
      <c r="H13" s="352"/>
      <c r="I13" s="69" t="s">
        <v>57</v>
      </c>
      <c r="J13" s="66" t="s">
        <v>58</v>
      </c>
      <c r="K13" s="68"/>
      <c r="L13" s="62"/>
      <c r="M13" s="376"/>
      <c r="N13" s="367"/>
      <c r="O13" s="69" t="s">
        <v>57</v>
      </c>
      <c r="P13" s="66" t="s">
        <v>58</v>
      </c>
    </row>
    <row r="14" spans="2:17" ht="12.75">
      <c r="B14" s="61"/>
      <c r="C14" s="61"/>
      <c r="D14" s="347" t="s">
        <v>63</v>
      </c>
      <c r="E14" s="349" t="s">
        <v>188</v>
      </c>
      <c r="F14" s="350"/>
      <c r="G14" s="359">
        <v>22.85</v>
      </c>
      <c r="H14" s="355">
        <v>28.65</v>
      </c>
      <c r="I14" s="357">
        <f>H14-G14</f>
        <v>5.799999999999997</v>
      </c>
      <c r="J14" s="353">
        <f>IF(ISBLANK(G14),"",I14/G14)</f>
        <v>0.2538293216630196</v>
      </c>
      <c r="K14" s="368"/>
      <c r="L14" s="369"/>
      <c r="M14" s="355">
        <v>108.66</v>
      </c>
      <c r="N14" s="359">
        <v>114.02</v>
      </c>
      <c r="O14" s="362">
        <f>N14-M14</f>
        <v>5.359999999999999</v>
      </c>
      <c r="P14" s="353">
        <f>IF(ISBLANK(M14),"",O14/M14)</f>
        <v>0.049328179642922874</v>
      </c>
      <c r="Q14" s="361"/>
    </row>
    <row r="15" spans="2:17" ht="12.75">
      <c r="B15" s="61"/>
      <c r="C15" s="61"/>
      <c r="D15" s="348"/>
      <c r="E15" s="351"/>
      <c r="F15" s="352"/>
      <c r="G15" s="360"/>
      <c r="H15" s="356"/>
      <c r="I15" s="358"/>
      <c r="J15" s="354"/>
      <c r="K15" s="368"/>
      <c r="L15" s="369"/>
      <c r="M15" s="356"/>
      <c r="N15" s="360"/>
      <c r="O15" s="363"/>
      <c r="P15" s="354"/>
      <c r="Q15" s="361"/>
    </row>
    <row r="16" spans="2:17" ht="12.75">
      <c r="B16" s="61"/>
      <c r="C16" s="61"/>
      <c r="D16" s="347" t="s">
        <v>61</v>
      </c>
      <c r="E16" s="349" t="s">
        <v>189</v>
      </c>
      <c r="F16" s="350"/>
      <c r="G16" s="359">
        <v>44.17</v>
      </c>
      <c r="H16" s="359">
        <v>48.17</v>
      </c>
      <c r="I16" s="357">
        <f>H16-G16</f>
        <v>4</v>
      </c>
      <c r="J16" s="353">
        <f>IF(ISBLANK(G16),"",I16/G16)</f>
        <v>0.0905592030790129</v>
      </c>
      <c r="K16" s="368"/>
      <c r="L16" s="369"/>
      <c r="M16" s="355">
        <v>226</v>
      </c>
      <c r="N16" s="359">
        <v>228.75</v>
      </c>
      <c r="O16" s="362">
        <f>N16-M16</f>
        <v>2.75</v>
      </c>
      <c r="P16" s="353">
        <f>IF(ISBLANK(M16),"",O16/M16)</f>
        <v>0.012168141592920354</v>
      </c>
      <c r="Q16" s="361"/>
    </row>
    <row r="17" spans="2:17" ht="12.75">
      <c r="B17" s="61"/>
      <c r="C17" s="61"/>
      <c r="D17" s="348"/>
      <c r="E17" s="351"/>
      <c r="F17" s="352"/>
      <c r="G17" s="360"/>
      <c r="H17" s="360"/>
      <c r="I17" s="358"/>
      <c r="J17" s="354"/>
      <c r="K17" s="370"/>
      <c r="L17" s="371"/>
      <c r="M17" s="356"/>
      <c r="N17" s="360"/>
      <c r="O17" s="363"/>
      <c r="P17" s="354"/>
      <c r="Q17" s="361"/>
    </row>
    <row r="19" spans="2:16" ht="12.75">
      <c r="B19" s="288" t="s">
        <v>52</v>
      </c>
      <c r="C19" s="288"/>
      <c r="D19" s="288"/>
      <c r="E19" s="34"/>
      <c r="F19" s="34"/>
      <c r="G19" s="34"/>
      <c r="H19" s="34"/>
      <c r="I19" s="34"/>
      <c r="J19" s="34"/>
      <c r="K19" s="34"/>
      <c r="L19" s="34"/>
      <c r="M19" s="34"/>
      <c r="N19" s="34"/>
      <c r="O19" s="34"/>
      <c r="P19" s="34"/>
    </row>
    <row r="20" spans="2:16" ht="12.75">
      <c r="B20" s="255"/>
      <c r="D20" s="285"/>
      <c r="E20" s="285"/>
      <c r="F20" s="285"/>
      <c r="G20" s="285"/>
      <c r="H20" s="285"/>
      <c r="I20" s="285"/>
      <c r="J20" s="285"/>
      <c r="K20" s="285"/>
      <c r="L20" s="285"/>
      <c r="M20" s="285"/>
      <c r="N20" s="285"/>
      <c r="O20" s="285"/>
      <c r="P20" s="285"/>
    </row>
    <row r="21" spans="2:16" ht="12.75">
      <c r="B21" s="255"/>
      <c r="D21" s="285"/>
      <c r="E21" s="285"/>
      <c r="F21" s="285"/>
      <c r="G21" s="285"/>
      <c r="H21" s="285"/>
      <c r="I21" s="285"/>
      <c r="J21" s="285"/>
      <c r="K21" s="285"/>
      <c r="L21" s="285"/>
      <c r="M21" s="285"/>
      <c r="N21" s="285"/>
      <c r="O21" s="285"/>
      <c r="P21" s="285"/>
    </row>
    <row r="22" spans="2:16" ht="12.75">
      <c r="B22" s="255"/>
      <c r="D22" s="285"/>
      <c r="E22" s="285"/>
      <c r="F22" s="285"/>
      <c r="G22" s="285"/>
      <c r="H22" s="285"/>
      <c r="I22" s="285"/>
      <c r="J22" s="285"/>
      <c r="K22" s="285"/>
      <c r="L22" s="285"/>
      <c r="M22" s="285"/>
      <c r="N22" s="285"/>
      <c r="O22" s="285"/>
      <c r="P22" s="285"/>
    </row>
    <row r="23" spans="2:16" ht="12.75">
      <c r="B23" s="255"/>
      <c r="D23" s="285"/>
      <c r="E23" s="285"/>
      <c r="F23" s="285"/>
      <c r="G23" s="285"/>
      <c r="H23" s="285"/>
      <c r="I23" s="285"/>
      <c r="J23" s="285"/>
      <c r="K23" s="285"/>
      <c r="L23" s="285"/>
      <c r="M23" s="285"/>
      <c r="N23" s="285"/>
      <c r="O23" s="285"/>
      <c r="P23" s="285"/>
    </row>
  </sheetData>
  <sheetProtection password="82A3" sheet="1" objects="1" scenarios="1"/>
  <mergeCells count="42">
    <mergeCell ref="C1:K1"/>
    <mergeCell ref="C3:K3"/>
    <mergeCell ref="C4:H4"/>
    <mergeCell ref="G8:P10"/>
    <mergeCell ref="C2:N2"/>
    <mergeCell ref="G11:J11"/>
    <mergeCell ref="M11:P11"/>
    <mergeCell ref="K14:L15"/>
    <mergeCell ref="H14:H15"/>
    <mergeCell ref="I14:I15"/>
    <mergeCell ref="J14:J15"/>
    <mergeCell ref="O14:O15"/>
    <mergeCell ref="O12:P12"/>
    <mergeCell ref="H12:H13"/>
    <mergeCell ref="M12:M13"/>
    <mergeCell ref="G14:G15"/>
    <mergeCell ref="I12:J12"/>
    <mergeCell ref="D23:P23"/>
    <mergeCell ref="D20:P20"/>
    <mergeCell ref="D21:P21"/>
    <mergeCell ref="B19:D19"/>
    <mergeCell ref="D22:P22"/>
    <mergeCell ref="N12:N13"/>
    <mergeCell ref="K16:L17"/>
    <mergeCell ref="G12:G13"/>
    <mergeCell ref="Q14:Q15"/>
    <mergeCell ref="Q16:Q17"/>
    <mergeCell ref="P14:P15"/>
    <mergeCell ref="N14:N15"/>
    <mergeCell ref="O16:O17"/>
    <mergeCell ref="P16:P17"/>
    <mergeCell ref="N16:N17"/>
    <mergeCell ref="D14:D15"/>
    <mergeCell ref="D16:D17"/>
    <mergeCell ref="E14:F15"/>
    <mergeCell ref="E16:F17"/>
    <mergeCell ref="J16:J17"/>
    <mergeCell ref="M14:M15"/>
    <mergeCell ref="M16:M17"/>
    <mergeCell ref="I16:I17"/>
    <mergeCell ref="G16:G17"/>
    <mergeCell ref="H16:H17"/>
  </mergeCells>
  <printOptions/>
  <pageMargins left="0.6" right="0" top="0.85" bottom="0.6" header="0.5" footer="0.17"/>
  <pageSetup fitToHeight="1" fitToWidth="1" horizontalDpi="600" verticalDpi="600" orientation="portrait" scale="79" r:id="rId3"/>
  <headerFooter alignWithMargins="0">
    <oddFooter>&amp;C9</oddFooter>
  </headerFooter>
  <legacyDrawing r:id="rId2"/>
  <oleObjects>
    <oleObject progId="Unknown" shapeId="9029801"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Keith C. Ritchie</dc:creator>
  <cp:keywords/>
  <dc:description/>
  <cp:lastModifiedBy> Margaret Nanninga</cp:lastModifiedBy>
  <cp:lastPrinted>2009-09-08T20:22:05Z</cp:lastPrinted>
  <dcterms:created xsi:type="dcterms:W3CDTF">2008-10-20T17:39:17Z</dcterms:created>
  <dcterms:modified xsi:type="dcterms:W3CDTF">2010-01-12T15:42:35Z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