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2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Summary" sheetId="6" r:id="rId6"/>
  </sheets>
  <definedNames/>
  <calcPr fullCalcOnLoad="1" iterate="1" iterateCount="200" iterateDelta="0.001"/>
</workbook>
</file>

<file path=xl/sharedStrings.xml><?xml version="1.0" encoding="utf-8"?>
<sst xmlns="http://schemas.openxmlformats.org/spreadsheetml/2006/main" count="237" uniqueCount="43">
  <si>
    <t>Enwin Utilities Ltd.</t>
  </si>
  <si>
    <t>PILS RECOVERIES</t>
  </si>
  <si>
    <t>Variable Charge</t>
  </si>
  <si>
    <t xml:space="preserve">Rate ad for </t>
  </si>
  <si>
    <t xml:space="preserve">Rate adj for </t>
  </si>
  <si>
    <t xml:space="preserve">Total PILs </t>
  </si>
  <si>
    <t xml:space="preserve">Mar - Dec 2002 </t>
  </si>
  <si>
    <t>Class</t>
  </si>
  <si>
    <t>2001 PILs</t>
  </si>
  <si>
    <t>2002 PILs</t>
  </si>
  <si>
    <t>Rate Adj</t>
  </si>
  <si>
    <t>Consumption</t>
  </si>
  <si>
    <t>PILs Recovered</t>
  </si>
  <si>
    <t>Res</t>
  </si>
  <si>
    <t>GS&lt;50</t>
  </si>
  <si>
    <t>GS&gt;50</t>
  </si>
  <si>
    <t>GS Intermediate</t>
  </si>
  <si>
    <t>Large Use</t>
  </si>
  <si>
    <t>Street Light</t>
  </si>
  <si>
    <t>Sentinel Light</t>
  </si>
  <si>
    <t>Unmetered</t>
  </si>
  <si>
    <t>Service Charge</t>
  </si>
  <si>
    <t>Customer # / Connections</t>
  </si>
  <si>
    <t>TOTAL</t>
  </si>
  <si>
    <t xml:space="preserve"> </t>
  </si>
  <si>
    <t>Jan - Dec 2003</t>
  </si>
  <si>
    <t>Total 2003</t>
  </si>
  <si>
    <t>Large Use - Remaining</t>
  </si>
  <si>
    <t>Large Use - 3TS</t>
  </si>
  <si>
    <t>Large Use - Ford Annex</t>
  </si>
  <si>
    <t>Jan - Mar 2004</t>
  </si>
  <si>
    <t>Apr - Dec 2004</t>
  </si>
  <si>
    <t>Total 2004</t>
  </si>
  <si>
    <t>2004 PILs</t>
  </si>
  <si>
    <t>Jan - Mar 2005</t>
  </si>
  <si>
    <t>Apr - Dec 2005</t>
  </si>
  <si>
    <t>Total 2005</t>
  </si>
  <si>
    <t>2005 PILs</t>
  </si>
  <si>
    <t>Jan - Apr 2006</t>
  </si>
  <si>
    <t>Total 2006</t>
  </si>
  <si>
    <t>Recoveries per revised calc</t>
  </si>
  <si>
    <t>(kwh/kw/customer counts x PILs amounts in rates)</t>
  </si>
  <si>
    <t>Total Recoveries Summary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</si>
</sst>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1" fontId="0" fillId="0" borderId="0" xfId="0" applyNumberFormat="1" applyFill="1" applyAlignment="1">
      <alignment/>
    </xf>
    <xf numFmtId="41" fontId="0" fillId="0" borderId="2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4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1" fontId="2" fillId="0" borderId="3" xfId="0" applyNumberFormat="1" applyFont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">
      <selection activeCell="I38" sqref="I38:K38"/>
    </sheetView>
  </sheetViews>
  <sheetFormatPr defaultColWidth="9.140625" defaultRowHeight="12.75"/>
  <cols>
    <col min="3" max="3" width="10.7109375" style="0" customWidth="1"/>
    <col min="4" max="4" width="2.28125" style="0" customWidth="1"/>
    <col min="5" max="5" width="12.00390625" style="0" customWidth="1"/>
    <col min="6" max="6" width="2.28125" style="0" customWidth="1"/>
    <col min="7" max="7" width="11.00390625" style="0" customWidth="1"/>
    <col min="8" max="8" width="2.28125" style="0" customWidth="1"/>
    <col min="9" max="9" width="17.8515625" style="0" customWidth="1"/>
    <col min="10" max="10" width="2.28125" style="0" customWidth="1"/>
    <col min="11" max="11" width="14.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2">
        <v>2002</v>
      </c>
    </row>
    <row r="6" ht="12.75">
      <c r="A6" s="1" t="s">
        <v>2</v>
      </c>
    </row>
    <row r="8" spans="3:11" ht="12.75">
      <c r="C8" s="3" t="s">
        <v>3</v>
      </c>
      <c r="D8" s="3"/>
      <c r="E8" s="3" t="s">
        <v>4</v>
      </c>
      <c r="F8" s="3"/>
      <c r="G8" s="3" t="s">
        <v>5</v>
      </c>
      <c r="H8" s="3"/>
      <c r="I8" s="3" t="s">
        <v>6</v>
      </c>
      <c r="J8" s="3"/>
      <c r="K8" s="3"/>
    </row>
    <row r="9" spans="1:11" ht="12.75">
      <c r="A9" s="4" t="s">
        <v>7</v>
      </c>
      <c r="C9" s="5" t="s">
        <v>8</v>
      </c>
      <c r="D9" s="3"/>
      <c r="E9" s="5" t="s">
        <v>9</v>
      </c>
      <c r="F9" s="3"/>
      <c r="G9" s="5" t="s">
        <v>10</v>
      </c>
      <c r="H9" s="3"/>
      <c r="I9" s="5" t="s">
        <v>11</v>
      </c>
      <c r="J9" s="3"/>
      <c r="K9" s="5" t="s">
        <v>12</v>
      </c>
    </row>
    <row r="10" spans="1:11" ht="12.75">
      <c r="A10" s="6"/>
      <c r="C10" s="7"/>
      <c r="D10" s="3"/>
      <c r="E10" s="7"/>
      <c r="F10" s="3"/>
      <c r="G10" s="7"/>
      <c r="H10" s="3"/>
      <c r="I10" s="7"/>
      <c r="J10" s="3"/>
      <c r="K10" s="7"/>
    </row>
    <row r="11" spans="1:11" ht="12.75">
      <c r="A11" t="s">
        <v>13</v>
      </c>
      <c r="C11">
        <v>0.000769</v>
      </c>
      <c r="E11">
        <v>0.002439</v>
      </c>
      <c r="G11">
        <f>C11+E11</f>
        <v>0.0032080000000000003</v>
      </c>
      <c r="I11" s="8">
        <v>564106871</v>
      </c>
      <c r="K11" s="8">
        <f aca="true" t="shared" si="0" ref="K11:K18">G11*I11</f>
        <v>1809654.8421680003</v>
      </c>
    </row>
    <row r="12" spans="1:11" ht="12.75">
      <c r="A12" t="s">
        <v>14</v>
      </c>
      <c r="C12">
        <v>0.000569</v>
      </c>
      <c r="E12">
        <v>0.001805</v>
      </c>
      <c r="G12">
        <f>C12+E12</f>
        <v>0.002374</v>
      </c>
      <c r="I12" s="8">
        <v>207953570</v>
      </c>
      <c r="K12" s="8">
        <f t="shared" si="0"/>
        <v>493681.77517999994</v>
      </c>
    </row>
    <row r="13" spans="1:11" ht="12.75">
      <c r="A13" t="s">
        <v>15</v>
      </c>
      <c r="C13">
        <v>0.120626</v>
      </c>
      <c r="E13">
        <v>0.382623</v>
      </c>
      <c r="G13">
        <f>C13+E13</f>
        <v>0.503249</v>
      </c>
      <c r="I13" s="8">
        <v>2287045</v>
      </c>
      <c r="K13" s="8">
        <f t="shared" si="0"/>
        <v>1150953.1092049999</v>
      </c>
    </row>
    <row r="14" spans="1:11" ht="12.75">
      <c r="A14" t="s">
        <v>16</v>
      </c>
      <c r="C14">
        <v>0.015441</v>
      </c>
      <c r="E14">
        <v>0.048979</v>
      </c>
      <c r="G14">
        <f>C14+E14</f>
        <v>0.06442</v>
      </c>
      <c r="I14" s="8">
        <v>259008</v>
      </c>
      <c r="K14" s="8">
        <f t="shared" si="0"/>
        <v>16685.29536</v>
      </c>
    </row>
    <row r="15" spans="1:11" ht="12.75">
      <c r="A15" t="s">
        <v>17</v>
      </c>
      <c r="C15">
        <v>0.084731</v>
      </c>
      <c r="E15">
        <v>0.268765</v>
      </c>
      <c r="G15">
        <f>C15+E15</f>
        <v>0.353496</v>
      </c>
      <c r="I15" s="8">
        <v>1737985</v>
      </c>
      <c r="K15" s="8">
        <f t="shared" si="0"/>
        <v>614370.74556</v>
      </c>
    </row>
    <row r="16" spans="1:11" ht="12.75">
      <c r="A16" t="s">
        <v>18</v>
      </c>
      <c r="K16">
        <f t="shared" si="0"/>
        <v>0</v>
      </c>
    </row>
    <row r="17" spans="1:11" ht="12.75">
      <c r="A17" t="s">
        <v>19</v>
      </c>
      <c r="K17">
        <f t="shared" si="0"/>
        <v>0</v>
      </c>
    </row>
    <row r="18" spans="1:11" ht="12.75">
      <c r="A18" t="s">
        <v>20</v>
      </c>
      <c r="K18">
        <f t="shared" si="0"/>
        <v>0</v>
      </c>
    </row>
    <row r="20" ht="12.75">
      <c r="K20" s="9">
        <f>SUM(K11:K19)</f>
        <v>4085345.767473</v>
      </c>
    </row>
    <row r="22" ht="12.75">
      <c r="A22" s="1" t="s">
        <v>21</v>
      </c>
    </row>
    <row r="24" spans="3:11" ht="12.75">
      <c r="C24" s="3" t="s">
        <v>3</v>
      </c>
      <c r="D24" s="3"/>
      <c r="E24" s="3" t="s">
        <v>4</v>
      </c>
      <c r="F24" s="3"/>
      <c r="G24" s="3" t="s">
        <v>5</v>
      </c>
      <c r="H24" s="3"/>
      <c r="I24" s="3" t="s">
        <v>6</v>
      </c>
      <c r="J24" s="3"/>
      <c r="K24" s="3"/>
    </row>
    <row r="25" spans="1:11" ht="12.75">
      <c r="A25" s="4" t="s">
        <v>7</v>
      </c>
      <c r="C25" s="5" t="s">
        <v>8</v>
      </c>
      <c r="D25" s="3"/>
      <c r="E25" s="5" t="s">
        <v>9</v>
      </c>
      <c r="F25" s="3"/>
      <c r="G25" s="5" t="s">
        <v>10</v>
      </c>
      <c r="H25" s="3"/>
      <c r="I25" s="5" t="s">
        <v>22</v>
      </c>
      <c r="J25" s="3"/>
      <c r="K25" s="5" t="s">
        <v>12</v>
      </c>
    </row>
    <row r="26" spans="1:11" ht="12.75">
      <c r="A26" s="6"/>
      <c r="C26" s="7"/>
      <c r="D26" s="3"/>
      <c r="E26" s="7"/>
      <c r="F26" s="3"/>
      <c r="G26" s="7"/>
      <c r="H26" s="3"/>
      <c r="I26" s="7"/>
      <c r="J26" s="3"/>
      <c r="K26" s="7"/>
    </row>
    <row r="27" spans="1:11" ht="12.75">
      <c r="A27" t="s">
        <v>13</v>
      </c>
      <c r="C27">
        <v>0.3861</v>
      </c>
      <c r="E27">
        <v>1.2246</v>
      </c>
      <c r="G27">
        <f aca="true" t="shared" si="1" ref="G27:G34">C27+E27</f>
        <v>1.6107</v>
      </c>
      <c r="I27">
        <v>72501</v>
      </c>
      <c r="K27" s="8">
        <f aca="true" t="shared" si="2" ref="K27:K34">G27*I27*10</f>
        <v>1167773.607</v>
      </c>
    </row>
    <row r="28" spans="1:11" ht="12.75">
      <c r="A28" t="s">
        <v>14</v>
      </c>
      <c r="C28">
        <v>1.1204</v>
      </c>
      <c r="E28">
        <v>3.554</v>
      </c>
      <c r="G28">
        <f t="shared" si="1"/>
        <v>4.6744</v>
      </c>
      <c r="I28">
        <v>6940</v>
      </c>
      <c r="K28" s="8">
        <f t="shared" si="2"/>
        <v>324403.36000000004</v>
      </c>
    </row>
    <row r="29" spans="1:11" ht="12.75">
      <c r="A29" t="s">
        <v>15</v>
      </c>
      <c r="C29">
        <v>14.8747</v>
      </c>
      <c r="E29">
        <v>47.1825</v>
      </c>
      <c r="G29">
        <f t="shared" si="1"/>
        <v>62.057199999999995</v>
      </c>
      <c r="I29">
        <v>1277</v>
      </c>
      <c r="K29" s="8">
        <f t="shared" si="2"/>
        <v>792470.444</v>
      </c>
    </row>
    <row r="30" spans="1:11" ht="12.75">
      <c r="A30" t="s">
        <v>16</v>
      </c>
      <c r="C30">
        <v>19.1223</v>
      </c>
      <c r="E30">
        <v>60.6556</v>
      </c>
      <c r="G30">
        <f t="shared" si="1"/>
        <v>79.7779</v>
      </c>
      <c r="I30">
        <v>5</v>
      </c>
      <c r="K30" s="8">
        <f t="shared" si="2"/>
        <v>3988.895</v>
      </c>
    </row>
    <row r="31" spans="1:11" ht="12.75">
      <c r="A31" t="s">
        <v>17</v>
      </c>
      <c r="C31">
        <v>818.7095</v>
      </c>
      <c r="E31">
        <v>2596.9353</v>
      </c>
      <c r="G31">
        <f t="shared" si="1"/>
        <v>3415.6448</v>
      </c>
      <c r="I31" s="10">
        <v>10</v>
      </c>
      <c r="K31" s="8">
        <f t="shared" si="2"/>
        <v>341564.48000000004</v>
      </c>
    </row>
    <row r="32" spans="1:11" ht="12.75">
      <c r="A32" t="s">
        <v>18</v>
      </c>
      <c r="C32">
        <v>0.0756</v>
      </c>
      <c r="E32">
        <v>0.2399</v>
      </c>
      <c r="G32">
        <f t="shared" si="1"/>
        <v>0.3155</v>
      </c>
      <c r="I32">
        <v>22404</v>
      </c>
      <c r="K32" s="8">
        <f t="shared" si="2"/>
        <v>70684.62000000001</v>
      </c>
    </row>
    <row r="33" spans="1:11" ht="12.75">
      <c r="A33" t="s">
        <v>19</v>
      </c>
      <c r="C33">
        <v>0.1947</v>
      </c>
      <c r="E33">
        <v>0.6176</v>
      </c>
      <c r="G33">
        <f t="shared" si="1"/>
        <v>0.8123</v>
      </c>
      <c r="I33">
        <v>1512</v>
      </c>
      <c r="K33" s="8">
        <f t="shared" si="2"/>
        <v>12281.975999999999</v>
      </c>
    </row>
    <row r="34" spans="1:11" ht="12.75">
      <c r="A34" t="s">
        <v>20</v>
      </c>
      <c r="C34">
        <v>1.1011</v>
      </c>
      <c r="E34">
        <v>3.4112</v>
      </c>
      <c r="G34">
        <f t="shared" si="1"/>
        <v>4.5123</v>
      </c>
      <c r="I34">
        <v>651</v>
      </c>
      <c r="K34" s="8">
        <f t="shared" si="2"/>
        <v>29375.072999999997</v>
      </c>
    </row>
    <row r="36" ht="12.75">
      <c r="K36" s="9">
        <f>SUM(K27:K35)</f>
        <v>2742542.455</v>
      </c>
    </row>
    <row r="38" spans="9:11" ht="13.5" thickBot="1">
      <c r="I38" s="1" t="s">
        <v>23</v>
      </c>
      <c r="J38" s="1"/>
      <c r="K38" s="25">
        <f>K20+K36</f>
        <v>6827888.222473</v>
      </c>
    </row>
    <row r="39" ht="13.5" thickTop="1"/>
    <row r="42" ht="12.75">
      <c r="K42" s="8"/>
    </row>
  </sheetData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I39" sqref="I39:K39"/>
    </sheetView>
  </sheetViews>
  <sheetFormatPr defaultColWidth="9.140625" defaultRowHeight="12.75"/>
  <cols>
    <col min="3" max="3" width="10.7109375" style="0" customWidth="1"/>
    <col min="4" max="4" width="2.28125" style="0" customWidth="1"/>
    <col min="5" max="5" width="12.00390625" style="0" customWidth="1"/>
    <col min="6" max="6" width="2.28125" style="0" customWidth="1"/>
    <col min="7" max="7" width="13.28125" style="0" customWidth="1"/>
    <col min="8" max="8" width="2.28125" style="0" customWidth="1"/>
    <col min="9" max="9" width="17.8515625" style="0" customWidth="1"/>
    <col min="10" max="10" width="2.28125" style="0" customWidth="1"/>
    <col min="11" max="11" width="15.140625" style="0" customWidth="1"/>
  </cols>
  <sheetData>
    <row r="1" spans="1:3" ht="12.75">
      <c r="A1" s="1" t="s">
        <v>0</v>
      </c>
      <c r="C1" t="s">
        <v>24</v>
      </c>
    </row>
    <row r="2" ht="12.75">
      <c r="A2" s="1" t="s">
        <v>1</v>
      </c>
    </row>
    <row r="3" ht="12.75">
      <c r="A3" s="2">
        <v>2003</v>
      </c>
    </row>
    <row r="6" ht="12.75">
      <c r="A6" s="1" t="s">
        <v>2</v>
      </c>
    </row>
    <row r="8" spans="3:11" ht="12.75">
      <c r="C8" s="3" t="s">
        <v>3</v>
      </c>
      <c r="D8" s="3"/>
      <c r="E8" s="3" t="s">
        <v>4</v>
      </c>
      <c r="F8" s="3"/>
      <c r="G8" s="3" t="s">
        <v>5</v>
      </c>
      <c r="H8" s="3"/>
      <c r="I8" s="3" t="s">
        <v>25</v>
      </c>
      <c r="J8" s="3"/>
      <c r="K8" s="3" t="s">
        <v>26</v>
      </c>
    </row>
    <row r="9" spans="1:11" ht="12.75">
      <c r="A9" s="4" t="s">
        <v>7</v>
      </c>
      <c r="C9" s="5" t="s">
        <v>8</v>
      </c>
      <c r="D9" s="3"/>
      <c r="E9" s="5" t="s">
        <v>9</v>
      </c>
      <c r="F9" s="3"/>
      <c r="G9" s="5" t="s">
        <v>10</v>
      </c>
      <c r="H9" s="3"/>
      <c r="I9" s="5" t="s">
        <v>11</v>
      </c>
      <c r="J9" s="3"/>
      <c r="K9" s="5" t="s">
        <v>12</v>
      </c>
    </row>
    <row r="10" spans="1:11" ht="12.75">
      <c r="A10" s="6"/>
      <c r="C10" s="7"/>
      <c r="D10" s="3"/>
      <c r="E10" s="7"/>
      <c r="F10" s="3"/>
      <c r="G10" s="7"/>
      <c r="H10" s="3"/>
      <c r="I10" s="7"/>
      <c r="J10" s="3"/>
      <c r="K10" s="7"/>
    </row>
    <row r="11" spans="1:11" ht="12.75">
      <c r="A11" s="10" t="s">
        <v>13</v>
      </c>
      <c r="C11">
        <v>0.000753</v>
      </c>
      <c r="E11">
        <v>0.00239</v>
      </c>
      <c r="G11" s="10">
        <f aca="true" t="shared" si="0" ref="G11:G16">C11+E11</f>
        <v>0.003143</v>
      </c>
      <c r="I11" s="8">
        <v>654623819</v>
      </c>
      <c r="K11" s="8">
        <f aca="true" t="shared" si="1" ref="K11:K18">G11*I11</f>
        <v>2057482.663117</v>
      </c>
    </row>
    <row r="12" spans="1:11" ht="12.75">
      <c r="A12" s="10" t="s">
        <v>14</v>
      </c>
      <c r="C12">
        <v>0.000536</v>
      </c>
      <c r="E12">
        <v>0.0017</v>
      </c>
      <c r="G12" s="10">
        <f t="shared" si="0"/>
        <v>0.002236</v>
      </c>
      <c r="I12" s="8">
        <v>249689956</v>
      </c>
      <c r="K12" s="8">
        <f t="shared" si="1"/>
        <v>558306.7416160001</v>
      </c>
    </row>
    <row r="13" spans="1:11" ht="12.75">
      <c r="A13" s="10" t="s">
        <v>15</v>
      </c>
      <c r="C13">
        <v>0.118166</v>
      </c>
      <c r="E13">
        <v>0.37482</v>
      </c>
      <c r="G13" s="10">
        <f t="shared" si="0"/>
        <v>0.492986</v>
      </c>
      <c r="I13" s="8">
        <v>2721428</v>
      </c>
      <c r="K13" s="8">
        <f t="shared" si="1"/>
        <v>1341625.904008</v>
      </c>
    </row>
    <row r="14" spans="1:11" ht="12.75">
      <c r="A14" s="10" t="s">
        <v>16</v>
      </c>
      <c r="C14">
        <v>0.015126</v>
      </c>
      <c r="E14">
        <v>0.04798</v>
      </c>
      <c r="G14" s="10">
        <f t="shared" si="0"/>
        <v>0.063106</v>
      </c>
      <c r="I14" s="8">
        <v>229442</v>
      </c>
      <c r="K14" s="8">
        <f t="shared" si="1"/>
        <v>14479.166851999998</v>
      </c>
    </row>
    <row r="15" spans="1:11" ht="12.75">
      <c r="A15" s="10" t="s">
        <v>27</v>
      </c>
      <c r="C15">
        <v>0.067703</v>
      </c>
      <c r="E15">
        <v>0.214753</v>
      </c>
      <c r="G15" s="10">
        <f t="shared" si="0"/>
        <v>0.282456</v>
      </c>
      <c r="I15" s="8">
        <f>928500</f>
        <v>928500</v>
      </c>
      <c r="K15" s="8">
        <f t="shared" si="1"/>
        <v>262260.396</v>
      </c>
    </row>
    <row r="16" spans="1:11" ht="12.75">
      <c r="A16" s="10" t="s">
        <v>28</v>
      </c>
      <c r="C16">
        <v>0.114664</v>
      </c>
      <c r="E16">
        <v>0.674775</v>
      </c>
      <c r="G16" s="10">
        <f t="shared" si="0"/>
        <v>0.789439</v>
      </c>
      <c r="I16" s="8">
        <v>1034082</v>
      </c>
      <c r="K16" s="8">
        <f t="shared" si="1"/>
        <v>816344.659998</v>
      </c>
    </row>
    <row r="17" spans="1:11" ht="12.75">
      <c r="A17" s="10" t="s">
        <v>18</v>
      </c>
      <c r="K17">
        <f t="shared" si="1"/>
        <v>0</v>
      </c>
    </row>
    <row r="18" spans="1:11" ht="12.75">
      <c r="A18" s="10" t="s">
        <v>19</v>
      </c>
      <c r="K18">
        <f t="shared" si="1"/>
        <v>0</v>
      </c>
    </row>
    <row r="19" ht="12.75">
      <c r="A19" s="10" t="s">
        <v>20</v>
      </c>
    </row>
    <row r="20" ht="12.75">
      <c r="K20" s="9">
        <f>SUM(K11:K19)</f>
        <v>5050499.531590999</v>
      </c>
    </row>
    <row r="22" ht="12.75">
      <c r="A22" s="1" t="s">
        <v>21</v>
      </c>
    </row>
    <row r="24" spans="3:11" ht="12.75">
      <c r="C24" s="3" t="s">
        <v>3</v>
      </c>
      <c r="D24" s="3"/>
      <c r="E24" s="3" t="s">
        <v>4</v>
      </c>
      <c r="F24" s="3"/>
      <c r="G24" s="3" t="s">
        <v>5</v>
      </c>
      <c r="H24" s="3"/>
      <c r="I24" s="3" t="s">
        <v>25</v>
      </c>
      <c r="J24" s="3"/>
      <c r="K24" s="3" t="s">
        <v>26</v>
      </c>
    </row>
    <row r="25" spans="1:11" ht="12.75">
      <c r="A25" s="4" t="s">
        <v>7</v>
      </c>
      <c r="C25" s="5" t="s">
        <v>8</v>
      </c>
      <c r="D25" s="3"/>
      <c r="E25" s="5" t="s">
        <v>9</v>
      </c>
      <c r="F25" s="3"/>
      <c r="G25" s="5" t="s">
        <v>10</v>
      </c>
      <c r="H25" s="3"/>
      <c r="I25" s="5" t="s">
        <v>22</v>
      </c>
      <c r="J25" s="3"/>
      <c r="K25" s="5" t="s">
        <v>12</v>
      </c>
    </row>
    <row r="26" spans="1:11" ht="12.75">
      <c r="A26" s="6"/>
      <c r="C26" s="7"/>
      <c r="D26" s="3"/>
      <c r="E26" s="7"/>
      <c r="F26" s="3"/>
      <c r="G26" s="7"/>
      <c r="H26" s="3"/>
      <c r="I26" s="7"/>
      <c r="J26" s="3"/>
      <c r="K26" s="7"/>
    </row>
    <row r="27" spans="1:11" ht="12.75">
      <c r="A27" s="10" t="s">
        <v>13</v>
      </c>
      <c r="C27">
        <v>0.3782</v>
      </c>
      <c r="E27">
        <v>1.1997</v>
      </c>
      <c r="G27" s="10">
        <f aca="true" t="shared" si="2" ref="G27:G36">C27+E27</f>
        <v>1.5779</v>
      </c>
      <c r="I27">
        <v>73872</v>
      </c>
      <c r="K27" s="8">
        <f aca="true" t="shared" si="3" ref="K27:K36">G27*I27*12</f>
        <v>1398751.5456</v>
      </c>
    </row>
    <row r="28" spans="1:11" ht="12.75">
      <c r="A28" s="10" t="s">
        <v>14</v>
      </c>
      <c r="C28">
        <v>1.0556</v>
      </c>
      <c r="E28">
        <v>3.3485</v>
      </c>
      <c r="G28" s="10">
        <f t="shared" si="2"/>
        <v>4.4041</v>
      </c>
      <c r="I28">
        <v>6959</v>
      </c>
      <c r="K28" s="8">
        <f t="shared" si="3"/>
        <v>367777.5828</v>
      </c>
    </row>
    <row r="29" spans="1:11" ht="12.75">
      <c r="A29" s="10" t="s">
        <v>15</v>
      </c>
      <c r="C29">
        <v>14.5714</v>
      </c>
      <c r="E29">
        <v>46.2203</v>
      </c>
      <c r="G29" s="10">
        <f t="shared" si="2"/>
        <v>60.791700000000006</v>
      </c>
      <c r="I29">
        <v>1286</v>
      </c>
      <c r="K29" s="8">
        <f t="shared" si="3"/>
        <v>938137.5144000002</v>
      </c>
    </row>
    <row r="30" spans="1:11" ht="12.75">
      <c r="A30" s="10" t="s">
        <v>16</v>
      </c>
      <c r="C30">
        <v>18.7323</v>
      </c>
      <c r="E30">
        <v>59.4186</v>
      </c>
      <c r="G30" s="10">
        <f t="shared" si="2"/>
        <v>78.1509</v>
      </c>
      <c r="I30">
        <v>5</v>
      </c>
      <c r="K30" s="8">
        <f t="shared" si="3"/>
        <v>4689.053999999999</v>
      </c>
    </row>
    <row r="31" spans="1:11" ht="12.75">
      <c r="A31" s="10" t="s">
        <v>27</v>
      </c>
      <c r="C31">
        <v>312.5872</v>
      </c>
      <c r="E31">
        <v>991.5224</v>
      </c>
      <c r="G31" s="10">
        <f t="shared" si="2"/>
        <v>1304.1096</v>
      </c>
      <c r="I31" s="10">
        <f>6</f>
        <v>6</v>
      </c>
      <c r="K31" s="8">
        <f t="shared" si="3"/>
        <v>93895.89120000001</v>
      </c>
    </row>
    <row r="32" spans="1:11" ht="12.75">
      <c r="A32" s="10" t="s">
        <v>28</v>
      </c>
      <c r="C32">
        <v>2457.8349</v>
      </c>
      <c r="E32">
        <v>14463.9222</v>
      </c>
      <c r="G32" s="10">
        <f t="shared" si="2"/>
        <v>16921.757100000003</v>
      </c>
      <c r="I32" s="10">
        <v>3</v>
      </c>
      <c r="K32" s="8">
        <f t="shared" si="3"/>
        <v>609183.2556</v>
      </c>
    </row>
    <row r="33" spans="1:11" ht="12.75">
      <c r="A33" s="10" t="s">
        <v>29</v>
      </c>
      <c r="C33">
        <v>0</v>
      </c>
      <c r="E33">
        <v>69522.726</v>
      </c>
      <c r="G33" s="10">
        <f t="shared" si="2"/>
        <v>69522.726</v>
      </c>
      <c r="I33">
        <v>1</v>
      </c>
      <c r="K33" s="18">
        <f t="shared" si="3"/>
        <v>834272.7119999999</v>
      </c>
    </row>
    <row r="34" spans="1:11" ht="12.75">
      <c r="A34" s="10" t="s">
        <v>18</v>
      </c>
      <c r="C34">
        <v>0.0741</v>
      </c>
      <c r="E34">
        <v>0.235</v>
      </c>
      <c r="G34" s="10">
        <f t="shared" si="2"/>
        <v>0.3091</v>
      </c>
      <c r="I34">
        <v>22807</v>
      </c>
      <c r="K34" s="8">
        <f t="shared" si="3"/>
        <v>84595.72439999999</v>
      </c>
    </row>
    <row r="35" spans="1:11" ht="12.75">
      <c r="A35" s="10" t="s">
        <v>19</v>
      </c>
      <c r="C35">
        <v>0.1907</v>
      </c>
      <c r="E35">
        <v>0.605</v>
      </c>
      <c r="G35" s="10">
        <f t="shared" si="2"/>
        <v>0.7957</v>
      </c>
      <c r="I35" s="10">
        <v>1518</v>
      </c>
      <c r="K35" s="8">
        <f t="shared" si="3"/>
        <v>14494.4712</v>
      </c>
    </row>
    <row r="36" spans="1:11" ht="12.75">
      <c r="A36" s="10" t="s">
        <v>20</v>
      </c>
      <c r="C36">
        <v>1.1267</v>
      </c>
      <c r="E36">
        <v>3.574</v>
      </c>
      <c r="G36" s="10">
        <f t="shared" si="2"/>
        <v>4.700699999999999</v>
      </c>
      <c r="I36">
        <v>690</v>
      </c>
      <c r="K36" s="8">
        <f t="shared" si="3"/>
        <v>38921.795999999995</v>
      </c>
    </row>
    <row r="37" ht="12.75">
      <c r="K37" s="9">
        <f>SUM(K27:K36)</f>
        <v>4384719.5472</v>
      </c>
    </row>
    <row r="39" spans="9:11" ht="13.5" thickBot="1">
      <c r="I39" s="1" t="s">
        <v>23</v>
      </c>
      <c r="J39" s="1"/>
      <c r="K39" s="25">
        <f>K20+K37</f>
        <v>9435219.078791</v>
      </c>
    </row>
    <row r="40" ht="13.5" thickTop="1"/>
    <row r="43" ht="12.75">
      <c r="K43" s="8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workbookViewId="0" topLeftCell="A1">
      <selection activeCell="P39" sqref="P39:T39"/>
    </sheetView>
  </sheetViews>
  <sheetFormatPr defaultColWidth="9.140625" defaultRowHeight="12.75"/>
  <cols>
    <col min="1" max="2" width="9.140625" style="10" customWidth="1"/>
    <col min="3" max="3" width="2.140625" style="10" customWidth="1"/>
    <col min="4" max="4" width="10.7109375" style="0" customWidth="1"/>
    <col min="5" max="5" width="2.28125" style="0" customWidth="1"/>
    <col min="6" max="6" width="12.00390625" style="0" customWidth="1"/>
    <col min="7" max="7" width="2.28125" style="0" customWidth="1"/>
    <col min="8" max="8" width="13.28125" style="0" customWidth="1"/>
    <col min="9" max="9" width="2.28125" style="0" customWidth="1"/>
    <col min="10" max="10" width="17.8515625" style="0" customWidth="1"/>
    <col min="11" max="11" width="2.28125" style="10" customWidth="1"/>
    <col min="12" max="12" width="14.00390625" style="10" bestFit="1" customWidth="1"/>
    <col min="13" max="13" width="2.28125" style="10" customWidth="1"/>
    <col min="14" max="14" width="12.00390625" style="10" customWidth="1"/>
    <col min="15" max="15" width="2.28125" style="10" customWidth="1"/>
    <col min="16" max="16" width="17.8515625" style="10" customWidth="1"/>
    <col min="17" max="17" width="2.28125" style="10" customWidth="1"/>
    <col min="18" max="18" width="14.421875" style="10" customWidth="1"/>
    <col min="19" max="19" width="2.28125" style="10" customWidth="1"/>
    <col min="20" max="20" width="14.00390625" style="10" bestFit="1" customWidth="1"/>
    <col min="21" max="16384" width="9.140625" style="10" customWidth="1"/>
  </cols>
  <sheetData>
    <row r="1" spans="1:4" ht="12.75">
      <c r="A1" s="11" t="s">
        <v>0</v>
      </c>
      <c r="D1" t="s">
        <v>24</v>
      </c>
    </row>
    <row r="2" ht="12.75">
      <c r="A2" s="11" t="s">
        <v>1</v>
      </c>
    </row>
    <row r="3" ht="12.75">
      <c r="A3" s="12">
        <v>2004</v>
      </c>
    </row>
    <row r="6" ht="12.75">
      <c r="A6" s="11" t="s">
        <v>2</v>
      </c>
    </row>
    <row r="8" spans="4:20" ht="12.75">
      <c r="D8" s="3" t="s">
        <v>3</v>
      </c>
      <c r="E8" s="3"/>
      <c r="F8" s="3" t="s">
        <v>4</v>
      </c>
      <c r="G8" s="3"/>
      <c r="H8" s="3" t="s">
        <v>5</v>
      </c>
      <c r="I8" s="3"/>
      <c r="J8" s="3" t="s">
        <v>30</v>
      </c>
      <c r="K8" s="13"/>
      <c r="L8" s="3"/>
      <c r="M8" s="13"/>
      <c r="N8" s="13" t="s">
        <v>4</v>
      </c>
      <c r="O8" s="13"/>
      <c r="P8" s="13" t="s">
        <v>31</v>
      </c>
      <c r="Q8" s="13"/>
      <c r="R8" s="13"/>
      <c r="S8" s="13"/>
      <c r="T8" s="13" t="s">
        <v>32</v>
      </c>
    </row>
    <row r="9" spans="1:20" ht="12.75">
      <c r="A9" s="14" t="s">
        <v>7</v>
      </c>
      <c r="D9" s="5" t="s">
        <v>8</v>
      </c>
      <c r="E9" s="3"/>
      <c r="F9" s="5" t="s">
        <v>9</v>
      </c>
      <c r="G9" s="3"/>
      <c r="H9" s="5" t="s">
        <v>10</v>
      </c>
      <c r="I9" s="3"/>
      <c r="J9" s="5" t="s">
        <v>11</v>
      </c>
      <c r="K9" s="13"/>
      <c r="L9" s="5" t="s">
        <v>12</v>
      </c>
      <c r="M9" s="13"/>
      <c r="N9" s="15" t="s">
        <v>33</v>
      </c>
      <c r="O9" s="13"/>
      <c r="P9" s="15" t="s">
        <v>11</v>
      </c>
      <c r="Q9" s="13"/>
      <c r="R9" s="15" t="s">
        <v>12</v>
      </c>
      <c r="S9" s="13"/>
      <c r="T9" s="15" t="s">
        <v>12</v>
      </c>
    </row>
    <row r="10" spans="1:19" ht="12.75">
      <c r="A10" s="16"/>
      <c r="D10" s="7"/>
      <c r="E10" s="3"/>
      <c r="F10" s="7"/>
      <c r="G10" s="3"/>
      <c r="H10" s="7"/>
      <c r="I10" s="3"/>
      <c r="J10" s="7"/>
      <c r="K10" s="13"/>
      <c r="L10" s="7"/>
      <c r="M10" s="13"/>
      <c r="N10" s="17"/>
      <c r="O10" s="13"/>
      <c r="P10" s="17"/>
      <c r="Q10" s="13"/>
      <c r="R10" s="17"/>
      <c r="S10" s="13"/>
    </row>
    <row r="11" spans="1:20" ht="12.75">
      <c r="A11" s="10" t="s">
        <v>13</v>
      </c>
      <c r="D11">
        <v>0.000753</v>
      </c>
      <c r="F11">
        <v>0.00239</v>
      </c>
      <c r="H11" s="10">
        <f aca="true" t="shared" si="0" ref="H11:H16">D11+F11</f>
        <v>0.003143</v>
      </c>
      <c r="J11" s="8">
        <v>176225789</v>
      </c>
      <c r="L11" s="8">
        <f aca="true" t="shared" si="1" ref="L11:L18">H11*J11</f>
        <v>553877.654827</v>
      </c>
      <c r="N11" s="10">
        <v>0.003621</v>
      </c>
      <c r="P11" s="18">
        <v>470273845</v>
      </c>
      <c r="R11" s="18">
        <f aca="true" t="shared" si="2" ref="R11:R18">N11*P11</f>
        <v>1702861.592745</v>
      </c>
      <c r="T11" s="18">
        <f aca="true" t="shared" si="3" ref="T11:T19">L11+R11</f>
        <v>2256739.247572</v>
      </c>
    </row>
    <row r="12" spans="1:20" ht="12.75">
      <c r="A12" s="10" t="s">
        <v>14</v>
      </c>
      <c r="D12">
        <v>0.000536</v>
      </c>
      <c r="F12">
        <v>0.0017</v>
      </c>
      <c r="H12" s="10">
        <f t="shared" si="0"/>
        <v>0.002236</v>
      </c>
      <c r="J12" s="8">
        <v>66029704</v>
      </c>
      <c r="L12" s="8">
        <f t="shared" si="1"/>
        <v>147642.418144</v>
      </c>
      <c r="N12" s="10">
        <v>0.002658</v>
      </c>
      <c r="P12" s="18">
        <v>179928273</v>
      </c>
      <c r="R12" s="18">
        <f t="shared" si="2"/>
        <v>478249.34963400004</v>
      </c>
      <c r="T12" s="18">
        <f t="shared" si="3"/>
        <v>625891.7677780001</v>
      </c>
    </row>
    <row r="13" spans="1:20" ht="12.75">
      <c r="A13" s="10" t="s">
        <v>15</v>
      </c>
      <c r="D13">
        <v>0.118166</v>
      </c>
      <c r="F13">
        <v>0.37482</v>
      </c>
      <c r="H13" s="10">
        <f t="shared" si="0"/>
        <v>0.492986</v>
      </c>
      <c r="J13" s="8">
        <v>695903</v>
      </c>
      <c r="L13" s="8">
        <f t="shared" si="1"/>
        <v>343070.436358</v>
      </c>
      <c r="N13" s="10">
        <v>0.588462</v>
      </c>
      <c r="P13" s="18">
        <v>2048522.3</v>
      </c>
      <c r="R13" s="18">
        <f t="shared" si="2"/>
        <v>1205477.5297026</v>
      </c>
      <c r="T13" s="18">
        <f t="shared" si="3"/>
        <v>1548547.9660606</v>
      </c>
    </row>
    <row r="14" spans="1:20" ht="12.75">
      <c r="A14" s="10" t="s">
        <v>16</v>
      </c>
      <c r="D14">
        <v>0.015126</v>
      </c>
      <c r="F14">
        <v>0.04798</v>
      </c>
      <c r="H14" s="10">
        <f t="shared" si="0"/>
        <v>0.063106</v>
      </c>
      <c r="J14" s="8">
        <v>55813</v>
      </c>
      <c r="L14" s="8">
        <f t="shared" si="1"/>
        <v>3522.1351779999995</v>
      </c>
      <c r="N14" s="10">
        <v>0.058901</v>
      </c>
      <c r="P14" s="18">
        <v>176353</v>
      </c>
      <c r="R14" s="18">
        <f t="shared" si="2"/>
        <v>10387.368053</v>
      </c>
      <c r="T14" s="18">
        <f t="shared" si="3"/>
        <v>13909.503230999999</v>
      </c>
    </row>
    <row r="15" spans="1:20" ht="12.75">
      <c r="A15" s="10" t="s">
        <v>27</v>
      </c>
      <c r="D15">
        <v>0.067703</v>
      </c>
      <c r="F15">
        <v>0.214753</v>
      </c>
      <c r="H15" s="10">
        <f t="shared" si="0"/>
        <v>0.282456</v>
      </c>
      <c r="J15" s="8">
        <v>222810</v>
      </c>
      <c r="L15" s="8">
        <f t="shared" si="1"/>
        <v>62934.02136</v>
      </c>
      <c r="N15" s="10">
        <v>0.315195</v>
      </c>
      <c r="P15" s="18">
        <v>677354.7</v>
      </c>
      <c r="R15" s="18">
        <f t="shared" si="2"/>
        <v>213498.8146665</v>
      </c>
      <c r="T15" s="18">
        <f t="shared" si="3"/>
        <v>276432.8360265</v>
      </c>
    </row>
    <row r="16" spans="1:20" ht="12.75">
      <c r="A16" s="10" t="s">
        <v>28</v>
      </c>
      <c r="D16">
        <v>0.114664</v>
      </c>
      <c r="F16">
        <v>0.674775</v>
      </c>
      <c r="H16" s="10">
        <f t="shared" si="0"/>
        <v>0.789439</v>
      </c>
      <c r="J16" s="8">
        <v>250379</v>
      </c>
      <c r="L16" s="8">
        <f t="shared" si="1"/>
        <v>197658.947381</v>
      </c>
      <c r="N16" s="10">
        <v>1.20397</v>
      </c>
      <c r="P16" s="18">
        <v>788435.6</v>
      </c>
      <c r="R16" s="18">
        <f t="shared" si="2"/>
        <v>949252.809332</v>
      </c>
      <c r="T16" s="18">
        <f t="shared" si="3"/>
        <v>1146911.756713</v>
      </c>
    </row>
    <row r="17" spans="1:20" ht="12.75">
      <c r="A17" s="10" t="s">
        <v>18</v>
      </c>
      <c r="L17">
        <f t="shared" si="1"/>
        <v>0</v>
      </c>
      <c r="R17" s="10">
        <f t="shared" si="2"/>
        <v>0</v>
      </c>
      <c r="T17" s="18">
        <f t="shared" si="3"/>
        <v>0</v>
      </c>
    </row>
    <row r="18" spans="1:20" ht="12.75">
      <c r="A18" s="10" t="s">
        <v>19</v>
      </c>
      <c r="L18">
        <f t="shared" si="1"/>
        <v>0</v>
      </c>
      <c r="R18" s="10">
        <f t="shared" si="2"/>
        <v>0</v>
      </c>
      <c r="T18" s="18">
        <f t="shared" si="3"/>
        <v>0</v>
      </c>
    </row>
    <row r="19" spans="1:20" ht="12.75">
      <c r="A19" s="10" t="s">
        <v>20</v>
      </c>
      <c r="L19"/>
      <c r="T19" s="18">
        <f t="shared" si="3"/>
        <v>0</v>
      </c>
    </row>
    <row r="20" spans="12:20" ht="12.75">
      <c r="L20" s="9">
        <f>SUM(L11:L19)</f>
        <v>1308705.613248</v>
      </c>
      <c r="R20" s="19">
        <f>SUM(R11:R19)</f>
        <v>4559727.4641331</v>
      </c>
      <c r="T20" s="19">
        <f>SUM(T11:T19)</f>
        <v>5868433.0773811005</v>
      </c>
    </row>
    <row r="22" ht="12.75">
      <c r="A22" s="11" t="s">
        <v>21</v>
      </c>
    </row>
    <row r="24" spans="4:20" ht="12.75">
      <c r="D24" s="3" t="s">
        <v>3</v>
      </c>
      <c r="E24" s="3"/>
      <c r="F24" s="3" t="s">
        <v>4</v>
      </c>
      <c r="G24" s="3"/>
      <c r="H24" s="3" t="s">
        <v>5</v>
      </c>
      <c r="I24" s="3"/>
      <c r="J24" s="3" t="s">
        <v>30</v>
      </c>
      <c r="K24" s="13"/>
      <c r="L24" s="13"/>
      <c r="M24" s="13"/>
      <c r="N24" s="13" t="s">
        <v>4</v>
      </c>
      <c r="O24" s="13"/>
      <c r="P24" s="13" t="s">
        <v>31</v>
      </c>
      <c r="Q24" s="13"/>
      <c r="R24" s="13"/>
      <c r="S24" s="13"/>
      <c r="T24" s="13" t="s">
        <v>32</v>
      </c>
    </row>
    <row r="25" spans="1:20" ht="12.75">
      <c r="A25" s="14" t="s">
        <v>7</v>
      </c>
      <c r="D25" s="5" t="s">
        <v>8</v>
      </c>
      <c r="E25" s="3"/>
      <c r="F25" s="5" t="s">
        <v>9</v>
      </c>
      <c r="G25" s="3"/>
      <c r="H25" s="5" t="s">
        <v>10</v>
      </c>
      <c r="I25" s="3"/>
      <c r="J25" s="5" t="s">
        <v>22</v>
      </c>
      <c r="K25" s="13"/>
      <c r="L25" s="5" t="s">
        <v>12</v>
      </c>
      <c r="M25" s="13"/>
      <c r="N25" s="15" t="s">
        <v>33</v>
      </c>
      <c r="O25" s="13"/>
      <c r="P25" s="15" t="s">
        <v>22</v>
      </c>
      <c r="Q25" s="13"/>
      <c r="R25" s="15" t="s">
        <v>12</v>
      </c>
      <c r="S25" s="13"/>
      <c r="T25" s="15" t="s">
        <v>12</v>
      </c>
    </row>
    <row r="26" spans="1:19" ht="12.75">
      <c r="A26" s="16"/>
      <c r="D26" s="7"/>
      <c r="E26" s="3"/>
      <c r="F26" s="7"/>
      <c r="G26" s="3"/>
      <c r="H26" s="7"/>
      <c r="I26" s="3"/>
      <c r="J26" s="7"/>
      <c r="K26" s="13"/>
      <c r="L26" s="13"/>
      <c r="M26" s="13"/>
      <c r="N26" s="17"/>
      <c r="O26" s="13"/>
      <c r="P26" s="17"/>
      <c r="Q26" s="13"/>
      <c r="R26" s="17"/>
      <c r="S26" s="13"/>
    </row>
    <row r="27" spans="1:20" ht="12.75">
      <c r="A27" s="10" t="s">
        <v>13</v>
      </c>
      <c r="D27">
        <v>0.3782</v>
      </c>
      <c r="F27">
        <v>1.1997</v>
      </c>
      <c r="H27" s="10">
        <f aca="true" t="shared" si="4" ref="H27:H36">D27+F27</f>
        <v>1.5779</v>
      </c>
      <c r="J27">
        <v>73872</v>
      </c>
      <c r="L27" s="8">
        <f>H27*J27*3</f>
        <v>349687.8864</v>
      </c>
      <c r="P27" s="10">
        <v>75107</v>
      </c>
      <c r="R27" s="18">
        <f aca="true" t="shared" si="5" ref="R27:R36">N27*P27*9</f>
        <v>0</v>
      </c>
      <c r="T27" s="18">
        <f>L27+R27</f>
        <v>349687.8864</v>
      </c>
    </row>
    <row r="28" spans="1:20" ht="12.75">
      <c r="A28" s="10" t="s">
        <v>14</v>
      </c>
      <c r="D28">
        <v>1.0556</v>
      </c>
      <c r="F28">
        <v>3.3485</v>
      </c>
      <c r="H28" s="10">
        <f t="shared" si="4"/>
        <v>4.4041</v>
      </c>
      <c r="J28">
        <v>6959</v>
      </c>
      <c r="L28" s="8">
        <f>H28*J28*3</f>
        <v>91944.3957</v>
      </c>
      <c r="P28" s="10">
        <v>7045</v>
      </c>
      <c r="R28" s="18">
        <f t="shared" si="5"/>
        <v>0</v>
      </c>
      <c r="T28" s="18">
        <f>L28+R28</f>
        <v>91944.3957</v>
      </c>
    </row>
    <row r="29" spans="1:20" ht="12.75">
      <c r="A29" s="10" t="s">
        <v>15</v>
      </c>
      <c r="D29">
        <v>14.5714</v>
      </c>
      <c r="F29">
        <v>46.2203</v>
      </c>
      <c r="H29" s="10">
        <f t="shared" si="4"/>
        <v>60.791700000000006</v>
      </c>
      <c r="J29">
        <v>1286</v>
      </c>
      <c r="L29" s="8">
        <f>H29*J29*3</f>
        <v>234534.37860000005</v>
      </c>
      <c r="P29" s="10">
        <v>1260</v>
      </c>
      <c r="R29" s="18">
        <f t="shared" si="5"/>
        <v>0</v>
      </c>
      <c r="T29" s="18">
        <f>L29+R29</f>
        <v>234534.37860000005</v>
      </c>
    </row>
    <row r="30" spans="1:20" ht="12.75">
      <c r="A30" s="10" t="s">
        <v>16</v>
      </c>
      <c r="D30">
        <v>18.7323</v>
      </c>
      <c r="F30">
        <v>59.4186</v>
      </c>
      <c r="H30" s="10">
        <f t="shared" si="4"/>
        <v>78.1509</v>
      </c>
      <c r="J30">
        <v>5</v>
      </c>
      <c r="L30" s="8">
        <f>H30*J30*3</f>
        <v>1172.2634999999998</v>
      </c>
      <c r="P30" s="10">
        <v>5</v>
      </c>
      <c r="R30" s="18">
        <f t="shared" si="5"/>
        <v>0</v>
      </c>
      <c r="T30" s="18">
        <f>L30+R30</f>
        <v>1172.2634999999998</v>
      </c>
    </row>
    <row r="31" spans="1:20" ht="12.75">
      <c r="A31" s="10" t="s">
        <v>27</v>
      </c>
      <c r="D31">
        <v>312.5872</v>
      </c>
      <c r="F31">
        <v>991.5224</v>
      </c>
      <c r="H31" s="10">
        <f t="shared" si="4"/>
        <v>1304.1096</v>
      </c>
      <c r="J31" s="10">
        <f>6</f>
        <v>6</v>
      </c>
      <c r="L31" s="8">
        <f>H31*J31*3</f>
        <v>23473.972800000003</v>
      </c>
      <c r="P31" s="10">
        <f>6+3</f>
        <v>9</v>
      </c>
      <c r="R31" s="18">
        <f t="shared" si="5"/>
        <v>0</v>
      </c>
      <c r="T31" s="18">
        <f>L31+R31</f>
        <v>23473.972800000003</v>
      </c>
    </row>
    <row r="32" spans="1:20" ht="12.75">
      <c r="A32" s="10" t="s">
        <v>28</v>
      </c>
      <c r="D32">
        <v>2457.8349</v>
      </c>
      <c r="F32">
        <v>14463.9222</v>
      </c>
      <c r="H32" s="10">
        <f t="shared" si="4"/>
        <v>16921.757100000003</v>
      </c>
      <c r="J32" s="10">
        <v>3</v>
      </c>
      <c r="L32" s="8"/>
      <c r="R32" s="18">
        <f t="shared" si="5"/>
        <v>0</v>
      </c>
      <c r="T32" s="18"/>
    </row>
    <row r="33" spans="1:20" ht="12.75">
      <c r="A33" s="10" t="s">
        <v>29</v>
      </c>
      <c r="D33">
        <v>0</v>
      </c>
      <c r="F33">
        <v>69522.726</v>
      </c>
      <c r="H33" s="10">
        <f t="shared" si="4"/>
        <v>69522.726</v>
      </c>
      <c r="J33">
        <v>1</v>
      </c>
      <c r="L33" s="8">
        <f>H33*J33*3</f>
        <v>208568.17799999999</v>
      </c>
      <c r="N33" s="10">
        <v>69522.73</v>
      </c>
      <c r="P33" s="10">
        <v>1</v>
      </c>
      <c r="R33" s="18">
        <f t="shared" si="5"/>
        <v>625704.57</v>
      </c>
      <c r="T33" s="18">
        <f>L33+R33</f>
        <v>834272.7479999999</v>
      </c>
    </row>
    <row r="34" spans="1:20" ht="12.75">
      <c r="A34" s="10" t="s">
        <v>18</v>
      </c>
      <c r="D34">
        <v>0.0741</v>
      </c>
      <c r="F34">
        <v>0.235</v>
      </c>
      <c r="H34" s="10">
        <f t="shared" si="4"/>
        <v>0.3091</v>
      </c>
      <c r="J34">
        <v>22807</v>
      </c>
      <c r="L34" s="8">
        <f>H34*J34*3</f>
        <v>21148.931099999998</v>
      </c>
      <c r="N34" s="10">
        <v>0.15</v>
      </c>
      <c r="P34" s="10">
        <v>23042</v>
      </c>
      <c r="R34" s="18">
        <f t="shared" si="5"/>
        <v>31106.699999999997</v>
      </c>
      <c r="T34" s="18">
        <f>L34+R34</f>
        <v>52255.6311</v>
      </c>
    </row>
    <row r="35" spans="1:20" ht="12.75">
      <c r="A35" s="10" t="s">
        <v>19</v>
      </c>
      <c r="D35">
        <v>0.1907</v>
      </c>
      <c r="F35">
        <v>0.605</v>
      </c>
      <c r="H35" s="10">
        <f t="shared" si="4"/>
        <v>0.7957</v>
      </c>
      <c r="J35" s="10">
        <v>1518</v>
      </c>
      <c r="L35" s="8">
        <f>H35*J35*3</f>
        <v>3623.6178</v>
      </c>
      <c r="N35" s="10">
        <v>0.32</v>
      </c>
      <c r="P35" s="10">
        <v>1517</v>
      </c>
      <c r="R35" s="18">
        <f t="shared" si="5"/>
        <v>4368.96</v>
      </c>
      <c r="T35" s="18">
        <f>L35+R35</f>
        <v>7992.5778</v>
      </c>
    </row>
    <row r="36" spans="1:20" ht="12.75">
      <c r="A36" s="10" t="s">
        <v>20</v>
      </c>
      <c r="D36">
        <v>1.1267</v>
      </c>
      <c r="F36">
        <v>3.574</v>
      </c>
      <c r="H36" s="10">
        <f t="shared" si="4"/>
        <v>4.700699999999999</v>
      </c>
      <c r="J36">
        <v>690</v>
      </c>
      <c r="L36" s="8">
        <f>H36*J36*3</f>
        <v>9730.448999999999</v>
      </c>
      <c r="N36" s="10">
        <v>3.44</v>
      </c>
      <c r="P36" s="10">
        <v>708</v>
      </c>
      <c r="R36" s="18">
        <f t="shared" si="5"/>
        <v>21919.68</v>
      </c>
      <c r="T36" s="18">
        <f>L36+R36</f>
        <v>31650.129</v>
      </c>
    </row>
    <row r="37" spans="8:20" ht="12.75">
      <c r="H37" s="10"/>
      <c r="L37" s="9">
        <f>SUM(L25:L36)</f>
        <v>943884.0729000001</v>
      </c>
      <c r="R37" s="19">
        <f>SUM(R27:R36)</f>
        <v>683099.9099999999</v>
      </c>
      <c r="T37" s="19">
        <f>SUM(T27:T36)</f>
        <v>1626983.9829</v>
      </c>
    </row>
    <row r="39" spans="12:20" ht="13.5" thickBot="1">
      <c r="L39" s="20"/>
      <c r="P39" s="11" t="s">
        <v>23</v>
      </c>
      <c r="Q39" s="11"/>
      <c r="R39" s="26"/>
      <c r="S39" s="11"/>
      <c r="T39" s="27">
        <f>T20+T37</f>
        <v>7495417.060281101</v>
      </c>
    </row>
    <row r="40" ht="13.5" thickTop="1"/>
    <row r="43" ht="12.75">
      <c r="R43" s="18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E24" sqref="E24"/>
    </sheetView>
  </sheetViews>
  <sheetFormatPr defaultColWidth="9.140625" defaultRowHeight="12.75"/>
  <cols>
    <col min="1" max="2" width="9.140625" style="10" customWidth="1"/>
    <col min="3" max="3" width="11.00390625" style="10" customWidth="1"/>
    <col min="4" max="4" width="2.28125" style="10" customWidth="1"/>
    <col min="5" max="5" width="17.8515625" style="10" customWidth="1"/>
    <col min="6" max="6" width="2.28125" style="10" customWidth="1"/>
    <col min="7" max="7" width="14.421875" style="10" customWidth="1"/>
    <col min="8" max="8" width="2.140625" style="10" customWidth="1"/>
    <col min="9" max="9" width="12.00390625" style="10" customWidth="1"/>
    <col min="10" max="10" width="2.28125" style="10" customWidth="1"/>
    <col min="11" max="11" width="17.8515625" style="10" customWidth="1"/>
    <col min="12" max="12" width="2.28125" style="10" customWidth="1"/>
    <col min="13" max="13" width="14.421875" style="10" customWidth="1"/>
    <col min="14" max="14" width="2.28125" style="10" customWidth="1"/>
    <col min="15" max="15" width="15.421875" style="10" customWidth="1"/>
    <col min="16" max="16384" width="9.140625" style="10" customWidth="1"/>
  </cols>
  <sheetData>
    <row r="1" ht="12.75">
      <c r="A1" s="11" t="s">
        <v>0</v>
      </c>
    </row>
    <row r="2" ht="12.75">
      <c r="A2" s="11" t="s">
        <v>1</v>
      </c>
    </row>
    <row r="3" ht="12.75">
      <c r="A3" s="12">
        <v>2005</v>
      </c>
    </row>
    <row r="6" ht="12.75">
      <c r="A6" s="11" t="s">
        <v>2</v>
      </c>
    </row>
    <row r="8" spans="3:15" ht="12.75">
      <c r="C8" s="13" t="s">
        <v>4</v>
      </c>
      <c r="D8" s="13"/>
      <c r="E8" s="13" t="s">
        <v>34</v>
      </c>
      <c r="F8" s="13"/>
      <c r="G8" s="13"/>
      <c r="I8" s="13" t="s">
        <v>4</v>
      </c>
      <c r="J8" s="13"/>
      <c r="K8" s="13" t="s">
        <v>35</v>
      </c>
      <c r="L8" s="13"/>
      <c r="M8" s="13"/>
      <c r="N8" s="13"/>
      <c r="O8" s="13" t="s">
        <v>36</v>
      </c>
    </row>
    <row r="9" spans="1:15" ht="12.75">
      <c r="A9" s="14" t="s">
        <v>7</v>
      </c>
      <c r="C9" s="15" t="s">
        <v>33</v>
      </c>
      <c r="D9" s="13"/>
      <c r="E9" s="15" t="s">
        <v>11</v>
      </c>
      <c r="F9" s="13"/>
      <c r="G9" s="15" t="s">
        <v>12</v>
      </c>
      <c r="I9" s="15" t="s">
        <v>37</v>
      </c>
      <c r="J9" s="13"/>
      <c r="K9" s="15" t="s">
        <v>11</v>
      </c>
      <c r="L9" s="13"/>
      <c r="M9" s="15" t="s">
        <v>12</v>
      </c>
      <c r="N9" s="13"/>
      <c r="O9" s="15" t="s">
        <v>12</v>
      </c>
    </row>
    <row r="10" spans="1:14" ht="12.75">
      <c r="A10" s="16"/>
      <c r="C10" s="17"/>
      <c r="D10" s="13"/>
      <c r="E10" s="17"/>
      <c r="F10" s="13"/>
      <c r="G10" s="17"/>
      <c r="I10" s="17"/>
      <c r="J10" s="13"/>
      <c r="K10" s="17"/>
      <c r="L10" s="13"/>
      <c r="M10" s="17"/>
      <c r="N10" s="13"/>
    </row>
    <row r="11" spans="1:15" ht="12.75">
      <c r="A11" s="10" t="s">
        <v>13</v>
      </c>
      <c r="C11" s="10">
        <v>0.003621</v>
      </c>
      <c r="E11" s="18">
        <v>174198429</v>
      </c>
      <c r="G11" s="18">
        <f aca="true" t="shared" si="0" ref="G11:G19">C11*E11</f>
        <v>630772.511409</v>
      </c>
      <c r="I11" s="10">
        <v>0.0034</v>
      </c>
      <c r="K11" s="18">
        <v>534079160.75</v>
      </c>
      <c r="M11" s="18">
        <f aca="true" t="shared" si="1" ref="M11:M19">I11*K11</f>
        <v>1815869.14655</v>
      </c>
      <c r="O11" s="18">
        <f aca="true" t="shared" si="2" ref="O11:O19">G11+M11</f>
        <v>2446641.657959</v>
      </c>
    </row>
    <row r="12" spans="1:15" ht="12.75">
      <c r="A12" s="10" t="s">
        <v>14</v>
      </c>
      <c r="C12" s="10">
        <v>0.002658</v>
      </c>
      <c r="E12" s="18">
        <v>63952932</v>
      </c>
      <c r="G12" s="18">
        <f t="shared" si="0"/>
        <v>169986.893256</v>
      </c>
      <c r="I12" s="10">
        <v>0.0025</v>
      </c>
      <c r="K12" s="18">
        <v>189364076</v>
      </c>
      <c r="M12" s="18">
        <f t="shared" si="1"/>
        <v>473410.19</v>
      </c>
      <c r="O12" s="18">
        <f t="shared" si="2"/>
        <v>643397.083256</v>
      </c>
    </row>
    <row r="13" spans="1:15" ht="12.75">
      <c r="A13" s="10" t="s">
        <v>15</v>
      </c>
      <c r="C13" s="10">
        <v>0.588462</v>
      </c>
      <c r="E13" s="18">
        <v>676412.3</v>
      </c>
      <c r="G13" s="18">
        <f t="shared" si="0"/>
        <v>398042.93488260004</v>
      </c>
      <c r="I13" s="10">
        <v>0.5311</v>
      </c>
      <c r="K13" s="18">
        <v>2075215.14</v>
      </c>
      <c r="M13" s="18">
        <f t="shared" si="1"/>
        <v>1102146.760854</v>
      </c>
      <c r="O13" s="18">
        <f t="shared" si="2"/>
        <v>1500189.6957366</v>
      </c>
    </row>
    <row r="14" spans="1:15" ht="12.75">
      <c r="A14" s="10" t="s">
        <v>16</v>
      </c>
      <c r="C14" s="10">
        <v>0.058901</v>
      </c>
      <c r="E14" s="18">
        <v>54479.2</v>
      </c>
      <c r="G14" s="18">
        <f t="shared" si="0"/>
        <v>3208.8793591999997</v>
      </c>
      <c r="I14" s="10">
        <v>0.0538</v>
      </c>
      <c r="K14" s="18">
        <v>178208.23</v>
      </c>
      <c r="M14" s="18">
        <f t="shared" si="1"/>
        <v>9587.602774</v>
      </c>
      <c r="O14" s="18">
        <f t="shared" si="2"/>
        <v>12796.482133200001</v>
      </c>
    </row>
    <row r="15" spans="1:15" ht="12.75">
      <c r="A15" s="10" t="s">
        <v>27</v>
      </c>
      <c r="C15" s="10">
        <v>0.315195</v>
      </c>
      <c r="E15" s="18">
        <v>208520.1</v>
      </c>
      <c r="G15" s="18">
        <f t="shared" si="0"/>
        <v>65724.4929195</v>
      </c>
      <c r="I15" s="10">
        <v>0.3875</v>
      </c>
      <c r="K15" s="18">
        <v>666418.2</v>
      </c>
      <c r="M15" s="18">
        <f t="shared" si="1"/>
        <v>258237.0525</v>
      </c>
      <c r="O15" s="18">
        <f t="shared" si="2"/>
        <v>323961.5454195</v>
      </c>
    </row>
    <row r="16" spans="1:15" ht="12.75">
      <c r="A16" s="10" t="s">
        <v>28</v>
      </c>
      <c r="C16" s="10">
        <v>1.20397</v>
      </c>
      <c r="E16" s="18">
        <v>243710.2</v>
      </c>
      <c r="G16" s="18">
        <f t="shared" si="0"/>
        <v>293419.769494</v>
      </c>
      <c r="I16" s="10">
        <v>1.1517</v>
      </c>
      <c r="K16" s="18">
        <v>790814.95</v>
      </c>
      <c r="M16" s="18">
        <f t="shared" si="1"/>
        <v>910781.5779149999</v>
      </c>
      <c r="O16" s="18">
        <f t="shared" si="2"/>
        <v>1204201.347409</v>
      </c>
    </row>
    <row r="17" spans="1:15" ht="12.75">
      <c r="A17" s="10" t="s">
        <v>18</v>
      </c>
      <c r="G17" s="10">
        <f t="shared" si="0"/>
        <v>0</v>
      </c>
      <c r="M17" s="10">
        <f t="shared" si="1"/>
        <v>0</v>
      </c>
      <c r="O17" s="18">
        <f t="shared" si="2"/>
        <v>0</v>
      </c>
    </row>
    <row r="18" spans="1:15" ht="12.75">
      <c r="A18" s="10" t="s">
        <v>19</v>
      </c>
      <c r="G18" s="10">
        <f t="shared" si="0"/>
        <v>0</v>
      </c>
      <c r="M18" s="10">
        <f t="shared" si="1"/>
        <v>0</v>
      </c>
      <c r="O18" s="18">
        <f t="shared" si="2"/>
        <v>0</v>
      </c>
    </row>
    <row r="19" spans="1:15" ht="12.75">
      <c r="A19" s="10" t="s">
        <v>20</v>
      </c>
      <c r="G19" s="10">
        <f t="shared" si="0"/>
        <v>0</v>
      </c>
      <c r="M19" s="10">
        <f t="shared" si="1"/>
        <v>0</v>
      </c>
      <c r="O19" s="18">
        <f t="shared" si="2"/>
        <v>0</v>
      </c>
    </row>
    <row r="20" spans="7:15" ht="12.75">
      <c r="G20" s="19">
        <f>SUM(G11:G19)</f>
        <v>1561155.4813203001</v>
      </c>
      <c r="M20" s="19">
        <f>SUM(M11:M19)</f>
        <v>4570032.330593</v>
      </c>
      <c r="O20" s="19">
        <f>SUM(O11:O19)</f>
        <v>6131187.8119133</v>
      </c>
    </row>
    <row r="22" ht="12.75">
      <c r="A22" s="11" t="s">
        <v>21</v>
      </c>
    </row>
    <row r="24" spans="3:15" ht="12.75">
      <c r="C24" s="13" t="s">
        <v>4</v>
      </c>
      <c r="D24" s="13"/>
      <c r="E24" s="13" t="s">
        <v>34</v>
      </c>
      <c r="F24" s="13"/>
      <c r="G24" s="13"/>
      <c r="I24" s="13" t="s">
        <v>4</v>
      </c>
      <c r="J24" s="13"/>
      <c r="K24" s="13" t="s">
        <v>35</v>
      </c>
      <c r="L24" s="13"/>
      <c r="M24" s="13"/>
      <c r="N24" s="13"/>
      <c r="O24" s="13" t="s">
        <v>36</v>
      </c>
    </row>
    <row r="25" spans="1:15" ht="12.75">
      <c r="A25" s="14" t="s">
        <v>7</v>
      </c>
      <c r="C25" s="15" t="s">
        <v>33</v>
      </c>
      <c r="D25" s="13"/>
      <c r="E25" s="15" t="s">
        <v>22</v>
      </c>
      <c r="F25" s="13"/>
      <c r="G25" s="15" t="s">
        <v>12</v>
      </c>
      <c r="I25" s="15" t="s">
        <v>37</v>
      </c>
      <c r="J25" s="13"/>
      <c r="K25" s="15" t="s">
        <v>22</v>
      </c>
      <c r="L25" s="13"/>
      <c r="M25" s="15" t="s">
        <v>12</v>
      </c>
      <c r="N25" s="13"/>
      <c r="O25" s="15" t="s">
        <v>12</v>
      </c>
    </row>
    <row r="26" spans="1:14" ht="12.75">
      <c r="A26" s="16"/>
      <c r="C26" s="17"/>
      <c r="D26" s="13"/>
      <c r="E26" s="17"/>
      <c r="F26" s="13"/>
      <c r="G26" s="17"/>
      <c r="I26" s="17"/>
      <c r="J26" s="13"/>
      <c r="K26" s="17"/>
      <c r="L26" s="13"/>
      <c r="M26" s="17"/>
      <c r="N26" s="13"/>
    </row>
    <row r="27" spans="1:15" ht="12.75">
      <c r="A27" s="10" t="s">
        <v>13</v>
      </c>
      <c r="E27" s="10">
        <v>75921</v>
      </c>
      <c r="G27" s="18">
        <f aca="true" t="shared" si="3" ref="G27:G35">C27*E27*3</f>
        <v>0</v>
      </c>
      <c r="K27" s="10">
        <v>75921</v>
      </c>
      <c r="M27" s="18">
        <f aca="true" t="shared" si="4" ref="M27:M35">I27*K27*9</f>
        <v>0</v>
      </c>
      <c r="O27" s="18">
        <f aca="true" t="shared" si="5" ref="O27:O35">G27+M27</f>
        <v>0</v>
      </c>
    </row>
    <row r="28" spans="1:15" ht="12.75">
      <c r="A28" s="10" t="s">
        <v>14</v>
      </c>
      <c r="E28" s="10">
        <v>7059</v>
      </c>
      <c r="G28" s="18">
        <f t="shared" si="3"/>
        <v>0</v>
      </c>
      <c r="K28" s="10">
        <v>7059</v>
      </c>
      <c r="M28" s="18">
        <f t="shared" si="4"/>
        <v>0</v>
      </c>
      <c r="O28" s="18">
        <f t="shared" si="5"/>
        <v>0</v>
      </c>
    </row>
    <row r="29" spans="1:15" ht="12.75">
      <c r="A29" s="10" t="s">
        <v>15</v>
      </c>
      <c r="E29" s="10">
        <v>1260</v>
      </c>
      <c r="G29" s="18">
        <f t="shared" si="3"/>
        <v>0</v>
      </c>
      <c r="K29" s="10">
        <v>1260</v>
      </c>
      <c r="M29" s="18">
        <f t="shared" si="4"/>
        <v>0</v>
      </c>
      <c r="O29" s="18">
        <f t="shared" si="5"/>
        <v>0</v>
      </c>
    </row>
    <row r="30" spans="1:15" ht="12.75">
      <c r="A30" s="10" t="s">
        <v>16</v>
      </c>
      <c r="E30" s="10">
        <v>5</v>
      </c>
      <c r="G30" s="18">
        <f t="shared" si="3"/>
        <v>0</v>
      </c>
      <c r="K30" s="10">
        <v>5</v>
      </c>
      <c r="M30" s="18">
        <f t="shared" si="4"/>
        <v>0</v>
      </c>
      <c r="O30" s="18">
        <f t="shared" si="5"/>
        <v>0</v>
      </c>
    </row>
    <row r="31" spans="1:15" ht="12.75">
      <c r="A31" s="10" t="s">
        <v>17</v>
      </c>
      <c r="E31" s="10">
        <f>6+3</f>
        <v>9</v>
      </c>
      <c r="G31" s="18">
        <f t="shared" si="3"/>
        <v>0</v>
      </c>
      <c r="K31" s="10">
        <f>6+3</f>
        <v>9</v>
      </c>
      <c r="M31" s="18">
        <f t="shared" si="4"/>
        <v>0</v>
      </c>
      <c r="O31" s="18">
        <f t="shared" si="5"/>
        <v>0</v>
      </c>
    </row>
    <row r="32" spans="1:15" ht="12.75">
      <c r="A32" s="10" t="s">
        <v>29</v>
      </c>
      <c r="C32" s="10">
        <v>69522.73</v>
      </c>
      <c r="E32" s="10">
        <v>1</v>
      </c>
      <c r="G32" s="18">
        <f t="shared" si="3"/>
        <v>208568.19</v>
      </c>
      <c r="I32" s="10">
        <v>63717.8597</v>
      </c>
      <c r="K32" s="10">
        <v>1</v>
      </c>
      <c r="M32" s="18">
        <f t="shared" si="4"/>
        <v>573460.7373</v>
      </c>
      <c r="O32" s="18">
        <f t="shared" si="5"/>
        <v>782028.9273000001</v>
      </c>
    </row>
    <row r="33" spans="1:15" ht="12.75">
      <c r="A33" s="10" t="s">
        <v>18</v>
      </c>
      <c r="C33" s="10">
        <v>0.15</v>
      </c>
      <c r="E33" s="10">
        <v>23260</v>
      </c>
      <c r="G33" s="18">
        <f t="shared" si="3"/>
        <v>10467</v>
      </c>
      <c r="I33" s="10">
        <v>0.2343</v>
      </c>
      <c r="K33" s="10">
        <v>23260</v>
      </c>
      <c r="M33" s="18">
        <f t="shared" si="4"/>
        <v>49048.362</v>
      </c>
      <c r="O33" s="18">
        <f t="shared" si="5"/>
        <v>59515.362</v>
      </c>
    </row>
    <row r="34" spans="1:15" ht="12.75">
      <c r="A34" s="10" t="s">
        <v>19</v>
      </c>
      <c r="C34" s="10">
        <v>0.32</v>
      </c>
      <c r="E34" s="10">
        <v>1520</v>
      </c>
      <c r="G34" s="18">
        <f t="shared" si="3"/>
        <v>1459.2</v>
      </c>
      <c r="I34" s="10">
        <v>0.3022</v>
      </c>
      <c r="K34" s="10">
        <v>1520</v>
      </c>
      <c r="M34" s="18">
        <f t="shared" si="4"/>
        <v>4134.0960000000005</v>
      </c>
      <c r="O34" s="18">
        <f t="shared" si="5"/>
        <v>5593.296</v>
      </c>
    </row>
    <row r="35" spans="1:15" ht="12.75">
      <c r="A35" s="10" t="s">
        <v>20</v>
      </c>
      <c r="C35" s="10">
        <v>3.44</v>
      </c>
      <c r="E35" s="10">
        <v>690</v>
      </c>
      <c r="G35" s="18">
        <f t="shared" si="3"/>
        <v>7120.799999999999</v>
      </c>
      <c r="I35" s="10">
        <v>2.9717</v>
      </c>
      <c r="K35" s="10">
        <v>690</v>
      </c>
      <c r="M35" s="18">
        <f t="shared" si="4"/>
        <v>18454.256999999998</v>
      </c>
      <c r="O35" s="18">
        <f t="shared" si="5"/>
        <v>25575.056999999997</v>
      </c>
    </row>
    <row r="36" spans="7:15" ht="12.75">
      <c r="G36" s="19">
        <f>SUM(G27:G35)</f>
        <v>227615.19</v>
      </c>
      <c r="M36" s="19">
        <f>SUM(M27:M35)</f>
        <v>645097.4523</v>
      </c>
      <c r="O36" s="19">
        <f>SUM(O27:O35)</f>
        <v>872712.6423000001</v>
      </c>
    </row>
    <row r="38" spans="7:15" ht="13.5" thickBot="1">
      <c r="G38" s="21"/>
      <c r="K38" s="11" t="s">
        <v>23</v>
      </c>
      <c r="L38" s="11"/>
      <c r="M38" s="26"/>
      <c r="N38" s="11"/>
      <c r="O38" s="27">
        <f>O20+O36</f>
        <v>7003900.454213301</v>
      </c>
    </row>
    <row r="39" ht="13.5" thickTop="1"/>
    <row r="42" ht="12.75">
      <c r="O42" s="18"/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1">
      <selection activeCell="E40" sqref="E40:G40"/>
    </sheetView>
  </sheetViews>
  <sheetFormatPr defaultColWidth="9.140625" defaultRowHeight="12.75"/>
  <cols>
    <col min="1" max="1" width="12.7109375" style="0" customWidth="1"/>
    <col min="3" max="3" width="11.00390625" style="0" customWidth="1"/>
    <col min="4" max="4" width="2.28125" style="0" customWidth="1"/>
    <col min="5" max="5" width="17.8515625" style="0" customWidth="1"/>
    <col min="6" max="6" width="2.28125" style="0" customWidth="1"/>
    <col min="7" max="7" width="14.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2">
        <v>2006</v>
      </c>
    </row>
    <row r="6" ht="12.75">
      <c r="A6" s="1" t="s">
        <v>2</v>
      </c>
    </row>
    <row r="8" spans="3:7" ht="12.75">
      <c r="C8" s="3" t="s">
        <v>3</v>
      </c>
      <c r="D8" s="3"/>
      <c r="E8" s="3" t="s">
        <v>38</v>
      </c>
      <c r="F8" s="3"/>
      <c r="G8" s="3" t="s">
        <v>39</v>
      </c>
    </row>
    <row r="9" spans="1:7" ht="12.75">
      <c r="A9" s="4" t="s">
        <v>7</v>
      </c>
      <c r="C9" s="5" t="s">
        <v>37</v>
      </c>
      <c r="D9" s="3"/>
      <c r="E9" s="5" t="s">
        <v>11</v>
      </c>
      <c r="F9" s="3"/>
      <c r="G9" s="5" t="s">
        <v>12</v>
      </c>
    </row>
    <row r="10" spans="1:7" ht="12.75">
      <c r="A10" s="6"/>
      <c r="C10" s="7"/>
      <c r="D10" s="3"/>
      <c r="E10" s="7"/>
      <c r="F10" s="3"/>
      <c r="G10" s="7"/>
    </row>
    <row r="11" spans="1:7" ht="12.75">
      <c r="A11" t="s">
        <v>13</v>
      </c>
      <c r="C11">
        <v>0.0034</v>
      </c>
      <c r="E11" s="8">
        <v>208990749</v>
      </c>
      <c r="G11" s="8">
        <f aca="true" t="shared" si="0" ref="G11:G19">C11*E11</f>
        <v>710568.5466</v>
      </c>
    </row>
    <row r="12" spans="1:7" ht="12.75">
      <c r="A12" t="s">
        <v>14</v>
      </c>
      <c r="C12">
        <v>0.0025</v>
      </c>
      <c r="E12" s="8">
        <v>82189551</v>
      </c>
      <c r="G12" s="8">
        <f t="shared" si="0"/>
        <v>205473.8775</v>
      </c>
    </row>
    <row r="13" spans="1:7" ht="12.75">
      <c r="A13" t="s">
        <v>15</v>
      </c>
      <c r="C13">
        <v>0.5311</v>
      </c>
      <c r="E13" s="8">
        <v>870738</v>
      </c>
      <c r="G13" s="8">
        <f t="shared" si="0"/>
        <v>462448.95180000004</v>
      </c>
    </row>
    <row r="14" spans="1:7" ht="12.75">
      <c r="A14" t="s">
        <v>16</v>
      </c>
      <c r="C14">
        <v>0.0538</v>
      </c>
      <c r="E14" s="8">
        <v>74265</v>
      </c>
      <c r="G14" s="8">
        <f t="shared" si="0"/>
        <v>3995.457</v>
      </c>
    </row>
    <row r="15" spans="1:7" ht="12.75">
      <c r="A15" t="s">
        <v>27</v>
      </c>
      <c r="C15">
        <v>0.3875</v>
      </c>
      <c r="E15" s="8">
        <v>273296</v>
      </c>
      <c r="G15" s="8">
        <f t="shared" si="0"/>
        <v>105902.2</v>
      </c>
    </row>
    <row r="16" spans="1:7" ht="12.75">
      <c r="A16" t="s">
        <v>28</v>
      </c>
      <c r="C16">
        <v>1.1517</v>
      </c>
      <c r="E16" s="8">
        <v>319673</v>
      </c>
      <c r="G16" s="8">
        <f t="shared" si="0"/>
        <v>368167.3941</v>
      </c>
    </row>
    <row r="17" spans="1:7" ht="12.75">
      <c r="A17" t="s">
        <v>18</v>
      </c>
      <c r="G17">
        <f t="shared" si="0"/>
        <v>0</v>
      </c>
    </row>
    <row r="18" spans="1:7" ht="12.75">
      <c r="A18" t="s">
        <v>19</v>
      </c>
      <c r="G18">
        <f t="shared" si="0"/>
        <v>0</v>
      </c>
    </row>
    <row r="19" spans="1:7" ht="12.75">
      <c r="A19" t="s">
        <v>20</v>
      </c>
      <c r="G19">
        <f t="shared" si="0"/>
        <v>0</v>
      </c>
    </row>
    <row r="21" ht="12.75">
      <c r="G21" s="9">
        <f>SUM(G11:G20)</f>
        <v>1856556.4269999997</v>
      </c>
    </row>
    <row r="23" ht="12.75">
      <c r="A23" s="1" t="s">
        <v>21</v>
      </c>
    </row>
    <row r="25" spans="3:7" ht="12.75">
      <c r="C25" s="3" t="s">
        <v>3</v>
      </c>
      <c r="D25" s="3"/>
      <c r="E25" s="3" t="s">
        <v>38</v>
      </c>
      <c r="F25" s="3"/>
      <c r="G25" s="3" t="s">
        <v>39</v>
      </c>
    </row>
    <row r="26" spans="1:7" ht="12.75">
      <c r="A26" s="4" t="s">
        <v>7</v>
      </c>
      <c r="C26" s="5" t="s">
        <v>37</v>
      </c>
      <c r="D26" s="3"/>
      <c r="E26" s="5" t="s">
        <v>22</v>
      </c>
      <c r="F26" s="3"/>
      <c r="G26" s="5" t="s">
        <v>12</v>
      </c>
    </row>
    <row r="27" spans="1:7" ht="12.75">
      <c r="A27" s="6"/>
      <c r="C27" s="7"/>
      <c r="D27" s="3"/>
      <c r="E27" s="7"/>
      <c r="F27" s="3"/>
      <c r="G27" s="7"/>
    </row>
    <row r="28" spans="1:7" ht="12.75">
      <c r="A28" t="s">
        <v>13</v>
      </c>
      <c r="E28">
        <v>76407</v>
      </c>
      <c r="G28" s="8">
        <f aca="true" t="shared" si="1" ref="G28:G36">C28*E28*4</f>
        <v>0</v>
      </c>
    </row>
    <row r="29" spans="1:7" ht="12.75">
      <c r="A29" t="s">
        <v>14</v>
      </c>
      <c r="E29">
        <v>7069</v>
      </c>
      <c r="G29" s="8">
        <f t="shared" si="1"/>
        <v>0</v>
      </c>
    </row>
    <row r="30" spans="1:7" ht="12.75">
      <c r="A30" t="s">
        <v>15</v>
      </c>
      <c r="E30">
        <f>1214-3</f>
        <v>1211</v>
      </c>
      <c r="G30" s="8">
        <f t="shared" si="1"/>
        <v>0</v>
      </c>
    </row>
    <row r="31" spans="1:7" ht="12.75">
      <c r="A31" t="s">
        <v>16</v>
      </c>
      <c r="E31">
        <v>3</v>
      </c>
      <c r="G31" s="8">
        <f t="shared" si="1"/>
        <v>0</v>
      </c>
    </row>
    <row r="32" spans="1:7" ht="12.75">
      <c r="A32" t="s">
        <v>17</v>
      </c>
      <c r="E32" s="10">
        <v>10</v>
      </c>
      <c r="G32" s="8">
        <f t="shared" si="1"/>
        <v>0</v>
      </c>
    </row>
    <row r="33" spans="1:7" ht="12.75">
      <c r="A33" t="s">
        <v>29</v>
      </c>
      <c r="C33">
        <v>63717.8597</v>
      </c>
      <c r="E33" s="10">
        <v>1</v>
      </c>
      <c r="G33" s="18">
        <f t="shared" si="1"/>
        <v>254871.4388</v>
      </c>
    </row>
    <row r="34" spans="1:7" ht="12.75">
      <c r="A34" t="s">
        <v>18</v>
      </c>
      <c r="C34">
        <v>0.2343</v>
      </c>
      <c r="E34">
        <v>23208</v>
      </c>
      <c r="G34" s="8">
        <f t="shared" si="1"/>
        <v>21750.5376</v>
      </c>
    </row>
    <row r="35" spans="1:7" ht="12.75">
      <c r="A35" t="s">
        <v>19</v>
      </c>
      <c r="C35">
        <v>0.3022</v>
      </c>
      <c r="E35">
        <v>794</v>
      </c>
      <c r="G35" s="8">
        <f t="shared" si="1"/>
        <v>959.7872000000001</v>
      </c>
    </row>
    <row r="36" spans="1:7" ht="12.75">
      <c r="A36" t="s">
        <v>20</v>
      </c>
      <c r="C36">
        <v>2.9717</v>
      </c>
      <c r="E36">
        <v>698</v>
      </c>
      <c r="G36" s="8">
        <f t="shared" si="1"/>
        <v>8296.9864</v>
      </c>
    </row>
    <row r="38" ht="12.75">
      <c r="G38" s="9">
        <f>SUM(G28:G37)</f>
        <v>285878.75</v>
      </c>
    </row>
    <row r="40" spans="5:7" ht="13.5" thickBot="1">
      <c r="E40" s="1" t="s">
        <v>23</v>
      </c>
      <c r="F40" s="1"/>
      <c r="G40" s="25">
        <f>G21+G38</f>
        <v>2142435.1769999997</v>
      </c>
    </row>
    <row r="41" ht="13.5" thickTop="1"/>
    <row r="44" ht="12.75">
      <c r="G44" s="8"/>
    </row>
  </sheetData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E46" sqref="E46"/>
    </sheetView>
  </sheetViews>
  <sheetFormatPr defaultColWidth="9.140625" defaultRowHeight="12.75"/>
  <cols>
    <col min="4" max="4" width="10.28125" style="0" bestFit="1" customWidth="1"/>
    <col min="5" max="5" width="12.00390625" style="0" customWidth="1"/>
    <col min="6" max="6" width="11.421875" style="0" customWidth="1"/>
    <col min="7" max="7" width="11.28125" style="0" customWidth="1"/>
    <col min="8" max="8" width="11.8515625" style="0" customWidth="1"/>
    <col min="9" max="9" width="11.57421875" style="0" customWidth="1"/>
    <col min="10" max="10" width="12.00390625" style="0" customWidth="1"/>
    <col min="11" max="11" width="11.28125" style="0" bestFit="1" customWidth="1"/>
  </cols>
  <sheetData>
    <row r="1" ht="15">
      <c r="A1" s="22" t="s">
        <v>42</v>
      </c>
    </row>
    <row r="3" spans="6:11" ht="12.75">
      <c r="F3" s="24">
        <v>2002</v>
      </c>
      <c r="G3" s="24">
        <v>2003</v>
      </c>
      <c r="H3" s="24">
        <v>2004</v>
      </c>
      <c r="I3" s="24">
        <v>2005</v>
      </c>
      <c r="J3" s="24">
        <v>2006</v>
      </c>
      <c r="K3" s="24" t="s">
        <v>23</v>
      </c>
    </row>
    <row r="5" spans="1:11" ht="12.75">
      <c r="A5" t="s">
        <v>40</v>
      </c>
      <c r="F5" s="8">
        <f>'2002'!K38</f>
        <v>6827888.222473</v>
      </c>
      <c r="G5" s="8">
        <f>'2003'!K39</f>
        <v>9435219.078791</v>
      </c>
      <c r="H5" s="8">
        <f>'2004'!T39</f>
        <v>7495417.060281101</v>
      </c>
      <c r="I5" s="8">
        <f>'2005'!O38</f>
        <v>7003900.454213301</v>
      </c>
      <c r="J5" s="8">
        <f>'2006'!G40</f>
        <v>2142435.1769999997</v>
      </c>
      <c r="K5" s="23">
        <f>SUM(F5:J5)</f>
        <v>32904859.9927584</v>
      </c>
    </row>
    <row r="6" ht="12.75">
      <c r="A6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Enwin Utilities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Keys</dc:creator>
  <cp:keywords/>
  <dc:description/>
  <cp:lastModifiedBy>Alison Keys</cp:lastModifiedBy>
  <cp:lastPrinted>2010-01-14T20:09:06Z</cp:lastPrinted>
  <dcterms:created xsi:type="dcterms:W3CDTF">2010-01-14T20:05:35Z</dcterms:created>
  <dcterms:modified xsi:type="dcterms:W3CDTF">2010-01-14T20:09:39Z</dcterms:modified>
  <cp:category/>
  <cp:version/>
  <cp:contentType/>
  <cp:contentStatus/>
</cp:coreProperties>
</file>