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30" yWindow="1545" windowWidth="8070" windowHeight="5550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 Rates" sheetId="6" r:id="rId6"/>
    <sheet name="PILs 1562 Calculation" sheetId="7" r:id="rId7"/>
    <sheet name="Checklist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'Checklist'!$A$1:$E$52</definedName>
    <definedName name="_xlnm.Print_Area" localSheetId="6">'PILs 1562 Calculation'!$A$1:$O$25</definedName>
    <definedName name="_xlnm.Print_Area" localSheetId="0">'REGINFO'!$A$1:$E$68</definedName>
    <definedName name="_xlnm.Print_Area" localSheetId="5">'Tax Rates'!$A$1:$J$65</definedName>
    <definedName name="_xlnm.Print_Area" localSheetId="3">'Tax Reserves'!$A$1:$F$64</definedName>
    <definedName name="_xlnm.Print_Area" localSheetId="1">'TAXCALC'!$A$1:$L$210</definedName>
    <definedName name="_xlnm.Print_Area" localSheetId="2">'TAXREC'!$A$1:$F$312</definedName>
    <definedName name="_xlnm.Print_Area" localSheetId="4">'TAXREC 2'!$A$1:$F$149</definedName>
    <definedName name="_xlnm.Print_Titles" localSheetId="1">'TAXCALC'!$A:$A,'TAXCALC'!$1:$6</definedName>
    <definedName name="_xlnm.Print_Titles" localSheetId="2">'TAXREC'!$1:$5</definedName>
    <definedName name="_xlnm.Print_Titles" localSheetId="4">'TAXREC 2'!$2:$6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<sst xmlns="http://schemas.openxmlformats.org/spreadsheetml/2006/main" count="1070" uniqueCount="646">
  <si>
    <t xml:space="preserve">         trued up in 2002, 2003 and for the period January 1- March 31, 2004.  Input the variance in the whole year reconcilation.</t>
  </si>
  <si>
    <t xml:space="preserve">         trued up in 2002, 2003 and for the period January 1- March 31, 2004.  Input the deferral variance in the whole year reconciliation. </t>
  </si>
  <si>
    <t xml:space="preserve">         2002 PILs tax proxy recovered by the volumetric rate by class as calculated on sheet 7 of the 2004 RAM.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</si>
  <si>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</si>
  <si>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 xml:space="preserve">Please identify if Method 1, 2 or 3 was used to account for the PILs proxy and recovery.  ANSWER:  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</si>
  <si>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</si>
  <si>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</si>
  <si>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</si>
  <si>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 by the PILs volumetric proxy rates by class (from the Q4, 2001and 2002 RAM worksheets) for 2002, 2003 and January 1 to March 31, 2004;   </t>
  </si>
  <si>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</si>
  <si>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</si>
  <si>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</si>
  <si>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</si>
  <si>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 xml:space="preserve">Capital for the year   </t>
  </si>
  <si>
    <t xml:space="preserve">Deduct: Investment allowance   </t>
  </si>
  <si>
    <t xml:space="preserve">   Taxable Capital for taxation year  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</si>
  <si>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</si>
  <si>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</si>
  <si>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</si>
  <si>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</si>
  <si>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</si>
  <si>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</si>
  <si>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</si>
  <si>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</si>
  <si>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</si>
  <si>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</si>
  <si>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</si>
  <si>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</si>
  <si>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</si>
  <si>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</si>
  <si>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</si>
  <si>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</si>
  <si>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</si>
  <si>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</si>
  <si>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</si>
  <si>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</si>
  <si>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</si>
  <si>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</si>
  <si>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</si>
  <si>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</si>
  <si>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</si>
  <si>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</si>
  <si>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</si>
  <si>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</si>
  <si>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</si>
  <si>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</si>
  <si>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</si>
  <si>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</si>
  <si>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</si>
  <si>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</si>
  <si>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</si>
  <si>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</si>
  <si>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</si>
  <si>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</si>
  <si>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(June)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</si>
  <si>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</si>
  <si>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</si>
  <si>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</si>
  <si>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</si>
  <si>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</si>
  <si>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</si>
  <si>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</si>
  <si>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</si>
  <si>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</si>
  <si>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</si>
  <si>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</si>
  <si>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</si>
  <si>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</si>
  <si>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</si>
  <si>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</si>
  <si>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</si>
  <si>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</si>
  <si>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Lien notes payable</t>
  </si>
  <si>
    <t>Deferred credits</t>
  </si>
  <si>
    <t>Other reserves not allowed as deductions</t>
  </si>
  <si>
    <t xml:space="preserve">            Sub-total</t>
  </si>
  <si>
    <t>Subtract: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</si>
  <si>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</si>
  <si>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</si>
  <si>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</si>
  <si>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</si>
  <si>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</si>
  <si>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 xml:space="preserve">   Total Eligible Investments</t>
  </si>
  <si>
    <t>TOTAL ASSETS</t>
  </si>
  <si>
    <t>Total assets per balance sheet</t>
  </si>
  <si>
    <t>Total assets as adjusted</t>
  </si>
  <si>
    <t>Add: (if deducted from assets)</t>
  </si>
  <si>
    <t xml:space="preserve">  Other reserves not allowed as deductions</t>
  </si>
  <si>
    <t xml:space="preserve">Subtract: </t>
  </si>
  <si>
    <t>Subtract: Appraisal surplus if booked</t>
  </si>
  <si>
    <t>Add or subtract:  Other adjustments</t>
  </si>
  <si>
    <t xml:space="preserve">  Total Assets</t>
  </si>
  <si>
    <t>Investment Allowance</t>
  </si>
  <si>
    <t>Net paid-up capital</t>
  </si>
  <si>
    <t>Subtract: Investment Allowance</t>
  </si>
  <si>
    <t xml:space="preserve">  Taxable Capital</t>
  </si>
  <si>
    <t>Capital Tax Calculation</t>
  </si>
  <si>
    <t xml:space="preserve"> Net Taxable Capital </t>
  </si>
  <si>
    <t>CAPITAL</t>
  </si>
  <si>
    <t>ADD: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</si>
  <si>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</si>
  <si>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</si>
  <si>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</si>
  <si>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</si>
  <si>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</si>
  <si>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</si>
  <si>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Any dividends declared but not paid</t>
  </si>
  <si>
    <t>DEDUCT:</t>
  </si>
  <si>
    <t>Deferred tax debit balance</t>
  </si>
  <si>
    <t>Deferred unrealized foreign exchange losses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</si>
  <si>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</si>
  <si>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</si>
  <si>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</si>
  <si>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</si>
  <si>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</si>
  <si>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</si>
  <si>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</si>
  <si>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Interest in a partnership</t>
  </si>
  <si>
    <t xml:space="preserve">TAXABLE CAPITAL </t>
  </si>
  <si>
    <t>Corporate</t>
  </si>
  <si>
    <t xml:space="preserve">    Total (Net) Paid-up Capital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</si>
  <si>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</si>
  <si>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</si>
  <si>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</si>
  <si>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</si>
  <si>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</si>
  <si>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 xml:space="preserve">Days in taxation year </t>
  </si>
  <si>
    <t xml:space="preserve">Days in year  </t>
  </si>
  <si>
    <t>Reserves from financial statements- end of year</t>
  </si>
  <si>
    <t>Federal Surtax Rate</t>
  </si>
  <si>
    <t>(If surtax is greater than Gross LCT, then zero)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</si>
  <si>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</si>
  <si>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</si>
  <si>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</si>
  <si>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</si>
  <si>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</si>
  <si>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</si>
  <si>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</si>
  <si>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</si>
  <si>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</si>
  <si>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</si>
  <si>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</si>
  <si>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</si>
  <si>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</si>
  <si>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</si>
  <si>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</si>
  <si>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</si>
  <si>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</si>
  <si>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</si>
  <si>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</si>
  <si>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</si>
  <si>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</si>
  <si>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</si>
  <si>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</si>
  <si>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</si>
  <si>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</si>
  <si>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</si>
  <si>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</si>
  <si>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</si>
  <si>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</si>
  <si>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</si>
  <si>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</si>
  <si>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</si>
  <si>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</si>
  <si>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</si>
  <si>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</si>
  <si>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</si>
  <si>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</si>
  <si>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</si>
  <si>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</si>
  <si>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</si>
  <si>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</si>
  <si>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</si>
  <si>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</si>
  <si>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</si>
  <si>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</si>
  <si>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</si>
  <si>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</si>
  <si>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</si>
  <si>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</si>
  <si>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</si>
  <si>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</si>
  <si>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Analysis of Account 1562: 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</si>
  <si>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</si>
  <si>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</si>
  <si>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</si>
  <si>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</si>
  <si>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</si>
  <si>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</si>
  <si>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</si>
  <si>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</si>
  <si>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</si>
  <si>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</si>
  <si>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</si>
  <si>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</si>
  <si>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</si>
  <si>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</si>
  <si>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</si>
  <si>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</si>
  <si>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</si>
  <si>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</si>
  <si>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</si>
  <si>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</si>
  <si>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</si>
  <si>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</si>
  <si>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</si>
  <si>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</si>
  <si>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</si>
  <si>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</si>
  <si>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</si>
  <si>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</si>
  <si>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</si>
  <si>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</si>
  <si>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</si>
  <si>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</si>
  <si>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Charitable donations</t>
  </si>
  <si>
    <t>Depreciation in inventory -end of year</t>
  </si>
  <si>
    <t>Scientific research expenditures deducted</t>
  </si>
  <si>
    <t xml:space="preserve">   per financial statements</t>
  </si>
  <si>
    <t>Non-deductible club dues and fees</t>
  </si>
  <si>
    <t>Non-deductible automobile expenses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</si>
  <si>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</si>
  <si>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</si>
  <si>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</si>
  <si>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</si>
  <si>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</si>
  <si>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</si>
  <si>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</si>
  <si>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</si>
  <si>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</si>
  <si>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</si>
  <si>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</si>
  <si>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</si>
  <si>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</si>
  <si>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</si>
  <si>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</si>
  <si>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</si>
  <si>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</si>
  <si>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</si>
  <si>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</si>
  <si>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</si>
  <si>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</si>
  <si>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</si>
  <si>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</si>
  <si>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</si>
  <si>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</si>
  <si>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</si>
  <si>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</si>
  <si>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</si>
  <si>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</si>
  <si>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</si>
  <si>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</si>
  <si>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</si>
  <si>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</si>
  <si>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</si>
  <si>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</si>
  <si>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</si>
  <si>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</si>
  <si>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</si>
  <si>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</si>
  <si>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</si>
  <si>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</si>
  <si>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</si>
  <si>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</si>
  <si>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</si>
  <si>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</si>
  <si>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</si>
  <si>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</si>
  <si>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Deductible R&amp;D expenditures and ONTTI  costs deferred for income tax</t>
  </si>
  <si>
    <t>Mortgages or other liabilities deducted from assets</t>
  </si>
  <si>
    <t>Share of partnership(s)/ joint venture(s) total assets</t>
  </si>
  <si>
    <t>Subtract: Investment in partnership(s)/joint venture(s)</t>
  </si>
  <si>
    <t>+</t>
  </si>
  <si>
    <t>-</t>
  </si>
  <si>
    <t xml:space="preserve">  Contingent, investment, inventory and similar reserves</t>
  </si>
  <si>
    <t>=</t>
  </si>
  <si>
    <t>Eligible loans and advances to related corporations</t>
  </si>
  <si>
    <t>Share of partnership(s), joint venture(s) paid-up capital</t>
  </si>
  <si>
    <t>+/-</t>
  </si>
  <si>
    <t xml:space="preserve">Deductible R&amp;D expenditures and ONTTI  costs deferred                for income tax </t>
  </si>
  <si>
    <t>Amounts deducted for income tax purposes in excess of amounts booked</t>
  </si>
  <si>
    <t>Contingent, investment, inventory and similar reserves</t>
  </si>
  <si>
    <t>Share of partnership(s) or joint venture(s)  eligible investments</t>
  </si>
  <si>
    <t>Reserves that have not been deducted in  computing income for the year under Part I</t>
  </si>
  <si>
    <t>Any deficit deducted in computing shareholders' equity</t>
  </si>
  <si>
    <t>Any patronage dividends 135(1) deducted in computing income under Part I included in amounts above</t>
  </si>
  <si>
    <t>All indebtedness- bonds, debentures, notes, mortgages, bankers acceptances, or similar obligations</t>
  </si>
  <si>
    <t>All other indebtedness outstanding for more than 365 days</t>
  </si>
  <si>
    <t>Debts of corporate partnerships that were not exempt from tax under Part I.3</t>
  </si>
  <si>
    <t>Income or loss for tax purposes- joint ventures or partnerships</t>
  </si>
  <si>
    <t>Soft costs on construction and renovation of buildings</t>
  </si>
  <si>
    <t>Book loss on joint ventures or partnerships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</si>
  <si>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</si>
  <si>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</si>
  <si>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</si>
  <si>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</si>
  <si>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Other deductions (less than materiality level)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</si>
  <si>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</si>
  <si>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</si>
  <si>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</si>
  <si>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</si>
  <si>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</si>
  <si>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</si>
  <si>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</si>
  <si>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</si>
  <si>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</si>
  <si>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</si>
  <si>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</si>
  <si>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Documents to be submitted to the Board when filing the Ministry of Finance Column information:</t>
  </si>
  <si>
    <t>1)</t>
  </si>
  <si>
    <t>2)</t>
  </si>
  <si>
    <t>3)</t>
  </si>
  <si>
    <t>4)</t>
  </si>
  <si>
    <t>5)</t>
  </si>
  <si>
    <t>Checklist</t>
  </si>
  <si>
    <t xml:space="preserve">6) </t>
  </si>
  <si>
    <t>10)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</si>
  <si>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</si>
  <si>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</si>
  <si>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</si>
  <si>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</si>
  <si>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</si>
  <si>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</si>
  <si>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</si>
  <si>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</si>
  <si>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</si>
  <si>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</si>
  <si>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</si>
  <si>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</si>
  <si>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>(From Federal Schedule 33)</t>
  </si>
  <si>
    <t xml:space="preserve">ONTARIO CAPITAL TAX </t>
  </si>
  <si>
    <t>(From Ontario CT23)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</si>
  <si>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</si>
  <si>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</si>
  <si>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</si>
  <si>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</si>
  <si>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</si>
  <si>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</si>
  <si>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7)</t>
  </si>
  <si>
    <t>9)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</si>
  <si>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</si>
  <si>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</si>
  <si>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</si>
  <si>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</si>
  <si>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</si>
  <si>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</si>
  <si>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</si>
  <si>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</si>
  <si>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</si>
  <si>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</si>
  <si>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</si>
  <si>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</si>
  <si>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</si>
  <si>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</si>
  <si>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</si>
  <si>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</si>
  <si>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</si>
  <si>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</si>
  <si>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</si>
  <si>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</si>
  <si>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</si>
  <si>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</si>
  <si>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TAX RETURN RECONCILIATION (TAXREC 2)</t>
  </si>
  <si>
    <t xml:space="preserve">Gain on sale of eligible capital property </t>
  </si>
  <si>
    <t>Non-deductible life insurance premiums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</si>
  <si>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</si>
  <si>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</si>
  <si>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</si>
  <si>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</si>
  <si>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</si>
  <si>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</si>
  <si>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>Mortgages payable</t>
  </si>
  <si>
    <t>Regulatory adjustments</t>
  </si>
  <si>
    <t>&gt;1,128,000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</si>
  <si>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</si>
  <si>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</si>
  <si>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</si>
  <si>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</si>
  <si>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</si>
  <si>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</si>
  <si>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</si>
  <si>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</si>
  <si>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</si>
  <si>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</si>
  <si>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</si>
  <si>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Other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</si>
  <si>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</si>
  <si>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</si>
  <si>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</si>
  <si>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</si>
  <si>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</si>
  <si>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</si>
  <si>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</si>
  <si>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</si>
  <si>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</si>
  <si>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</si>
  <si>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</si>
  <si>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</si>
  <si>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</si>
  <si>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</si>
  <si>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</si>
  <si>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</si>
  <si>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</si>
  <si>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   unless authorized by the Minister and the Board)</t>
  </si>
  <si>
    <t xml:space="preserve">           Total Regulatory Income</t>
  </si>
  <si>
    <t>Phase-in of interest - Year 1 (2001)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</si>
  <si>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</si>
  <si>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</si>
  <si>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</si>
  <si>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</si>
  <si>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</si>
  <si>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</si>
  <si>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</si>
  <si>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IV) FUTURE TRUE-UPS  </t>
  </si>
  <si>
    <t>Non-deductible meals and entertainment</t>
  </si>
  <si>
    <t xml:space="preserve">  Debt financing expenses</t>
  </si>
  <si>
    <t xml:space="preserve">  Imputed interest on Reg Assets</t>
  </si>
  <si>
    <t>FROM ACTUAL TAX RETURNS</t>
  </si>
  <si>
    <t>Exemptions, Deductions, or Thresholds</t>
  </si>
  <si>
    <t>Deduct:  Capital Deduction - maximum of $50,000,000</t>
  </si>
  <si>
    <t xml:space="preserve">                                                               RAM DECISION</t>
  </si>
  <si>
    <t>MAX $50MM</t>
  </si>
  <si>
    <t>Deemed interest amount in 100% of MARR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</si>
  <si>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</si>
  <si>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</si>
  <si>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</si>
  <si>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</si>
  <si>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</si>
  <si>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</si>
  <si>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</si>
  <si>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</si>
  <si>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</si>
  <si>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t xml:space="preserve"> Rate       </t>
  </si>
  <si>
    <r>
      <t xml:space="preserve">Net Part I.3 Tax - LCT  Payable  </t>
    </r>
    <r>
      <rPr>
        <b/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</si>
  <si>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</si>
  <si>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</si>
  <si>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</si>
  <si>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>TAXABLE INCOME/ (LOSS)</t>
  </si>
  <si>
    <t xml:space="preserve">   Blended Income Tax Rate</t>
  </si>
  <si>
    <r>
      <t xml:space="preserve">                                                       </t>
    </r>
    <r>
      <rPr>
        <b/>
        <sz val="10"/>
        <color indexed="10"/>
        <rFont val="Arial"/>
        <family val="2"/>
      </rPr>
      <t xml:space="preserve">(Input in tab Tax Rates) </t>
    </r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</si>
  <si>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</si>
  <si>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</si>
  <si>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t xml:space="preserve">RECAP FROM ABOVE: </t>
  </si>
  <si>
    <t>***Allocation of exemptions must comply with the Board's instructions regarding regulated activities.</t>
  </si>
  <si>
    <r>
      <t xml:space="preserve">Ontario Capital Tax Exemption  </t>
    </r>
    <r>
      <rPr>
        <b/>
        <sz val="10"/>
        <color indexed="10"/>
        <rFont val="Arial"/>
        <family val="2"/>
      </rPr>
      <t>***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</si>
  <si>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</t>
    </r>
  </si>
  <si>
    <t>BLENDED INCOME TAX RATE</t>
  </si>
  <si>
    <t>Table 1</t>
  </si>
  <si>
    <t>Table 2</t>
  </si>
  <si>
    <t>Table 3</t>
  </si>
  <si>
    <t>Tab Tax Rates - Regulatory from Table 1;  Actual from Table 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</si>
  <si>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</si>
  <si>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</si>
  <si>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</si>
  <si>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</si>
  <si>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</si>
  <si>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</si>
  <si>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</si>
  <si>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RRR # 2.1.8</t>
  </si>
  <si>
    <t>REGINFO</t>
  </si>
  <si>
    <t xml:space="preserve">TAXCALC </t>
  </si>
  <si>
    <t>Tax Reserves</t>
  </si>
  <si>
    <t>Tax Rates</t>
  </si>
  <si>
    <t>TAXREC 2</t>
  </si>
  <si>
    <t>8)</t>
  </si>
  <si>
    <t>11)</t>
  </si>
  <si>
    <t>12)</t>
  </si>
  <si>
    <t>13)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</si>
  <si>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</si>
  <si>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</si>
  <si>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</si>
  <si>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</si>
  <si>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D: Detailed calculation of Ontario Capital Tax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</si>
  <si>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</si>
  <si>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</si>
  <si>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</si>
  <si>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</si>
  <si>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</si>
  <si>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</si>
  <si>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</si>
  <si>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</si>
  <si>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</si>
  <si>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</si>
  <si>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</si>
  <si>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</si>
  <si>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</si>
  <si>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</si>
  <si>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</si>
  <si>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</si>
  <si>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</si>
  <si>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Ending balance: # 1562 </t>
  </si>
  <si>
    <t>Bad debts</t>
  </si>
  <si>
    <t>Deferred Payments in lieu of Taxes</t>
  </si>
  <si>
    <t>12-31-2005</t>
  </si>
  <si>
    <t>Phase-in of interest - Years 2, 3 &amp; 4  (2002, 2003,2004)</t>
  </si>
  <si>
    <t>Actual 2005</t>
  </si>
  <si>
    <t>Version 2005.1</t>
  </si>
  <si>
    <t>Expected Rates and Exemptions for 2005</t>
  </si>
  <si>
    <t>Expected Rates 2005</t>
  </si>
  <si>
    <t>Input Information from Utility's Actual 2005 Tax Returns</t>
  </si>
  <si>
    <t>MAX   $7.5MM</t>
  </si>
  <si>
    <t>Rates Used in 2005 RAM PILs Applications</t>
  </si>
  <si>
    <t>MAX $7.5MM</t>
  </si>
  <si>
    <t>RAM 2005</t>
  </si>
  <si>
    <t>**Exemption amounts must agree with the Board-approved 2005 RAM PILs filing</t>
  </si>
  <si>
    <t xml:space="preserve">   Amount allowed in 2003 and 2004 (will be zero due to Bill 210;</t>
  </si>
  <si>
    <t xml:space="preserve">   Amount allowed in Year 1 - 2001 </t>
  </si>
  <si>
    <t xml:space="preserve">   Amount allowed in Year 2 - 2002</t>
  </si>
  <si>
    <t xml:space="preserve">  Other adjustments approved by the Board</t>
  </si>
  <si>
    <t>Phase-in of interest - Year 3  (2005) and forward</t>
  </si>
  <si>
    <t xml:space="preserve">   ((D43+D47)/D41)*D62</t>
  </si>
  <si>
    <t xml:space="preserve">   ((D43+D47+D48)/D41)*D62  (Due to Bill 210)</t>
  </si>
  <si>
    <t>Y</t>
  </si>
  <si>
    <t>N</t>
  </si>
  <si>
    <r>
      <t xml:space="preserve">   Amount allowed in Year 3 - 2005; </t>
    </r>
    <r>
      <rPr>
        <sz val="10"/>
        <color indexed="10"/>
        <rFont val="Arial"/>
        <family val="2"/>
      </rPr>
      <t>no gross-up</t>
    </r>
    <r>
      <rPr>
        <sz val="10"/>
        <rFont val="Arial"/>
        <family val="0"/>
      </rPr>
      <t>; (with approved CDM plan)</t>
    </r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</si>
  <si>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</si>
  <si>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>Regulatory Net Income  REGINFO E54</t>
  </si>
  <si>
    <t>Divide days by 365</t>
  </si>
  <si>
    <t>Deduction from taxable capital up to maximum of $7,5000,000</t>
  </si>
  <si>
    <t xml:space="preserve">Rate 0.225% in 2002 and 2003; 0.200% in 2004; 0.175% in 2005    </t>
  </si>
  <si>
    <t xml:space="preserve">          plus, (b) customer counts by class in the same period multiplied by the PILs fixed charge rate components.</t>
  </si>
  <si>
    <t xml:space="preserve">          In 2004, use the Board-approved 2002 PILs proxy, recovered on a volumetric basis by class as calculated by the 2004 RAM, sheet 7,</t>
  </si>
  <si>
    <t xml:space="preserve">          for the period April 1 to December 31, 2004, and add this total to the results from the sentence above for January 1 to March 31, 2004.</t>
  </si>
  <si>
    <t xml:space="preserve">          to calculate the recovery for the period January 1 to March 31, 2005.</t>
  </si>
  <si>
    <t xml:space="preserve">     (ii) Collections should equal: (a) the actual volumes/ load (kWhs, kWs, Kva) for the period (including net unbilled at period end), multiplied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</si>
  <si>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</si>
  <si>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</si>
  <si>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>Regulatory Assets - to balance to tax return</t>
  </si>
  <si>
    <t>Regulatory Assets changes</t>
  </si>
  <si>
    <t>True-up Variance Adjustment  Q4, 2001     (2)</t>
  </si>
  <si>
    <t>Adjustments to reported prior years' variances    (6)</t>
  </si>
  <si>
    <t>Board-approved PILs tax proxy from Decisions    (1)</t>
  </si>
  <si>
    <t xml:space="preserve">(1)  (i)  From the Board's Decision - see Inclusion in Rates, Part III of the TAXCALC spreadsheet for Q4 2001 and 2002.  </t>
  </si>
  <si>
    <t>Deferral Account Variance Adjustment Q4, 2001      (4)</t>
  </si>
  <si>
    <t>True-up Variance Adjustment                    (3)</t>
  </si>
  <si>
    <t>Deferral Account Variance Adjustment                    (5)</t>
  </si>
  <si>
    <t>(6) The correcting entry should be shown in the year the entry was made.  The true-up of the carrying charges will have to be reviewed.</t>
  </si>
  <si>
    <t xml:space="preserve">         The true-up will compare to the 2002 proxy for 2002, 2003, 2004 and January 1 to March 31, 2005.</t>
  </si>
  <si>
    <t>Rate (as a result of legislative changes) tab 'Tax Rates' cell C55</t>
  </si>
  <si>
    <t>Interest phased-in  (Cell C38)</t>
  </si>
  <si>
    <t xml:space="preserve">Interest deducted on MoF filing  (Cell K38+K43) </t>
  </si>
  <si>
    <t>Total deemed interest  (REGINFO CELL D62)</t>
  </si>
  <si>
    <t>For explanation of Account 1562 please refer to Accounting Procedures Handbook for Electric Distribution Utilities and FAQ April 2003.</t>
  </si>
  <si>
    <t xml:space="preserve">     (v)  Column K - The 2002 PILs tax proxy applies to January 1 to March 31, 2005, and the new 2005 PILs tax proxy from April 1 to December 31, 2005.</t>
  </si>
  <si>
    <t>Carrying charges           (7)</t>
  </si>
  <si>
    <t>PILs collected from customers -    Proxy       (8)</t>
  </si>
  <si>
    <t xml:space="preserve">        Ontario Capital Tax (as calculated)</t>
  </si>
  <si>
    <t xml:space="preserve">  CDM 2005 incremental OM&amp;A expenses per 2005 PILs model</t>
  </si>
  <si>
    <t>Income Tax Rate from 2005 Utility's tax return</t>
  </si>
  <si>
    <t>Income Tax Rate used for gross-up</t>
  </si>
  <si>
    <t>Actual Income Tax Rate used for gross-up</t>
  </si>
  <si>
    <t>Less: Federal LCT reported in the initial estimate column  (Cell C85)</t>
  </si>
  <si>
    <t xml:space="preserve">  SEC 20(1) (e)</t>
  </si>
  <si>
    <t xml:space="preserve">  Capital gains adjustment</t>
  </si>
  <si>
    <t xml:space="preserve">  Equipment</t>
  </si>
  <si>
    <t>Capital tax accrued in income statement</t>
  </si>
  <si>
    <t>Capital tax per CT23</t>
  </si>
  <si>
    <t>APPLICABLE TAX RATES FROM ACTUAL TAX RETURNS</t>
  </si>
  <si>
    <t>Input in C57</t>
  </si>
  <si>
    <t>Input in C58</t>
  </si>
  <si>
    <t>Input in C54</t>
  </si>
  <si>
    <t>Input in C55</t>
  </si>
  <si>
    <t>Input in C56</t>
  </si>
  <si>
    <t>Input in C36</t>
  </si>
  <si>
    <t>Input in C37</t>
  </si>
  <si>
    <t>Input in C38</t>
  </si>
  <si>
    <t>Input in C39</t>
  </si>
  <si>
    <t>Input in C40</t>
  </si>
  <si>
    <t>Input in C18</t>
  </si>
  <si>
    <t>Input in C19</t>
  </si>
  <si>
    <t>Input in C20</t>
  </si>
  <si>
    <t>Input in C21</t>
  </si>
  <si>
    <t>Input in C22</t>
  </si>
  <si>
    <t xml:space="preserve">          In 2006, use the Board-approved 2005 PILs proxy, recovered on a volumetric basis by class as calculated by the 2005 RAM, sheet 4,</t>
  </si>
  <si>
    <t xml:space="preserve">          for the period January 1 to April 30, 2006.</t>
  </si>
  <si>
    <t xml:space="preserve">     CDM Expenses for 2005</t>
  </si>
  <si>
    <t xml:space="preserve">     Amortization  (links to C61 below) </t>
  </si>
  <si>
    <t>Colour Code</t>
  </si>
  <si>
    <t>Input Cell</t>
  </si>
  <si>
    <t>Formula in Cell</t>
  </si>
  <si>
    <t xml:space="preserve">Number </t>
  </si>
  <si>
    <t>of Copies</t>
  </si>
  <si>
    <t>Notices of Assessments, Re-assessments, Statement of Adjustments for:</t>
  </si>
  <si>
    <t>PILs 1562 Calculation</t>
  </si>
  <si>
    <t>Income Tax Rate used for gross- up</t>
  </si>
  <si>
    <t>Please file 2 sets of copies of the SIMPIL worksheets and 1 CD or disk</t>
  </si>
  <si>
    <t>SIMPIL RRR FILING</t>
  </si>
  <si>
    <t>Please identify the % used to allocate the OCT and LCT exemptions in Cells C68 &amp; C77 in the TAXCALC spreadsheet.</t>
  </si>
  <si>
    <r>
      <t xml:space="preserve">Less: Federal Surtax =              </t>
    </r>
    <r>
      <rPr>
        <b/>
        <sz val="10"/>
        <color indexed="10"/>
        <rFont val="Arial"/>
        <family val="2"/>
      </rPr>
      <t>Actual Surtax from tax return</t>
    </r>
  </si>
  <si>
    <r>
      <t xml:space="preserve">Gross Part I.3 Tax    LCT            </t>
    </r>
    <r>
      <rPr>
        <b/>
        <sz val="10"/>
        <color indexed="10"/>
        <rFont val="Arial"/>
        <family val="2"/>
      </rPr>
      <t>(Must agree with tax return)</t>
    </r>
  </si>
  <si>
    <r>
      <t xml:space="preserve">                                                         </t>
    </r>
    <r>
      <rPr>
        <b/>
        <sz val="10"/>
        <color indexed="10"/>
        <rFont val="Arial"/>
        <family val="2"/>
      </rPr>
      <t>(Input in tab Tax Rates)</t>
    </r>
  </si>
  <si>
    <r>
      <t xml:space="preserve">        Ontario Capital Tax         </t>
    </r>
    <r>
      <rPr>
        <b/>
        <sz val="10"/>
        <color indexed="10"/>
        <rFont val="Arial"/>
        <family val="2"/>
      </rPr>
      <t>(Must agree with CT23 return)</t>
    </r>
  </si>
  <si>
    <r>
      <t xml:space="preserve">  Non-capital loss applied                                  </t>
    </r>
    <r>
      <rPr>
        <sz val="10"/>
        <color indexed="10"/>
        <rFont val="Arial"/>
        <family val="2"/>
      </rPr>
      <t>positive number</t>
    </r>
  </si>
  <si>
    <r>
      <t xml:space="preserve">Net Federal Income Tax                  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</si>
  <si>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                 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</si>
  <si>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Less: Miscellaneous tax credits      </t>
    </r>
    <r>
      <rPr>
        <sz val="10"/>
        <color indexed="10"/>
        <rFont val="Arial"/>
        <family val="2"/>
      </rPr>
      <t>(Must agree with tax returns)</t>
    </r>
  </si>
  <si>
    <r>
      <t xml:space="preserve">Net Federal Income Tax Rate           </t>
    </r>
    <r>
      <rPr>
        <sz val="10"/>
        <color indexed="10"/>
        <rFont val="Arial"/>
        <family val="2"/>
      </rPr>
      <t>(Must agree with tax status)</t>
    </r>
  </si>
  <si>
    <r>
      <t xml:space="preserve">Net Ontario Income Tax Rate           </t>
    </r>
    <r>
      <rPr>
        <sz val="10"/>
        <color indexed="10"/>
        <rFont val="Arial"/>
        <family val="2"/>
      </rPr>
      <t>(Must agree with tax status)</t>
    </r>
    <r>
      <rPr>
        <sz val="10"/>
        <rFont val="Arial"/>
        <family val="2"/>
      </rPr>
      <t xml:space="preserve"> </t>
    </r>
  </si>
  <si>
    <t>* Include copies of the actual tax returns - Ontario CT23, federal T2. Please see the Checklist.</t>
  </si>
  <si>
    <t xml:space="preserve">         The 2005 PILs tax proxy is being recovered on a volumetric basis by class. Input negative number for collections.</t>
  </si>
  <si>
    <t>Name of person to contact about this SIMPIL filing: ====================&gt;</t>
  </si>
  <si>
    <t>Contact Telephone Number: ======================================&gt;</t>
  </si>
  <si>
    <t>Contact Email Address: ==========================================&gt;</t>
  </si>
  <si>
    <r>
      <t xml:space="preserve">Federal T2 tax return and schedules </t>
    </r>
    <r>
      <rPr>
        <b/>
        <sz val="10"/>
        <color indexed="10"/>
        <rFont val="Arial"/>
        <family val="2"/>
      </rPr>
      <t>(with dollar amounts)</t>
    </r>
    <r>
      <rPr>
        <b/>
        <sz val="10"/>
        <rFont val="Arial"/>
        <family val="2"/>
      </rPr>
      <t xml:space="preserve">                                2005</t>
    </r>
  </si>
  <si>
    <t>Ontario CT23 tax return and schedules                                                               2005</t>
  </si>
  <si>
    <t>Financial statements used to prepare tax returns if different from the audited financial statements submitted to the Board in April 2006 (See 12, 13)</t>
  </si>
  <si>
    <t xml:space="preserve">NOTE:  These are the tax returns that were sent to the Ontario Minstry of Finance, </t>
  </si>
  <si>
    <t xml:space="preserve">                not the NIL tax returns sent to the Canada Revenue Agency.</t>
  </si>
  <si>
    <t xml:space="preserve">     (vi) Column M - In 2006, the prorated 2005 PILs tax proxy will used for the period from January 1, 2006 to April 30, 2006.</t>
  </si>
  <si>
    <t xml:space="preserve">           Please insert the Q4, 2001 proxy in column C even though it was approved effective March 1, 2002.  Per APH entries began October 1, 2001.</t>
  </si>
  <si>
    <t xml:space="preserve">     (ii)  If the Board approved different amounts, input the Board-approved amounts in cells C12 and E12.</t>
  </si>
  <si>
    <t xml:space="preserve">(2) From the Ministry of Finance Variance Column, under Future True-ups, Part IV a, cell I133, of the TAXCALC spreadsheet. The Q4, 2001 proxy has to be </t>
  </si>
  <si>
    <t xml:space="preserve">(3) From the Ministry of Finance Variance Column, under Future True-ups, Part IV a, cell I133, of the TAXCALC spreadsheet.  </t>
  </si>
  <si>
    <t>(4) From the Ministry of Finance Variance Column, under Future True-ups, Part IV b, cell I182, of the TAXCALC spreadsheet.  The Q4, 2001 proxy has to be</t>
  </si>
  <si>
    <t>(5) From the Ministry of Finance Variance Column, under Future True-ups, Part IV a, cell I182, of the TAXCALC spreadsheet.</t>
  </si>
  <si>
    <r>
      <t xml:space="preserve">Interest Adjustment for tax purposes   </t>
    </r>
    <r>
      <rPr>
        <b/>
        <sz val="10"/>
        <rFont val="Arial"/>
        <family val="2"/>
      </rPr>
      <t>(See Below - cell I207)</t>
    </r>
  </si>
  <si>
    <t>Interest Adjustment for Tax Purposes  (carry forward to Cell I113)</t>
  </si>
  <si>
    <t>Less: Regulatory Income Tax reported in the Initial Estimate Column (Cell C61)</t>
  </si>
  <si>
    <t>Less: Ontario Capital Tax reported in the initial estimate column (Cell C73)</t>
  </si>
  <si>
    <t>TRUE-UP VARIANCE (from cell I133)</t>
  </si>
  <si>
    <t>(Normally in July of the year following the reporting period)</t>
  </si>
  <si>
    <t>Formula</t>
  </si>
  <si>
    <r>
      <t xml:space="preserve">  Net capital loss applied                                  </t>
    </r>
    <r>
      <rPr>
        <sz val="10"/>
        <color indexed="10"/>
        <rFont val="Arial"/>
        <family val="2"/>
      </rPr>
      <t xml:space="preserve"> positive number</t>
    </r>
  </si>
  <si>
    <t>(The Net Income (loss) in the MoF column should equal to the net income (loss) per financial statements on Schedule 1 of the tax return. )</t>
  </si>
  <si>
    <t>S.12(1)(x)</t>
  </si>
  <si>
    <t>s.13(7.4)</t>
  </si>
  <si>
    <t>Filing Requirements related to the SIMPIL model</t>
  </si>
  <si>
    <t>Section B: Financial statement data:</t>
  </si>
  <si>
    <t xml:space="preserve">Federal large corporations tax </t>
  </si>
  <si>
    <t>Section E: Detailed calculation of Large Corporations Tax</t>
  </si>
  <si>
    <t xml:space="preserve">LARGE CORPORATIONS TAX </t>
  </si>
  <si>
    <t>Electronic Excel format of the SIMPIL worksheets on disk or CD</t>
  </si>
  <si>
    <t>(positive numbers)</t>
  </si>
  <si>
    <t>Barrie Hydro Distribution Inc.</t>
  </si>
  <si>
    <t>Jan 1, 2006</t>
  </si>
  <si>
    <t>Dec 31, 2006</t>
  </si>
  <si>
    <t>Amortization of deferred chgs - right of use substations</t>
  </si>
  <si>
    <t>Carolyn Young</t>
  </si>
  <si>
    <t>(705)722-7244 X321</t>
  </si>
  <si>
    <t>cyoung@barriehydro.com</t>
  </si>
  <si>
    <t>n/a</t>
  </si>
  <si>
    <t>Method #3</t>
  </si>
  <si>
    <t>Permanent changes in the base rate</t>
  </si>
  <si>
    <t>SR&amp; ED expenditures deducted on financial statements</t>
  </si>
  <si>
    <t>SR&amp;ED expenses claimed in year</t>
  </si>
  <si>
    <t>Reporting period:   2005 revised March 12, 2010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</si>
</sst>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</numFmts>
  <fonts count="2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4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9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0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559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3" xfId="0" applyNumberFormat="1" applyBorder="1" applyAlignment="1">
      <alignment vertical="top"/>
    </xf>
    <xf numFmtId="0" fontId="0" fillId="0" borderId="4" xfId="0" applyFill="1" applyBorder="1" applyAlignment="1">
      <alignment horizontal="center" vertical="top"/>
    </xf>
    <xf numFmtId="16" fontId="0" fillId="0" borderId="4" xfId="0" applyNumberFormat="1" applyFill="1" applyBorder="1" applyAlignment="1">
      <alignment horizontal="center" vertical="top"/>
    </xf>
    <xf numFmtId="37" fontId="0" fillId="0" borderId="4" xfId="0" applyNumberFormat="1" applyFill="1" applyBorder="1" applyAlignment="1">
      <alignment vertical="top"/>
    </xf>
    <xf numFmtId="37" fontId="0" fillId="0" borderId="4" xfId="0" applyNumberFormat="1" applyFill="1" applyBorder="1" applyAlignment="1">
      <alignment horizontal="center" vertical="top"/>
    </xf>
    <xf numFmtId="37" fontId="0" fillId="0" borderId="3" xfId="0" applyNumberFormat="1" applyFill="1" applyBorder="1" applyAlignment="1">
      <alignment vertical="top"/>
    </xf>
    <xf numFmtId="0" fontId="0" fillId="0" borderId="4" xfId="0" applyBorder="1" applyAlignment="1">
      <alignment horizontal="center" vertical="top"/>
    </xf>
    <xf numFmtId="37" fontId="0" fillId="0" borderId="4" xfId="0" applyNumberFormat="1" applyBorder="1" applyAlignment="1">
      <alignment horizontal="center" vertical="top"/>
    </xf>
    <xf numFmtId="37" fontId="0" fillId="0" borderId="3" xfId="0" applyNumberFormat="1" applyFill="1" applyBorder="1" applyAlignment="1">
      <alignment horizontal="center" vertical="top"/>
    </xf>
    <xf numFmtId="37" fontId="0" fillId="0" borderId="3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2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5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6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2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5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7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0" fontId="4" fillId="0" borderId="10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1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0" fontId="3" fillId="0" borderId="0" xfId="0" applyFont="1" applyFill="1" applyBorder="1" applyAlignment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8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Fill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8" xfId="0" applyNumberFormat="1" applyFill="1" applyBorder="1" applyAlignment="1">
      <alignment horizontal="center" vertical="top"/>
    </xf>
    <xf numFmtId="37" fontId="0" fillId="0" borderId="8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2" xfId="0" applyFill="1" applyBorder="1" applyAlignment="1" applyProtection="1">
      <alignment vertical="top"/>
      <protection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 vertical="top"/>
      <protection/>
    </xf>
    <xf numFmtId="3" fontId="0" fillId="0" borderId="12" xfId="0" applyNumberFormat="1" applyFill="1" applyBorder="1" applyAlignment="1" quotePrefix="1">
      <alignment vertical="top"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3" fontId="0" fillId="0" borderId="13" xfId="0" applyNumberFormat="1" applyBorder="1" applyAlignment="1">
      <alignment vertical="top"/>
    </xf>
    <xf numFmtId="3" fontId="0" fillId="0" borderId="12" xfId="0" applyNumberFormat="1" applyBorder="1" applyAlignment="1">
      <alignment vertical="top"/>
    </xf>
    <xf numFmtId="37" fontId="0" fillId="0" borderId="13" xfId="0" applyNumberFormat="1" applyBorder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2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2" xfId="0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6" fillId="0" borderId="12" xfId="0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0" fontId="6" fillId="0" borderId="12" xfId="0" applyFont="1" applyBorder="1" applyAlignment="1" applyProtection="1">
      <alignment horizontal="center" vertical="top"/>
      <protection/>
    </xf>
    <xf numFmtId="0" fontId="3" fillId="0" borderId="12" xfId="0" applyFont="1" applyBorder="1" applyAlignment="1" applyProtection="1">
      <alignment horizontal="center" vertical="top"/>
      <protection/>
    </xf>
    <xf numFmtId="0" fontId="0" fillId="0" borderId="12" xfId="0" applyFill="1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37" fontId="0" fillId="0" borderId="12" xfId="0" applyNumberFormat="1" applyBorder="1" applyAlignment="1">
      <alignment horizontal="center"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5" xfId="0" applyNumberFormat="1" applyBorder="1" applyAlignment="1">
      <alignment horizontal="center" vertical="top"/>
    </xf>
    <xf numFmtId="0" fontId="0" fillId="0" borderId="16" xfId="0" applyFont="1" applyBorder="1" applyAlignment="1" applyProtection="1">
      <alignment horizontal="center" vertical="top"/>
      <protection/>
    </xf>
    <xf numFmtId="37" fontId="0" fillId="0" borderId="17" xfId="0" applyNumberFormat="1" applyBorder="1" applyAlignment="1">
      <alignment horizontal="center" vertical="top"/>
    </xf>
    <xf numFmtId="37" fontId="0" fillId="0" borderId="17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2" xfId="0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9" xfId="0" applyNumberFormat="1" applyFill="1" applyBorder="1" applyAlignment="1" applyProtection="1">
      <alignment vertical="top"/>
      <protection/>
    </xf>
    <xf numFmtId="3" fontId="3" fillId="0" borderId="13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37" fontId="0" fillId="0" borderId="8" xfId="0" applyNumberFormat="1" applyFill="1" applyBorder="1" applyAlignment="1" applyProtection="1">
      <alignment/>
      <protection/>
    </xf>
    <xf numFmtId="37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7" fontId="0" fillId="0" borderId="13" xfId="0" applyNumberFormat="1" applyFill="1" applyBorder="1" applyAlignment="1">
      <alignment/>
    </xf>
    <xf numFmtId="3" fontId="0" fillId="0" borderId="12" xfId="0" applyNumberFormat="1" applyFill="1" applyBorder="1" applyAlignment="1" applyProtection="1">
      <alignment/>
      <protection/>
    </xf>
    <xf numFmtId="0" fontId="3" fillId="0" borderId="19" xfId="0" applyFont="1" applyBorder="1" applyAlignment="1" applyProtection="1">
      <alignment vertical="top"/>
      <protection/>
    </xf>
    <xf numFmtId="0" fontId="0" fillId="0" borderId="20" xfId="0" applyBorder="1" applyAlignment="1">
      <alignment horizontal="center" vertical="top"/>
    </xf>
    <xf numFmtId="0" fontId="0" fillId="0" borderId="19" xfId="0" applyFont="1" applyBorder="1" applyAlignment="1" applyProtection="1">
      <alignment vertical="top"/>
      <protection/>
    </xf>
    <xf numFmtId="0" fontId="15" fillId="0" borderId="19" xfId="0" applyFont="1" applyBorder="1" applyAlignment="1" applyProtection="1">
      <alignment vertical="top"/>
      <protection/>
    </xf>
    <xf numFmtId="0" fontId="6" fillId="0" borderId="19" xfId="0" applyFont="1" applyBorder="1" applyAlignment="1" applyProtection="1">
      <alignment vertical="top"/>
      <protection/>
    </xf>
    <xf numFmtId="0" fontId="0" fillId="0" borderId="19" xfId="0" applyFont="1" applyFill="1" applyBorder="1" applyAlignment="1" applyProtection="1">
      <alignment vertical="top"/>
      <protection/>
    </xf>
    <xf numFmtId="0" fontId="7" fillId="0" borderId="19" xfId="0" applyFont="1" applyBorder="1" applyAlignment="1" applyProtection="1">
      <alignment vertical="top"/>
      <protection/>
    </xf>
    <xf numFmtId="0" fontId="0" fillId="0" borderId="19" xfId="0" applyFill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5" fillId="0" borderId="19" xfId="0" applyFont="1" applyBorder="1" applyAlignment="1" applyProtection="1">
      <alignment vertical="top"/>
      <protection/>
    </xf>
    <xf numFmtId="0" fontId="4" fillId="0" borderId="19" xfId="0" applyFont="1" applyBorder="1" applyAlignment="1" applyProtection="1">
      <alignment vertical="top"/>
      <protection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16" fillId="0" borderId="19" xfId="0" applyFont="1" applyBorder="1" applyAlignment="1" applyProtection="1">
      <alignment vertical="top" wrapText="1"/>
      <protection/>
    </xf>
    <xf numFmtId="0" fontId="7" fillId="0" borderId="19" xfId="0" applyFont="1" applyBorder="1" applyAlignment="1" applyProtection="1" quotePrefix="1">
      <alignment vertical="top"/>
      <protection/>
    </xf>
    <xf numFmtId="0" fontId="3" fillId="0" borderId="19" xfId="0" applyFont="1" applyFill="1" applyBorder="1" applyAlignment="1" applyProtection="1">
      <alignment vertical="top"/>
      <protection/>
    </xf>
    <xf numFmtId="0" fontId="16" fillId="0" borderId="19" xfId="0" applyFont="1" applyFill="1" applyBorder="1" applyAlignment="1" applyProtection="1">
      <alignment vertical="top" wrapText="1"/>
      <protection/>
    </xf>
    <xf numFmtId="0" fontId="3" fillId="0" borderId="19" xfId="0" applyFont="1" applyFill="1" applyBorder="1" applyAlignment="1" applyProtection="1">
      <alignment vertical="top" wrapText="1"/>
      <protection/>
    </xf>
    <xf numFmtId="0" fontId="0" fillId="0" borderId="19" xfId="0" applyFont="1" applyFill="1" applyBorder="1" applyAlignment="1" applyProtection="1">
      <alignment vertical="top" wrapText="1"/>
      <protection/>
    </xf>
    <xf numFmtId="0" fontId="0" fillId="0" borderId="19" xfId="0" applyFont="1" applyFill="1" applyBorder="1" applyAlignment="1" applyProtection="1">
      <alignment vertical="top"/>
      <protection locked="0"/>
    </xf>
    <xf numFmtId="0" fontId="16" fillId="0" borderId="19" xfId="0" applyFont="1" applyFill="1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22" xfId="0" applyBorder="1" applyAlignment="1">
      <alignment vertical="top"/>
    </xf>
    <xf numFmtId="0" fontId="6" fillId="0" borderId="19" xfId="0" applyFont="1" applyFill="1" applyBorder="1" applyAlignment="1" applyProtection="1">
      <alignment vertical="top"/>
      <protection/>
    </xf>
    <xf numFmtId="0" fontId="3" fillId="0" borderId="23" xfId="0" applyFont="1" applyFill="1" applyBorder="1" applyAlignment="1" applyProtection="1">
      <alignment vertical="top"/>
      <protection/>
    </xf>
    <xf numFmtId="0" fontId="0" fillId="0" borderId="24" xfId="0" applyBorder="1" applyAlignment="1" applyProtection="1">
      <alignment horizontal="center" vertical="top"/>
      <protection/>
    </xf>
    <xf numFmtId="3" fontId="0" fillId="0" borderId="24" xfId="0" applyNumberFormat="1" applyBorder="1" applyAlignment="1">
      <alignment vertical="top"/>
    </xf>
    <xf numFmtId="3" fontId="0" fillId="0" borderId="11" xfId="0" applyNumberFormat="1" applyBorder="1" applyAlignment="1">
      <alignment vertical="top"/>
    </xf>
    <xf numFmtId="3" fontId="0" fillId="0" borderId="11" xfId="0" applyNumberFormat="1" applyBorder="1" applyAlignment="1">
      <alignment horizontal="center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3" fillId="0" borderId="12" xfId="0" applyFont="1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horizontal="center" vertical="top"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" borderId="0" xfId="0" applyFill="1" applyAlignment="1">
      <alignment vertical="top"/>
    </xf>
    <xf numFmtId="0" fontId="0" fillId="4" borderId="0" xfId="0" applyFill="1" applyAlignment="1">
      <alignment vertical="top"/>
    </xf>
    <xf numFmtId="3" fontId="0" fillId="4" borderId="0" xfId="15" applyNumberFormat="1" applyFont="1" applyFill="1" applyBorder="1" applyAlignment="1">
      <alignment vertical="top"/>
    </xf>
    <xf numFmtId="0" fontId="0" fillId="4" borderId="0" xfId="0" applyFont="1" applyFill="1" applyBorder="1" applyAlignment="1">
      <alignment horizontal="center" vertical="top"/>
    </xf>
    <xf numFmtId="0" fontId="0" fillId="4" borderId="0" xfId="0" applyFont="1" applyFill="1" applyBorder="1" applyAlignment="1">
      <alignment vertical="top"/>
    </xf>
    <xf numFmtId="10" fontId="0" fillId="4" borderId="0" xfId="0" applyNumberFormat="1" applyFont="1" applyFill="1" applyBorder="1" applyAlignment="1">
      <alignment vertical="top"/>
    </xf>
    <xf numFmtId="3" fontId="0" fillId="4" borderId="0" xfId="15" applyNumberFormat="1" applyFont="1" applyFill="1" applyBorder="1" applyAlignment="1" applyProtection="1">
      <alignment vertical="top"/>
      <protection locked="0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2" xfId="0" applyNumberFormat="1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3" fillId="0" borderId="27" xfId="0" applyFont="1" applyBorder="1" applyAlignment="1" applyProtection="1">
      <alignment vertical="top"/>
      <protection locked="0"/>
    </xf>
    <xf numFmtId="0" fontId="3" fillId="0" borderId="28" xfId="0" applyFont="1" applyBorder="1" applyAlignment="1" applyProtection="1">
      <alignment horizontal="center" vertical="top"/>
      <protection locked="0"/>
    </xf>
    <xf numFmtId="0" fontId="3" fillId="0" borderId="28" xfId="0" applyFont="1" applyFill="1" applyBorder="1" applyAlignment="1" applyProtection="1">
      <alignment horizontal="center" vertical="top"/>
      <protection locked="0"/>
    </xf>
    <xf numFmtId="0" fontId="0" fillId="0" borderId="29" xfId="0" applyFill="1" applyBorder="1" applyAlignment="1" applyProtection="1">
      <alignment horizontal="center"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28" xfId="0" applyFont="1" applyBorder="1" applyAlignment="1" applyProtection="1">
      <alignment horizontal="center" vertical="top"/>
      <protection locked="0"/>
    </xf>
    <xf numFmtId="0" fontId="0" fillId="0" borderId="7" xfId="0" applyFont="1" applyBorder="1" applyAlignment="1" applyProtection="1">
      <alignment horizontal="center" vertical="top"/>
      <protection locked="0"/>
    </xf>
    <xf numFmtId="0" fontId="3" fillId="0" borderId="28" xfId="0" applyFont="1" applyBorder="1" applyAlignment="1" applyProtection="1">
      <alignment horizontal="center" vertical="top"/>
      <protection locked="0"/>
    </xf>
    <xf numFmtId="0" fontId="0" fillId="0" borderId="30" xfId="0" applyBorder="1" applyAlignment="1" applyProtection="1">
      <alignment horizontal="center" vertical="top"/>
      <protection locked="0"/>
    </xf>
    <xf numFmtId="0" fontId="3" fillId="0" borderId="19" xfId="0" applyFont="1" applyBorder="1" applyAlignment="1" applyProtection="1">
      <alignment vertical="top"/>
      <protection locked="0"/>
    </xf>
    <xf numFmtId="0" fontId="3" fillId="0" borderId="12" xfId="0" applyFont="1" applyBorder="1" applyAlignment="1" applyProtection="1">
      <alignment vertical="top"/>
      <protection locked="0"/>
    </xf>
    <xf numFmtId="16" fontId="3" fillId="0" borderId="12" xfId="0" applyNumberFormat="1" applyFont="1" applyFill="1" applyBorder="1" applyAlignment="1" applyProtection="1">
      <alignment horizontal="center" vertical="top"/>
      <protection locked="0"/>
    </xf>
    <xf numFmtId="0" fontId="0" fillId="0" borderId="4" xfId="0" applyFill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0" borderId="12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19" xfId="0" applyFont="1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3" xfId="0" applyFill="1" applyBorder="1" applyAlignment="1" applyProtection="1">
      <alignment vertical="top"/>
      <protection locked="0"/>
    </xf>
    <xf numFmtId="0" fontId="0" fillId="0" borderId="31" xfId="0" applyFill="1" applyBorder="1" applyAlignment="1" applyProtection="1">
      <alignment horizontal="center"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22" xfId="0" applyBorder="1" applyAlignment="1" applyProtection="1">
      <alignment horizontal="center" vertical="top"/>
      <protection locked="0"/>
    </xf>
    <xf numFmtId="0" fontId="0" fillId="0" borderId="12" xfId="0" applyFill="1" applyBorder="1" applyAlignment="1" applyProtection="1">
      <alignment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vertical="top"/>
      <protection locked="0"/>
    </xf>
    <xf numFmtId="3" fontId="3" fillId="0" borderId="12" xfId="0" applyNumberFormat="1" applyFont="1" applyBorder="1" applyAlignment="1" applyProtection="1">
      <alignment horizontal="center" vertical="top"/>
      <protection locked="0"/>
    </xf>
    <xf numFmtId="3" fontId="0" fillId="0" borderId="10" xfId="0" applyNumberFormat="1" applyFill="1" applyBorder="1" applyAlignment="1" applyProtection="1">
      <alignment horizontal="right" vertical="top"/>
      <protection/>
    </xf>
    <xf numFmtId="3" fontId="0" fillId="0" borderId="8" xfId="0" applyNumberFormat="1" applyFill="1" applyBorder="1" applyAlignment="1" applyProtection="1">
      <alignment vertical="top"/>
      <protection locked="0"/>
    </xf>
    <xf numFmtId="0" fontId="0" fillId="0" borderId="32" xfId="0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10" fontId="0" fillId="0" borderId="8" xfId="0" applyNumberFormat="1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35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3" fillId="4" borderId="0" xfId="0" applyFont="1" applyFill="1" applyAlignment="1">
      <alignment vertical="top"/>
    </xf>
    <xf numFmtId="0" fontId="0" fillId="3" borderId="0" xfId="0" applyFill="1" applyAlignment="1">
      <alignment horizontal="center" vertical="top"/>
    </xf>
    <xf numFmtId="37" fontId="0" fillId="0" borderId="6" xfId="0" applyNumberFormat="1" applyFill="1" applyBorder="1" applyAlignment="1" applyProtection="1">
      <alignment/>
      <protection/>
    </xf>
    <xf numFmtId="0" fontId="0" fillId="0" borderId="36" xfId="0" applyBorder="1" applyAlignment="1" applyProtection="1">
      <alignment horizontal="center" vertical="top"/>
      <protection locked="0"/>
    </xf>
    <xf numFmtId="10" fontId="0" fillId="0" borderId="3" xfId="0" applyNumberForma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37" xfId="0" applyFont="1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3" fillId="0" borderId="8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5" borderId="9" xfId="0" applyFill="1" applyBorder="1" applyAlignment="1" applyProtection="1">
      <alignment horizontal="center" vertical="top"/>
      <protection/>
    </xf>
    <xf numFmtId="10" fontId="0" fillId="5" borderId="8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37" fontId="0" fillId="5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 quotePrefix="1">
      <alignment vertical="top"/>
      <protection locked="0"/>
    </xf>
    <xf numFmtId="3" fontId="0" fillId="5" borderId="8" xfId="0" applyNumberFormat="1" applyFill="1" applyBorder="1" applyAlignment="1">
      <alignment vertical="top"/>
    </xf>
    <xf numFmtId="0" fontId="3" fillId="7" borderId="9" xfId="0" applyFont="1" applyFill="1" applyBorder="1" applyAlignment="1">
      <alignment vertical="top"/>
    </xf>
    <xf numFmtId="0" fontId="3" fillId="8" borderId="12" xfId="0" applyFont="1" applyFill="1" applyBorder="1" applyAlignment="1">
      <alignment vertical="top"/>
    </xf>
    <xf numFmtId="0" fontId="3" fillId="7" borderId="18" xfId="0" applyFont="1" applyFill="1" applyBorder="1" applyAlignment="1">
      <alignment vertical="top"/>
    </xf>
    <xf numFmtId="0" fontId="0" fillId="9" borderId="11" xfId="0" applyFill="1" applyBorder="1" applyAlignment="1">
      <alignment horizontal="center" vertical="top"/>
    </xf>
    <xf numFmtId="3" fontId="0" fillId="5" borderId="11" xfId="0" applyNumberFormat="1" applyFill="1" applyBorder="1" applyAlignment="1" applyProtection="1">
      <alignment horizontal="center" vertical="top"/>
      <protection locked="0"/>
    </xf>
    <xf numFmtId="3" fontId="0" fillId="6" borderId="8" xfId="0" applyNumberFormat="1" applyFill="1" applyBorder="1" applyAlignment="1">
      <alignment vertical="top"/>
    </xf>
    <xf numFmtId="3" fontId="0" fillId="6" borderId="8" xfId="0" applyNumberFormat="1" applyFill="1" applyBorder="1" applyAlignment="1" applyProtection="1">
      <alignment vertical="top"/>
      <protection locked="0"/>
    </xf>
    <xf numFmtId="3" fontId="0" fillId="10" borderId="8" xfId="0" applyNumberFormat="1" applyFill="1" applyBorder="1" applyAlignment="1">
      <alignment vertical="top"/>
    </xf>
    <xf numFmtId="10" fontId="0" fillId="6" borderId="8" xfId="0" applyNumberFormat="1" applyFill="1" applyBorder="1" applyAlignment="1" applyProtection="1" quotePrefix="1">
      <alignment vertical="top"/>
      <protection/>
    </xf>
    <xf numFmtId="37" fontId="0" fillId="6" borderId="8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3" fontId="0" fillId="10" borderId="8" xfId="0" applyNumberFormat="1" applyFill="1" applyBorder="1" applyAlignment="1">
      <alignment vertical="top"/>
    </xf>
    <xf numFmtId="3" fontId="0" fillId="6" borderId="38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172" fontId="0" fillId="5" borderId="8" xfId="0" applyNumberFormat="1" applyFill="1" applyBorder="1" applyAlignment="1" applyProtection="1">
      <alignment vertical="top"/>
      <protection/>
    </xf>
    <xf numFmtId="3" fontId="0" fillId="6" borderId="15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horizontal="right" vertical="top"/>
      <protection/>
    </xf>
    <xf numFmtId="3" fontId="0" fillId="5" borderId="8" xfId="0" applyNumberFormat="1" applyFill="1" applyBorder="1" applyAlignment="1" applyProtection="1">
      <alignment horizontal="right" vertical="top"/>
      <protection/>
    </xf>
    <xf numFmtId="0" fontId="0" fillId="5" borderId="8" xfId="0" applyFill="1" applyBorder="1" applyAlignment="1" applyProtection="1">
      <alignment vertical="top"/>
      <protection/>
    </xf>
    <xf numFmtId="0" fontId="0" fillId="5" borderId="9" xfId="0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vertical="top" wrapText="1"/>
      <protection/>
    </xf>
    <xf numFmtId="0" fontId="0" fillId="5" borderId="9" xfId="0" applyFont="1" applyFill="1" applyBorder="1" applyAlignment="1" applyProtection="1">
      <alignment vertical="top" wrapText="1"/>
      <protection/>
    </xf>
    <xf numFmtId="0" fontId="0" fillId="5" borderId="8" xfId="0" applyFont="1" applyFill="1" applyBorder="1" applyAlignment="1" applyProtection="1">
      <alignment horizontal="left" vertical="top" wrapText="1"/>
      <protection/>
    </xf>
    <xf numFmtId="0" fontId="0" fillId="5" borderId="8" xfId="0" applyFont="1" applyFill="1" applyBorder="1" applyAlignment="1" applyProtection="1">
      <alignment horizontal="center" vertical="top"/>
      <protection/>
    </xf>
    <xf numFmtId="0" fontId="0" fillId="5" borderId="8" xfId="0" applyFont="1" applyFill="1" applyBorder="1" applyAlignment="1" applyProtection="1">
      <alignment vertical="top" wrapText="1"/>
      <protection/>
    </xf>
    <xf numFmtId="3" fontId="0" fillId="5" borderId="9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>
      <alignment vertical="top"/>
    </xf>
    <xf numFmtId="3" fontId="0" fillId="6" borderId="8" xfId="0" applyNumberFormat="1" applyFill="1" applyBorder="1" applyAlignment="1" applyProtection="1">
      <alignment horizontal="right" vertical="top"/>
      <protection/>
    </xf>
    <xf numFmtId="3" fontId="0" fillId="5" borderId="18" xfId="0" applyNumberFormat="1" applyFill="1" applyBorder="1" applyAlignment="1" applyProtection="1">
      <alignment horizontal="right" vertical="top"/>
      <protection/>
    </xf>
    <xf numFmtId="3" fontId="0" fillId="5" borderId="9" xfId="0" applyNumberFormat="1" applyFill="1" applyBorder="1" applyAlignment="1" applyProtection="1">
      <alignment horizontal="right" vertical="top"/>
      <protection/>
    </xf>
    <xf numFmtId="3" fontId="0" fillId="5" borderId="3" xfId="0" applyNumberFormat="1" applyFill="1" applyBorder="1" applyAlignment="1" applyProtection="1">
      <alignment horizontal="right" vertical="top"/>
      <protection/>
    </xf>
    <xf numFmtId="3" fontId="0" fillId="10" borderId="8" xfId="0" applyNumberFormat="1" applyFill="1" applyBorder="1" applyAlignment="1">
      <alignment horizontal="right" vertical="top"/>
    </xf>
    <xf numFmtId="3" fontId="0" fillId="9" borderId="8" xfId="0" applyNumberFormat="1" applyFill="1" applyBorder="1" applyAlignment="1">
      <alignment horizontal="right" vertical="top"/>
    </xf>
    <xf numFmtId="3" fontId="0" fillId="5" borderId="8" xfId="0" applyNumberFormat="1" applyFill="1" applyBorder="1" applyAlignment="1" applyProtection="1">
      <alignment horizontal="right" vertical="top"/>
      <protection locked="0"/>
    </xf>
    <xf numFmtId="0" fontId="0" fillId="5" borderId="8" xfId="0" applyFill="1" applyBorder="1" applyAlignment="1" applyProtection="1" quotePrefix="1">
      <alignment vertical="top" wrapText="1"/>
      <protection/>
    </xf>
    <xf numFmtId="0" fontId="4" fillId="5" borderId="8" xfId="0" applyFon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 quotePrefix="1">
      <alignment vertical="top"/>
      <protection/>
    </xf>
    <xf numFmtId="0" fontId="5" fillId="5" borderId="8" xfId="0" applyFont="1" applyFill="1" applyBorder="1" applyAlignment="1">
      <alignment vertical="top"/>
    </xf>
    <xf numFmtId="37" fontId="0" fillId="5" borderId="9" xfId="0" applyNumberFormat="1" applyFill="1" applyBorder="1" applyAlignment="1" applyProtection="1">
      <alignment vertical="top"/>
      <protection/>
    </xf>
    <xf numFmtId="37" fontId="0" fillId="5" borderId="12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horizontal="right"/>
      <protection/>
    </xf>
    <xf numFmtId="3" fontId="0" fillId="5" borderId="39" xfId="0" applyNumberFormat="1" applyFill="1" applyBorder="1" applyAlignment="1" applyProtection="1">
      <alignment vertical="top"/>
      <protection/>
    </xf>
    <xf numFmtId="3" fontId="0" fillId="9" borderId="8" xfId="0" applyNumberFormat="1" applyFill="1" applyBorder="1" applyAlignment="1">
      <alignment vertical="top"/>
    </xf>
    <xf numFmtId="3" fontId="0" fillId="9" borderId="8" xfId="0" applyNumberFormat="1" applyFill="1" applyBorder="1" applyAlignment="1">
      <alignment/>
    </xf>
    <xf numFmtId="172" fontId="0" fillId="5" borderId="8" xfId="0" applyNumberFormat="1" applyFill="1" applyBorder="1" applyAlignment="1" applyProtection="1">
      <alignment vertical="top"/>
      <protection/>
    </xf>
    <xf numFmtId="39" fontId="0" fillId="5" borderId="8" xfId="0" applyNumberFormat="1" applyFill="1" applyBorder="1" applyAlignment="1" applyProtection="1">
      <alignment vertical="top"/>
      <protection/>
    </xf>
    <xf numFmtId="3" fontId="0" fillId="9" borderId="8" xfId="0" applyNumberFormat="1" applyFill="1" applyBorder="1" applyAlignment="1" applyProtection="1">
      <alignment/>
      <protection locked="0"/>
    </xf>
    <xf numFmtId="3" fontId="0" fillId="10" borderId="8" xfId="0" applyNumberFormat="1" applyFill="1" applyBorder="1" applyAlignment="1" applyProtection="1">
      <alignment vertical="top"/>
      <protection locked="0"/>
    </xf>
    <xf numFmtId="3" fontId="0" fillId="9" borderId="8" xfId="0" applyNumberFormat="1" applyFill="1" applyBorder="1" applyAlignment="1" applyProtection="1">
      <alignment vertical="top"/>
      <protection locked="0"/>
    </xf>
    <xf numFmtId="3" fontId="0" fillId="5" borderId="40" xfId="0" applyNumberFormat="1" applyFill="1" applyBorder="1" applyAlignment="1" applyProtection="1">
      <alignment vertical="top"/>
      <protection/>
    </xf>
    <xf numFmtId="3" fontId="0" fillId="9" borderId="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applyProtection="1">
      <alignment horizontal="right" vertical="top"/>
      <protection/>
    </xf>
    <xf numFmtId="3" fontId="0" fillId="0" borderId="8" xfId="0" applyNumberFormat="1" applyFill="1" applyBorder="1" applyAlignment="1" applyProtection="1">
      <alignment horizontal="right" vertical="top"/>
      <protection/>
    </xf>
    <xf numFmtId="37" fontId="0" fillId="9" borderId="8" xfId="0" applyNumberFormat="1" applyFill="1" applyBorder="1" applyAlignment="1">
      <alignment vertical="top"/>
    </xf>
    <xf numFmtId="3" fontId="0" fillId="0" borderId="8" xfId="0" applyNumberFormat="1" applyFill="1" applyBorder="1" applyAlignment="1">
      <alignment vertical="top"/>
    </xf>
    <xf numFmtId="175" fontId="0" fillId="5" borderId="8" xfId="0" applyNumberFormat="1" applyFill="1" applyBorder="1" applyAlignment="1" applyProtection="1">
      <alignment vertical="top"/>
      <protection/>
    </xf>
    <xf numFmtId="175" fontId="0" fillId="5" borderId="8" xfId="0" applyNumberFormat="1" applyFill="1" applyBorder="1" applyAlignment="1" applyProtection="1">
      <alignment horizontal="right" vertical="top"/>
      <protection/>
    </xf>
    <xf numFmtId="173" fontId="0" fillId="5" borderId="8" xfId="0" applyNumberFormat="1" applyFill="1" applyBorder="1" applyAlignment="1" applyProtection="1">
      <alignment vertical="top"/>
      <protection/>
    </xf>
    <xf numFmtId="0" fontId="3" fillId="5" borderId="0" xfId="0" applyFont="1" applyFill="1" applyAlignment="1">
      <alignment vertical="top"/>
    </xf>
    <xf numFmtId="3" fontId="0" fillId="6" borderId="8" xfId="0" applyNumberFormat="1" applyFill="1" applyBorder="1" applyAlignment="1" applyProtection="1" quotePrefix="1">
      <alignment vertical="top"/>
      <protection/>
    </xf>
    <xf numFmtId="172" fontId="0" fillId="6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>
      <alignment/>
      <protection/>
    </xf>
    <xf numFmtId="3" fontId="0" fillId="6" borderId="8" xfId="0" applyNumberFormat="1" applyFill="1" applyBorder="1" applyAlignment="1" applyProtection="1" quotePrefix="1">
      <alignment/>
      <protection/>
    </xf>
    <xf numFmtId="37" fontId="0" fillId="6" borderId="8" xfId="0" applyNumberFormat="1" applyFill="1" applyBorder="1" applyAlignment="1" applyProtection="1">
      <alignment/>
      <protection locked="0"/>
    </xf>
    <xf numFmtId="37" fontId="0" fillId="6" borderId="9" xfId="0" applyNumberFormat="1" applyFill="1" applyBorder="1" applyAlignment="1" applyProtection="1">
      <alignment/>
      <protection/>
    </xf>
    <xf numFmtId="172" fontId="0" fillId="6" borderId="8" xfId="0" applyNumberFormat="1" applyFill="1" applyBorder="1" applyAlignment="1" applyProtection="1">
      <alignment/>
      <protection/>
    </xf>
    <xf numFmtId="3" fontId="0" fillId="6" borderId="9" xfId="0" applyNumberFormat="1" applyFill="1" applyBorder="1" applyAlignment="1" applyProtection="1" quotePrefix="1">
      <alignment/>
      <protection/>
    </xf>
    <xf numFmtId="3" fontId="0" fillId="6" borderId="8" xfId="0" applyNumberFormat="1" applyFill="1" applyBorder="1" applyAlignment="1" applyProtection="1">
      <alignment/>
      <protection/>
    </xf>
    <xf numFmtId="3" fontId="0" fillId="6" borderId="41" xfId="0" applyNumberFormat="1" applyFill="1" applyBorder="1" applyAlignment="1" applyProtection="1">
      <alignment/>
      <protection/>
    </xf>
    <xf numFmtId="3" fontId="0" fillId="9" borderId="9" xfId="0" applyNumberFormat="1" applyFill="1" applyBorder="1" applyAlignment="1">
      <alignment vertical="top"/>
    </xf>
    <xf numFmtId="0" fontId="0" fillId="0" borderId="8" xfId="0" applyFill="1" applyBorder="1" applyAlignment="1">
      <alignment vertical="top"/>
    </xf>
    <xf numFmtId="10" fontId="0" fillId="5" borderId="8" xfId="0" applyNumberFormat="1" applyFill="1" applyBorder="1" applyAlignment="1" applyProtection="1" quotePrefix="1">
      <alignment horizontal="right" vertical="top"/>
      <protection/>
    </xf>
    <xf numFmtId="3" fontId="0" fillId="5" borderId="8" xfId="0" applyNumberFormat="1" applyFill="1" applyBorder="1" applyAlignment="1" applyProtection="1">
      <alignment/>
      <protection/>
    </xf>
    <xf numFmtId="3" fontId="0" fillId="10" borderId="8" xfId="0" applyNumberFormat="1" applyFill="1" applyBorder="1" applyAlignment="1">
      <alignment/>
    </xf>
    <xf numFmtId="3" fontId="0" fillId="5" borderId="8" xfId="0" applyNumberFormat="1" applyFont="1" applyFill="1" applyBorder="1" applyAlignment="1" applyProtection="1">
      <alignment horizontal="right" vertical="top"/>
      <protection/>
    </xf>
    <xf numFmtId="3" fontId="0" fillId="5" borderId="8" xfId="26" applyNumberFormat="1" applyFont="1" applyFill="1" applyBorder="1" applyAlignment="1" applyProtection="1" quotePrefix="1">
      <alignment vertical="top"/>
      <protection/>
    </xf>
    <xf numFmtId="3" fontId="0" fillId="5" borderId="39" xfId="26" applyNumberFormat="1" applyFont="1" applyFill="1" applyBorder="1" applyAlignment="1" applyProtection="1" quotePrefix="1">
      <alignment vertical="top"/>
      <protection/>
    </xf>
    <xf numFmtId="3" fontId="0" fillId="9" borderId="8" xfId="0" applyNumberFormat="1" applyFill="1" applyBorder="1" applyAlignment="1" applyProtection="1">
      <alignment horizontal="right" vertical="top"/>
      <protection locked="0"/>
    </xf>
    <xf numFmtId="3" fontId="0" fillId="5" borderId="8" xfId="26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42" xfId="0" applyFont="1" applyFill="1" applyBorder="1" applyAlignment="1" applyProtection="1">
      <alignment vertical="top"/>
      <protection locked="0"/>
    </xf>
    <xf numFmtId="0" fontId="3" fillId="0" borderId="43" xfId="0" applyFont="1" applyFill="1" applyBorder="1" applyAlignment="1" applyProtection="1">
      <alignment vertical="top"/>
      <protection locked="0"/>
    </xf>
    <xf numFmtId="0" fontId="3" fillId="0" borderId="44" xfId="0" applyFont="1" applyFill="1" applyBorder="1" applyAlignment="1" applyProtection="1">
      <alignment vertical="top"/>
      <protection locked="0"/>
    </xf>
    <xf numFmtId="0" fontId="7" fillId="0" borderId="44" xfId="0" applyFont="1" applyFill="1" applyBorder="1" applyAlignment="1" applyProtection="1">
      <alignment vertical="top"/>
      <protection locked="0"/>
    </xf>
    <xf numFmtId="0" fontId="3" fillId="0" borderId="44" xfId="0" applyFont="1" applyFill="1" applyBorder="1" applyAlignment="1" applyProtection="1">
      <alignment vertical="top" wrapText="1"/>
      <protection locked="0"/>
    </xf>
    <xf numFmtId="0" fontId="3" fillId="0" borderId="42" xfId="0" applyFont="1" applyFill="1" applyBorder="1" applyAlignment="1" applyProtection="1">
      <alignment horizontal="center" vertical="top"/>
      <protection locked="0"/>
    </xf>
    <xf numFmtId="3" fontId="3" fillId="0" borderId="42" xfId="15" applyNumberFormat="1" applyFont="1" applyFill="1" applyBorder="1" applyAlignment="1" applyProtection="1">
      <alignment horizontal="center" vertical="top"/>
      <protection locked="0"/>
    </xf>
    <xf numFmtId="4" fontId="9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top"/>
      <protection locked="0"/>
    </xf>
    <xf numFmtId="3" fontId="3" fillId="0" borderId="4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3" xfId="15" applyNumberFormat="1" applyFont="1" applyFill="1" applyBorder="1" applyAlignment="1" applyProtection="1">
      <alignment horizontal="center" vertical="top"/>
      <protection locked="0"/>
    </xf>
    <xf numFmtId="0" fontId="9" fillId="0" borderId="46" xfId="0" applyFont="1" applyFill="1" applyBorder="1" applyAlignment="1" applyProtection="1">
      <alignment horizontal="center" vertical="center" wrapText="1"/>
      <protection locked="0"/>
    </xf>
    <xf numFmtId="10" fontId="0" fillId="5" borderId="18" xfId="0" applyNumberFormat="1" applyFill="1" applyBorder="1" applyAlignment="1" applyProtection="1">
      <alignment horizontal="center" vertical="top"/>
      <protection locked="0"/>
    </xf>
    <xf numFmtId="10" fontId="0" fillId="5" borderId="47" xfId="0" applyNumberFormat="1" applyFill="1" applyBorder="1" applyAlignment="1" applyProtection="1">
      <alignment horizontal="center" vertical="top"/>
      <protection locked="0"/>
    </xf>
    <xf numFmtId="10" fontId="0" fillId="5" borderId="12" xfId="0" applyNumberFormat="1" applyFill="1" applyBorder="1" applyAlignment="1" applyProtection="1">
      <alignment horizontal="center" vertical="top"/>
      <protection locked="0"/>
    </xf>
    <xf numFmtId="10" fontId="0" fillId="5" borderId="4" xfId="0" applyNumberFormat="1" applyFill="1" applyBorder="1" applyAlignment="1" applyProtection="1">
      <alignment horizontal="center" vertical="top"/>
      <protection locked="0"/>
    </xf>
    <xf numFmtId="10" fontId="0" fillId="5" borderId="33" xfId="0" applyNumberFormat="1" applyFill="1" applyBorder="1" applyAlignment="1" applyProtection="1">
      <alignment horizontal="center" vertical="top"/>
      <protection locked="0"/>
    </xf>
    <xf numFmtId="10" fontId="0" fillId="5" borderId="36" xfId="0" applyNumberFormat="1" applyFill="1" applyBorder="1" applyAlignment="1" applyProtection="1">
      <alignment horizontal="center" vertical="top"/>
      <protection locked="0"/>
    </xf>
    <xf numFmtId="178" fontId="0" fillId="5" borderId="18" xfId="0" applyNumberFormat="1" applyFill="1" applyBorder="1" applyAlignment="1" applyProtection="1">
      <alignment horizontal="center" vertical="top"/>
      <protection locked="0"/>
    </xf>
    <xf numFmtId="178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8" xfId="0" applyNumberFormat="1" applyFill="1" applyBorder="1" applyAlignment="1" applyProtection="1">
      <alignment horizontal="center" vertical="top"/>
      <protection locked="0"/>
    </xf>
    <xf numFmtId="0" fontId="3" fillId="6" borderId="0" xfId="0" applyFont="1" applyFill="1" applyBorder="1" applyAlignment="1" applyProtection="1">
      <alignment vertical="top"/>
      <protection locked="0"/>
    </xf>
    <xf numFmtId="0" fontId="0" fillId="6" borderId="0" xfId="0" applyFill="1" applyBorder="1" applyAlignment="1" applyProtection="1">
      <alignment horizontal="center" vertical="top"/>
      <protection locked="0"/>
    </xf>
    <xf numFmtId="3" fontId="0" fillId="5" borderId="0" xfId="0" applyNumberFormat="1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center" vertical="top"/>
      <protection locked="0"/>
    </xf>
    <xf numFmtId="0" fontId="3" fillId="6" borderId="0" xfId="0" applyFont="1" applyFill="1" applyBorder="1" applyAlignment="1" applyProtection="1">
      <alignment vertical="top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3" fontId="3" fillId="4" borderId="0" xfId="15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vertical="top" wrapText="1"/>
      <protection locked="0"/>
    </xf>
    <xf numFmtId="0" fontId="7" fillId="4" borderId="0" xfId="0" applyFont="1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10" fontId="0" fillId="9" borderId="18" xfId="0" applyNumberFormat="1" applyFill="1" applyBorder="1" applyAlignment="1" applyProtection="1">
      <alignment horizontal="center" vertical="top"/>
      <protection locked="0"/>
    </xf>
    <xf numFmtId="10" fontId="0" fillId="9" borderId="47" xfId="0" applyNumberFormat="1" applyFill="1" applyBorder="1" applyAlignment="1" applyProtection="1">
      <alignment horizontal="center" vertical="top"/>
      <protection locked="0"/>
    </xf>
    <xf numFmtId="10" fontId="0" fillId="9" borderId="12" xfId="0" applyNumberFormat="1" applyFill="1" applyBorder="1" applyAlignment="1" applyProtection="1">
      <alignment horizontal="center" vertical="top"/>
      <protection locked="0"/>
    </xf>
    <xf numFmtId="10" fontId="0" fillId="9" borderId="4" xfId="0" applyNumberFormat="1" applyFill="1" applyBorder="1" applyAlignment="1" applyProtection="1">
      <alignment horizontal="center" vertical="top"/>
      <protection locked="0"/>
    </xf>
    <xf numFmtId="178" fontId="0" fillId="9" borderId="18" xfId="0" applyNumberFormat="1" applyFill="1" applyBorder="1" applyAlignment="1" applyProtection="1">
      <alignment horizontal="center" vertical="top"/>
      <protection locked="0"/>
    </xf>
    <xf numFmtId="178" fontId="0" fillId="9" borderId="8" xfId="0" applyNumberFormat="1" applyFill="1" applyBorder="1" applyAlignment="1" applyProtection="1">
      <alignment horizontal="center" vertical="top"/>
      <protection locked="0"/>
    </xf>
    <xf numFmtId="10" fontId="0" fillId="9" borderId="8" xfId="0" applyNumberFormat="1" applyFill="1" applyBorder="1" applyAlignment="1" applyProtection="1">
      <alignment horizontal="center" vertical="top"/>
      <protection locked="0"/>
    </xf>
    <xf numFmtId="3" fontId="0" fillId="9" borderId="8" xfId="0" applyNumberFormat="1" applyFill="1" applyBorder="1" applyAlignment="1" applyProtection="1">
      <alignment horizontal="center" vertical="center"/>
      <protection locked="0"/>
    </xf>
    <xf numFmtId="3" fontId="0" fillId="9" borderId="41" xfId="0" applyNumberFormat="1" applyFill="1" applyBorder="1" applyAlignment="1" applyProtection="1">
      <alignment horizontal="center" vertical="center"/>
      <protection locked="0"/>
    </xf>
    <xf numFmtId="0" fontId="0" fillId="10" borderId="0" xfId="0" applyFill="1" applyBorder="1" applyAlignment="1" applyProtection="1">
      <alignment horizontal="center" vertical="top"/>
      <protection locked="0"/>
    </xf>
    <xf numFmtId="10" fontId="0" fillId="10" borderId="0" xfId="0" applyNumberFormat="1" applyFill="1" applyBorder="1" applyAlignment="1" applyProtection="1">
      <alignment horizontal="center" vertical="top"/>
      <protection locked="0"/>
    </xf>
    <xf numFmtId="3" fontId="3" fillId="10" borderId="42" xfId="15" applyNumberFormat="1" applyFont="1" applyFill="1" applyBorder="1" applyAlignment="1" applyProtection="1">
      <alignment horizontal="center" vertical="top"/>
      <protection locked="0"/>
    </xf>
    <xf numFmtId="4" fontId="9" fillId="10" borderId="45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43" xfId="0" applyFont="1" applyFill="1" applyBorder="1" applyAlignment="1" applyProtection="1">
      <alignment horizontal="center" vertical="top"/>
      <protection locked="0"/>
    </xf>
    <xf numFmtId="3" fontId="3" fillId="10" borderId="46" xfId="0" applyNumberFormat="1" applyFont="1" applyFill="1" applyBorder="1" applyAlignment="1" applyProtection="1">
      <alignment horizontal="center" vertical="center" wrapText="1"/>
      <protection locked="0"/>
    </xf>
    <xf numFmtId="3" fontId="3" fillId="10" borderId="43" xfId="15" applyNumberFormat="1" applyFont="1" applyFill="1" applyBorder="1" applyAlignment="1" applyProtection="1">
      <alignment horizontal="center" vertical="top"/>
      <protection locked="0"/>
    </xf>
    <xf numFmtId="3" fontId="3" fillId="10" borderId="48" xfId="15" applyNumberFormat="1" applyFont="1" applyFill="1" applyBorder="1" applyAlignment="1" applyProtection="1">
      <alignment horizontal="center" vertical="top"/>
      <protection locked="0"/>
    </xf>
    <xf numFmtId="0" fontId="9" fillId="10" borderId="46" xfId="0" applyFont="1" applyFill="1" applyBorder="1" applyAlignment="1" applyProtection="1">
      <alignment horizontal="center" vertical="center" wrapText="1"/>
      <protection locked="0"/>
    </xf>
    <xf numFmtId="3" fontId="3" fillId="6" borderId="42" xfId="15" applyNumberFormat="1" applyFont="1" applyFill="1" applyBorder="1" applyAlignment="1" applyProtection="1">
      <alignment horizontal="center" vertical="top"/>
      <protection locked="0"/>
    </xf>
    <xf numFmtId="4" fontId="9" fillId="6" borderId="45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43" xfId="0" applyFont="1" applyFill="1" applyBorder="1" applyAlignment="1" applyProtection="1">
      <alignment horizontal="center" vertical="top"/>
      <protection locked="0"/>
    </xf>
    <xf numFmtId="3" fontId="3" fillId="6" borderId="46" xfId="0" applyNumberFormat="1" applyFont="1" applyFill="1" applyBorder="1" applyAlignment="1" applyProtection="1">
      <alignment horizontal="center" vertical="center" wrapText="1"/>
      <protection locked="0"/>
    </xf>
    <xf numFmtId="3" fontId="3" fillId="6" borderId="43" xfId="15" applyNumberFormat="1" applyFont="1" applyFill="1" applyBorder="1" applyAlignment="1" applyProtection="1">
      <alignment horizontal="center" vertical="top"/>
      <protection locked="0"/>
    </xf>
    <xf numFmtId="0" fontId="9" fillId="6" borderId="46" xfId="0" applyFont="1" applyFill="1" applyBorder="1" applyAlignment="1" applyProtection="1">
      <alignment horizontal="center" vertical="center" wrapText="1"/>
      <protection locked="0"/>
    </xf>
    <xf numFmtId="3" fontId="0" fillId="5" borderId="8" xfId="0" applyNumberForma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center" vertical="top"/>
      <protection locked="0"/>
    </xf>
    <xf numFmtId="3" fontId="0" fillId="3" borderId="0" xfId="0" applyNumberForma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top"/>
      <protection locked="0"/>
    </xf>
    <xf numFmtId="3" fontId="0" fillId="4" borderId="0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0" fontId="6" fillId="0" borderId="19" xfId="0" applyFont="1" applyFill="1" applyBorder="1" applyAlignment="1" applyProtection="1">
      <alignment vertical="top" wrapText="1"/>
      <protection/>
    </xf>
    <xf numFmtId="3" fontId="0" fillId="5" borderId="0" xfId="0" applyNumberFormat="1" applyFill="1" applyAlignment="1">
      <alignment vertical="top"/>
    </xf>
    <xf numFmtId="0" fontId="0" fillId="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6" xfId="0" applyBorder="1" applyAlignment="1">
      <alignment horizontal="right" vertical="top"/>
    </xf>
    <xf numFmtId="3" fontId="0" fillId="6" borderId="9" xfId="0" applyNumberFormat="1" applyFill="1" applyBorder="1" applyAlignment="1" applyProtection="1">
      <alignment vertical="top"/>
      <protection/>
    </xf>
    <xf numFmtId="3" fontId="0" fillId="9" borderId="0" xfId="0" applyNumberFormat="1" applyFill="1" applyAlignment="1" applyProtection="1">
      <alignment/>
      <protection/>
    </xf>
    <xf numFmtId="3" fontId="0" fillId="9" borderId="0" xfId="0" applyNumberFormat="1" applyFill="1" applyAlignment="1">
      <alignment/>
    </xf>
    <xf numFmtId="3" fontId="0" fillId="5" borderId="0" xfId="0" applyNumberFormat="1" applyFill="1" applyAlignment="1" applyProtection="1">
      <alignment/>
      <protection/>
    </xf>
    <xf numFmtId="3" fontId="0" fillId="5" borderId="49" xfId="0" applyNumberFormat="1" applyFill="1" applyBorder="1" applyAlignment="1" applyProtection="1">
      <alignment/>
      <protection/>
    </xf>
    <xf numFmtId="0" fontId="0" fillId="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19" xfId="0" applyFont="1" applyBorder="1" applyAlignment="1" applyProtection="1">
      <alignment vertical="top"/>
      <protection/>
    </xf>
    <xf numFmtId="10" fontId="0" fillId="9" borderId="8" xfId="0" applyNumberFormat="1" applyFill="1" applyBorder="1" applyAlignment="1">
      <alignment vertical="top"/>
    </xf>
    <xf numFmtId="10" fontId="0" fillId="5" borderId="8" xfId="0" applyNumberFormat="1" applyFill="1" applyBorder="1" applyAlignment="1">
      <alignment vertical="top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top" wrapText="1"/>
      <protection locked="0"/>
    </xf>
    <xf numFmtId="0" fontId="19" fillId="10" borderId="0" xfId="0" applyFont="1" applyFill="1" applyBorder="1" applyAlignment="1" applyProtection="1">
      <alignment vertical="top"/>
      <protection locked="0"/>
    </xf>
    <xf numFmtId="0" fontId="22" fillId="5" borderId="34" xfId="0" applyFont="1" applyFill="1" applyBorder="1" applyAlignment="1" applyProtection="1">
      <alignment horizontal="center" vertical="top"/>
      <protection locked="0"/>
    </xf>
    <xf numFmtId="0" fontId="23" fillId="4" borderId="0" xfId="0" applyFont="1" applyFill="1" applyBorder="1" applyAlignment="1" applyProtection="1">
      <alignment horizontal="center" vertical="top"/>
      <protection locked="0"/>
    </xf>
    <xf numFmtId="0" fontId="19" fillId="4" borderId="0" xfId="0" applyFont="1" applyFill="1" applyBorder="1" applyAlignment="1" applyProtection="1">
      <alignment vertical="top" wrapText="1"/>
      <protection locked="0"/>
    </xf>
    <xf numFmtId="0" fontId="8" fillId="3" borderId="0" xfId="0" applyFont="1" applyFill="1" applyBorder="1" applyAlignment="1">
      <alignment vertical="top" wrapText="1"/>
    </xf>
    <xf numFmtId="3" fontId="0" fillId="6" borderId="15" xfId="0" applyNumberFormat="1" applyFill="1" applyBorder="1" applyAlignment="1" applyProtection="1">
      <alignment vertical="top"/>
      <protection/>
    </xf>
    <xf numFmtId="0" fontId="13" fillId="0" borderId="19" xfId="0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3" fillId="0" borderId="35" xfId="0" applyFont="1" applyBorder="1" applyAlignment="1" applyProtection="1">
      <alignment vertical="top"/>
      <protection locked="0"/>
    </xf>
    <xf numFmtId="0" fontId="19" fillId="5" borderId="0" xfId="0" applyFont="1" applyFill="1" applyAlignment="1">
      <alignment vertical="top"/>
    </xf>
    <xf numFmtId="3" fontId="0" fillId="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9" borderId="0" xfId="0" applyNumberFormat="1" applyFill="1" applyAlignment="1">
      <alignment vertical="top"/>
    </xf>
    <xf numFmtId="10" fontId="0" fillId="9" borderId="0" xfId="0" applyNumberFormat="1" applyFill="1" applyAlignment="1">
      <alignment vertical="top"/>
    </xf>
    <xf numFmtId="9" fontId="0" fillId="9" borderId="0" xfId="0" applyNumberFormat="1" applyFill="1" applyAlignment="1">
      <alignment horizontal="center" vertical="top"/>
    </xf>
    <xf numFmtId="16" fontId="0" fillId="9" borderId="0" xfId="0" applyNumberFormat="1" applyFill="1" applyAlignment="1">
      <alignment horizontal="center" vertical="top"/>
    </xf>
    <xf numFmtId="3" fontId="0" fillId="9" borderId="0" xfId="0" applyNumberFormat="1" applyFill="1" applyAlignment="1">
      <alignment vertical="top"/>
    </xf>
    <xf numFmtId="3" fontId="0" fillId="10" borderId="0" xfId="0" applyNumberFormat="1" applyFill="1" applyBorder="1" applyAlignment="1" applyProtection="1">
      <alignment vertical="top"/>
      <protection locked="0"/>
    </xf>
    <xf numFmtId="3" fontId="0" fillId="10" borderId="0" xfId="0" applyNumberFormat="1" applyFill="1" applyBorder="1" applyAlignment="1" applyProtection="1">
      <alignment vertical="top"/>
      <protection/>
    </xf>
    <xf numFmtId="0" fontId="0" fillId="6" borderId="8" xfId="0" applyFill="1" applyBorder="1" applyAlignment="1" applyProtection="1">
      <alignment horizontal="center" vertical="top"/>
      <protection locked="0"/>
    </xf>
    <xf numFmtId="37" fontId="19" fillId="5" borderId="8" xfId="0" applyNumberFormat="1" applyFont="1" applyFill="1" applyBorder="1" applyAlignment="1">
      <alignment horizontal="center" vertical="top"/>
    </xf>
    <xf numFmtId="37" fontId="8" fillId="0" borderId="12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3" fontId="0" fillId="3" borderId="0" xfId="0" applyNumberFormat="1" applyFill="1" applyAlignment="1" applyProtection="1">
      <alignment vertical="top"/>
      <protection locked="0"/>
    </xf>
    <xf numFmtId="0" fontId="0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0" fontId="0" fillId="3" borderId="0" xfId="0" applyFill="1" applyAlignment="1">
      <alignment vertical="top"/>
    </xf>
    <xf numFmtId="0" fontId="0" fillId="3" borderId="0" xfId="0" applyFill="1" applyAlignment="1" applyProtection="1" quotePrefix="1">
      <alignment vertical="top"/>
      <protection locked="0"/>
    </xf>
    <xf numFmtId="37" fontId="0" fillId="3" borderId="0" xfId="0" applyNumberFormat="1" applyFill="1" applyBorder="1" applyAlignment="1" applyProtection="1">
      <alignment vertical="top"/>
      <protection locked="0"/>
    </xf>
    <xf numFmtId="37" fontId="0" fillId="3" borderId="0" xfId="0" applyNumberFormat="1" applyFill="1" applyBorder="1" applyAlignment="1">
      <alignment vertical="top"/>
    </xf>
    <xf numFmtId="0" fontId="3" fillId="5" borderId="42" xfId="0" applyFont="1" applyFill="1" applyBorder="1" applyAlignment="1">
      <alignment horizontal="center" vertical="top"/>
    </xf>
    <xf numFmtId="0" fontId="3" fillId="5" borderId="43" xfId="0" applyFont="1" applyFill="1" applyBorder="1" applyAlignment="1">
      <alignment horizontal="center" vertical="top"/>
    </xf>
    <xf numFmtId="0" fontId="0" fillId="5" borderId="11" xfId="0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0" fillId="9" borderId="0" xfId="0" applyFill="1" applyAlignment="1">
      <alignment vertical="top" wrapText="1"/>
    </xf>
    <xf numFmtId="3" fontId="0" fillId="10" borderId="12" xfId="0" applyNumberFormat="1" applyFill="1" applyBorder="1" applyAlignment="1">
      <alignment vertical="top"/>
    </xf>
    <xf numFmtId="0" fontId="0" fillId="4" borderId="0" xfId="0" applyFill="1" applyAlignment="1">
      <alignment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0" borderId="51" xfId="0" applyBorder="1" applyAlignment="1">
      <alignment horizontal="center" vertical="top"/>
    </xf>
    <xf numFmtId="0" fontId="0" fillId="0" borderId="51" xfId="0" applyBorder="1" applyAlignment="1">
      <alignment vertical="top"/>
    </xf>
    <xf numFmtId="37" fontId="0" fillId="5" borderId="8" xfId="0" applyNumberFormat="1" applyFill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3" fillId="3" borderId="0" xfId="0" applyFont="1" applyFill="1" applyBorder="1" applyAlignment="1" applyProtection="1">
      <alignment vertical="top"/>
      <protection locked="0"/>
    </xf>
    <xf numFmtId="0" fontId="0" fillId="3" borderId="0" xfId="0" applyFill="1" applyBorder="1" applyAlignment="1" applyProtection="1">
      <alignment vertical="top"/>
      <protection locked="0"/>
    </xf>
    <xf numFmtId="0" fontId="19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 vertical="top" wrapText="1"/>
      <protection locked="0"/>
    </xf>
    <xf numFmtId="0" fontId="8" fillId="0" borderId="19" xfId="0" applyFont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3" fillId="0" borderId="0" xfId="0" applyFont="1" applyAlignment="1">
      <alignment horizontal="left" vertical="top"/>
    </xf>
    <xf numFmtId="0" fontId="0" fillId="9" borderId="0" xfId="0" applyFill="1" applyAlignment="1">
      <alignment vertical="top"/>
    </xf>
    <xf numFmtId="0" fontId="19" fillId="0" borderId="0" xfId="0" applyFont="1" applyAlignment="1">
      <alignment horizontal="left" vertical="top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52" xfId="0" applyFont="1" applyBorder="1" applyAlignment="1" applyProtection="1">
      <alignment vertical="top"/>
      <protection locked="0"/>
    </xf>
    <xf numFmtId="0" fontId="19" fillId="7" borderId="0" xfId="0" applyFont="1" applyFill="1" applyAlignment="1">
      <alignment vertical="top"/>
    </xf>
    <xf numFmtId="0" fontId="19" fillId="7" borderId="0" xfId="0" applyFont="1" applyFill="1" applyAlignment="1" applyProtection="1">
      <alignment vertical="top"/>
      <protection locked="0"/>
    </xf>
    <xf numFmtId="0" fontId="10" fillId="9" borderId="0" xfId="26" applyFill="1" applyAlignment="1" applyProtection="1">
      <alignment vertical="top"/>
      <protection locked="0"/>
    </xf>
    <xf numFmtId="0" fontId="0" fillId="9" borderId="0" xfId="0" applyFill="1" applyAlignment="1" applyProtection="1">
      <alignment horizontal="center" vertical="top"/>
      <protection locked="0"/>
    </xf>
    <xf numFmtId="0" fontId="0" fillId="9" borderId="0" xfId="0" applyFill="1" applyAlignment="1" applyProtection="1">
      <alignment vertical="top"/>
      <protection locked="0"/>
    </xf>
    <xf numFmtId="37" fontId="0" fillId="0" borderId="8" xfId="0" applyNumberFormat="1" applyFill="1" applyBorder="1" applyAlignment="1" applyProtection="1">
      <alignment/>
      <protection locked="0"/>
    </xf>
    <xf numFmtId="0" fontId="3" fillId="9" borderId="0" xfId="0" applyFont="1" applyFill="1" applyAlignment="1">
      <alignment vertical="top"/>
    </xf>
    <xf numFmtId="0" fontId="3" fillId="5" borderId="19" xfId="0" applyFont="1" applyFill="1" applyBorder="1" applyAlignment="1" applyProtection="1">
      <alignment vertical="top"/>
      <protection locked="0"/>
    </xf>
    <xf numFmtId="0" fontId="3" fillId="6" borderId="0" xfId="0" applyFont="1" applyFill="1" applyAlignment="1">
      <alignment vertical="top"/>
    </xf>
    <xf numFmtId="0" fontId="3" fillId="5" borderId="5" xfId="0" applyFont="1" applyFill="1" applyBorder="1" applyAlignment="1" applyProtection="1">
      <alignment vertical="top"/>
      <protection locked="0"/>
    </xf>
    <xf numFmtId="0" fontId="18" fillId="0" borderId="0" xfId="0" applyFont="1" applyAlignment="1">
      <alignment horizontal="center" vertical="top"/>
    </xf>
    <xf numFmtId="3" fontId="0" fillId="10" borderId="8" xfId="0" applyNumberFormat="1" applyFill="1" applyBorder="1" applyAlignment="1" quotePrefix="1">
      <alignment horizontal="right" vertical="top"/>
    </xf>
    <xf numFmtId="0" fontId="24" fillId="0" borderId="0" xfId="0" applyFont="1" applyAlignment="1">
      <alignment vertical="top"/>
    </xf>
    <xf numFmtId="0" fontId="3" fillId="9" borderId="0" xfId="0" applyFont="1" applyFill="1" applyAlignment="1" applyProtection="1">
      <alignment vertical="top"/>
      <protection locked="0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8" fillId="5" borderId="39" xfId="0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9" fillId="4" borderId="7" xfId="0" applyFont="1" applyFill="1" applyBorder="1" applyAlignment="1" applyProtection="1">
      <alignment vertical="top" wrapText="1"/>
      <protection locked="0"/>
    </xf>
    <xf numFmtId="0" fontId="8" fillId="0" borderId="7" xfId="0" applyFont="1" applyBorder="1" applyAlignment="1">
      <alignment vertical="top" wrapText="1"/>
    </xf>
    <xf numFmtId="10" fontId="8" fillId="5" borderId="39" xfId="0" applyNumberFormat="1" applyFont="1" applyFill="1" applyBorder="1" applyAlignment="1" applyProtection="1">
      <alignment horizontal="center" vertical="center"/>
      <protection locked="0"/>
    </xf>
    <xf numFmtId="0" fontId="8" fillId="5" borderId="40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19" fillId="0" borderId="7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8" fillId="5" borderId="39" xfId="0" applyFont="1" applyFill="1" applyBorder="1" applyAlignment="1" applyProtection="1">
      <alignment horizontal="center" vertical="center"/>
      <protection locked="0"/>
    </xf>
    <xf numFmtId="0" fontId="3" fillId="6" borderId="0" xfId="0" applyFont="1" applyFill="1" applyAlignment="1">
      <alignment vertical="top"/>
    </xf>
    <xf numFmtId="0" fontId="19" fillId="0" borderId="7" xfId="0" applyFont="1" applyFill="1" applyBorder="1" applyAlignment="1" applyProtection="1">
      <alignment vertical="top" wrapText="1"/>
      <protection locked="0"/>
    </xf>
    <xf numFmtId="0" fontId="0" fillId="0" borderId="7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5" borderId="0" xfId="0" applyFont="1" applyFill="1" applyAlignment="1">
      <alignment vertical="top"/>
    </xf>
    <xf numFmtId="0" fontId="0" fillId="3" borderId="0" xfId="0" applyFill="1" applyAlignment="1" applyProtection="1">
      <alignment vertical="top" wrapText="1"/>
      <protection locked="0"/>
    </xf>
    <xf numFmtId="0" fontId="0" fillId="3" borderId="0" xfId="0" applyFill="1" applyAlignment="1" applyProtection="1" quotePrefix="1">
      <alignment vertical="top" wrapText="1"/>
      <protection locked="0"/>
    </xf>
    <xf numFmtId="0" fontId="0" fillId="3" borderId="0" xfId="0" applyFill="1" applyAlignment="1">
      <alignment vertical="top" wrapText="1"/>
    </xf>
    <xf numFmtId="0" fontId="0" fillId="9" borderId="0" xfId="0" applyFill="1" applyAlignment="1">
      <alignment vertical="top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cyoung@barriehydro.com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SheetLayoutView="100" workbookViewId="0" topLeftCell="A1">
      <selection activeCell="J63" sqref="J63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586</v>
      </c>
      <c r="C1" s="8"/>
      <c r="E1" s="2" t="s">
        <v>496</v>
      </c>
      <c r="H1" s="8"/>
    </row>
    <row r="2" spans="1:8" ht="12.75">
      <c r="A2" s="2" t="s">
        <v>137</v>
      </c>
      <c r="B2" s="8"/>
      <c r="C2" s="8"/>
      <c r="E2" s="27" t="s">
        <v>458</v>
      </c>
      <c r="H2" s="8"/>
    </row>
    <row r="3" spans="1:8" ht="12.75">
      <c r="A3" s="529" t="s">
        <v>633</v>
      </c>
      <c r="C3" s="8"/>
      <c r="D3" s="515" t="s">
        <v>577</v>
      </c>
      <c r="E3" s="8"/>
      <c r="F3" s="8"/>
      <c r="G3" s="8"/>
      <c r="H3" s="8"/>
    </row>
    <row r="4" spans="1:8" ht="12.75">
      <c r="A4" s="529" t="s">
        <v>645</v>
      </c>
      <c r="C4" s="8"/>
      <c r="D4" s="516" t="s">
        <v>578</v>
      </c>
      <c r="E4" s="517"/>
      <c r="H4" s="8"/>
    </row>
    <row r="5" spans="1:8" ht="12.75">
      <c r="A5" s="58"/>
      <c r="C5" s="8"/>
      <c r="D5" s="518" t="s">
        <v>579</v>
      </c>
      <c r="E5" s="451"/>
      <c r="H5" s="8"/>
    </row>
    <row r="6" spans="1:8" ht="12.75">
      <c r="A6" s="2" t="s">
        <v>205</v>
      </c>
      <c r="B6" s="441">
        <v>365</v>
      </c>
      <c r="C6" s="8" t="s">
        <v>206</v>
      </c>
      <c r="D6" s="27"/>
      <c r="H6" s="8"/>
    </row>
    <row r="7" spans="1:8" ht="13.5" thickBot="1">
      <c r="A7" s="58" t="s">
        <v>367</v>
      </c>
      <c r="B7" s="282">
        <v>365</v>
      </c>
      <c r="C7" s="8" t="s">
        <v>206</v>
      </c>
      <c r="D7" s="8"/>
      <c r="E7" s="8"/>
      <c r="F7" s="8"/>
      <c r="G7" s="8"/>
      <c r="H7" s="8"/>
    </row>
    <row r="8" spans="1:16" ht="13.5" thickTop="1">
      <c r="A8" s="7"/>
      <c r="B8" s="59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42" t="s">
        <v>138</v>
      </c>
      <c r="B9" s="3"/>
      <c r="C9" s="26"/>
      <c r="D9" s="3"/>
      <c r="E9" s="3"/>
      <c r="F9" s="3"/>
      <c r="G9" s="3"/>
      <c r="H9" s="3"/>
    </row>
    <row r="10" spans="1:8" ht="12.75">
      <c r="A10" s="3" t="s">
        <v>139</v>
      </c>
      <c r="B10" s="3"/>
      <c r="C10" s="43"/>
      <c r="D10" s="26"/>
      <c r="E10" s="3"/>
      <c r="F10" s="3"/>
      <c r="G10" s="3"/>
      <c r="H10" s="3"/>
    </row>
    <row r="11" spans="1:8" ht="12.75">
      <c r="A11" s="3" t="s">
        <v>140</v>
      </c>
      <c r="C11" s="26"/>
      <c r="D11" s="26"/>
      <c r="E11" s="3"/>
      <c r="F11" s="3"/>
      <c r="G11" s="3"/>
      <c r="H11" s="3"/>
    </row>
    <row r="12" spans="1:8" ht="13.5" thickBot="1">
      <c r="A12" s="3" t="s">
        <v>141</v>
      </c>
      <c r="C12" s="26" t="s">
        <v>142</v>
      </c>
      <c r="D12" s="291" t="s">
        <v>512</v>
      </c>
      <c r="E12" s="3"/>
      <c r="F12" s="3"/>
      <c r="G12" s="3"/>
      <c r="H12" s="3"/>
    </row>
    <row r="13" spans="1:7" ht="6.75" customHeight="1">
      <c r="A13" s="3"/>
      <c r="C13" s="26"/>
      <c r="D13" s="26"/>
      <c r="E13" s="3"/>
      <c r="F13" s="3"/>
      <c r="G13" s="3"/>
    </row>
    <row r="14" spans="1:7" ht="12.75">
      <c r="A14" s="3" t="s">
        <v>143</v>
      </c>
      <c r="C14" s="26"/>
      <c r="D14" s="26"/>
      <c r="E14" s="3"/>
      <c r="F14" s="3"/>
      <c r="G14" s="3"/>
    </row>
    <row r="15" spans="1:4" ht="13.5" customHeight="1" thickBot="1">
      <c r="A15" s="3" t="s">
        <v>144</v>
      </c>
      <c r="C15" s="8" t="s">
        <v>142</v>
      </c>
      <c r="D15" s="291" t="s">
        <v>513</v>
      </c>
    </row>
    <row r="16" spans="1:4" ht="7.5" customHeight="1">
      <c r="A16" s="51"/>
      <c r="C16" s="8"/>
      <c r="D16" s="8"/>
    </row>
    <row r="17" spans="1:4" ht="13.5" thickBot="1">
      <c r="A17" s="60" t="s">
        <v>266</v>
      </c>
      <c r="C17" s="8" t="s">
        <v>142</v>
      </c>
      <c r="D17" s="291" t="s">
        <v>513</v>
      </c>
    </row>
    <row r="18" spans="1:4" ht="15" customHeight="1">
      <c r="A18" s="442" t="s">
        <v>425</v>
      </c>
      <c r="C18" s="8"/>
      <c r="D18" s="8"/>
    </row>
    <row r="19" spans="1:4" ht="15" customHeight="1">
      <c r="A19" s="537" t="s">
        <v>426</v>
      </c>
      <c r="B19" s="8" t="s">
        <v>423</v>
      </c>
      <c r="C19" s="8" t="s">
        <v>142</v>
      </c>
      <c r="D19" s="441" t="s">
        <v>512</v>
      </c>
    </row>
    <row r="20" spans="1:4" ht="13.5" thickBot="1">
      <c r="A20" s="538"/>
      <c r="B20" s="8" t="s">
        <v>424</v>
      </c>
      <c r="C20" s="8" t="s">
        <v>142</v>
      </c>
      <c r="D20" s="291" t="s">
        <v>512</v>
      </c>
    </row>
    <row r="21" spans="1:4" ht="12.75">
      <c r="A21" s="537" t="s">
        <v>587</v>
      </c>
      <c r="B21" s="8" t="s">
        <v>423</v>
      </c>
      <c r="C21" s="8"/>
      <c r="D21" s="479">
        <v>0.9915</v>
      </c>
    </row>
    <row r="22" spans="1:4" ht="12.75">
      <c r="A22" s="537"/>
      <c r="B22" s="8" t="s">
        <v>424</v>
      </c>
      <c r="C22" s="8"/>
      <c r="D22" s="479">
        <v>0.99</v>
      </c>
    </row>
    <row r="23" spans="1:4" ht="7.5" customHeight="1">
      <c r="A23" s="60"/>
      <c r="C23" s="8"/>
      <c r="D23" s="441"/>
    </row>
    <row r="24" spans="1:4" ht="12.75">
      <c r="A24" s="60" t="s">
        <v>321</v>
      </c>
      <c r="C24" s="8" t="s">
        <v>322</v>
      </c>
      <c r="D24" s="480" t="s">
        <v>493</v>
      </c>
    </row>
    <row r="25" ht="6.75" customHeight="1" thickBot="1">
      <c r="A25" s="12"/>
    </row>
    <row r="26" spans="1:5" ht="12.75">
      <c r="A26" s="288" t="s">
        <v>145</v>
      </c>
      <c r="C26" s="8"/>
      <c r="E26" s="497" t="s">
        <v>406</v>
      </c>
    </row>
    <row r="27" spans="1:5" ht="12.75">
      <c r="A27" s="289" t="s">
        <v>146</v>
      </c>
      <c r="C27" s="8"/>
      <c r="E27" s="498" t="s">
        <v>407</v>
      </c>
    </row>
    <row r="28" spans="1:3" ht="12.75">
      <c r="A28" s="289" t="s">
        <v>147</v>
      </c>
      <c r="C28" s="44"/>
    </row>
    <row r="29" ht="12.75">
      <c r="A29" s="290" t="s">
        <v>148</v>
      </c>
    </row>
    <row r="30" ht="12.75">
      <c r="A30" s="41"/>
    </row>
    <row r="31" spans="1:8" ht="12.75">
      <c r="A31" t="s">
        <v>401</v>
      </c>
      <c r="D31" s="477">
        <v>108021367</v>
      </c>
      <c r="H31" s="5"/>
    </row>
    <row r="32" ht="6" customHeight="1"/>
    <row r="33" spans="1:8" ht="12.75">
      <c r="A33" t="s">
        <v>149</v>
      </c>
      <c r="D33" s="478">
        <v>0.45</v>
      </c>
      <c r="F33" t="s">
        <v>180</v>
      </c>
      <c r="H33" s="45"/>
    </row>
    <row r="34" spans="6:8" ht="6" customHeight="1">
      <c r="F34" t="s">
        <v>180</v>
      </c>
      <c r="H34" s="40"/>
    </row>
    <row r="35" spans="1:10" ht="12.75">
      <c r="A35" t="s">
        <v>150</v>
      </c>
      <c r="D35" s="283">
        <f>1-D33</f>
        <v>0.55</v>
      </c>
      <c r="F35" s="45"/>
      <c r="H35" s="47"/>
      <c r="J35" s="45"/>
    </row>
    <row r="36" ht="6" customHeight="1">
      <c r="H36" s="40"/>
    </row>
    <row r="37" spans="1:8" ht="12.75">
      <c r="A37" t="s">
        <v>151</v>
      </c>
      <c r="D37" s="478">
        <v>0.0988</v>
      </c>
      <c r="H37" s="47"/>
    </row>
    <row r="38" ht="4.5" customHeight="1">
      <c r="H38" s="40"/>
    </row>
    <row r="39" spans="1:8" ht="12.75">
      <c r="A39" t="s">
        <v>152</v>
      </c>
      <c r="D39" s="478">
        <v>0.07</v>
      </c>
      <c r="H39" s="47"/>
    </row>
    <row r="40" ht="6" customHeight="1">
      <c r="H40" s="40"/>
    </row>
    <row r="41" spans="1:8" ht="12.75">
      <c r="A41" t="s">
        <v>153</v>
      </c>
      <c r="D41" s="284">
        <f>D31*((D33*D37)+(D35*D39))</f>
        <v>8961452.606320001</v>
      </c>
      <c r="H41" s="46"/>
    </row>
    <row r="42" spans="4:8" ht="6" customHeight="1">
      <c r="D42" s="28"/>
      <c r="H42" s="46"/>
    </row>
    <row r="43" spans="1:11" ht="12.75">
      <c r="A43" t="s">
        <v>154</v>
      </c>
      <c r="D43" s="481">
        <v>3237888</v>
      </c>
      <c r="E43" s="440">
        <f>D43</f>
        <v>3237888</v>
      </c>
      <c r="F43" s="28"/>
      <c r="H43" s="46"/>
      <c r="J43" s="5"/>
      <c r="K43" s="5"/>
    </row>
    <row r="44" spans="4:11" ht="6" customHeight="1">
      <c r="D44" s="28"/>
      <c r="H44" s="46"/>
      <c r="J44" s="5"/>
      <c r="K44" s="5"/>
    </row>
    <row r="45" spans="1:11" ht="12.75">
      <c r="A45" t="s">
        <v>155</v>
      </c>
      <c r="D45" s="284">
        <f>D41-D43</f>
        <v>5723564.606320001</v>
      </c>
      <c r="H45" s="46"/>
      <c r="J45" s="5"/>
      <c r="K45" s="5"/>
    </row>
    <row r="46" spans="1:11" ht="12.75">
      <c r="A46" s="2" t="s">
        <v>402</v>
      </c>
      <c r="D46" s="46"/>
      <c r="H46" s="46"/>
      <c r="J46" s="5"/>
      <c r="K46" s="5"/>
    </row>
    <row r="47" spans="1:11" ht="12.75">
      <c r="A47" t="s">
        <v>506</v>
      </c>
      <c r="D47" s="482">
        <v>1907855</v>
      </c>
      <c r="E47" s="440">
        <f aca="true" t="shared" si="0" ref="E47:E53">D47</f>
        <v>1907855</v>
      </c>
      <c r="H47" s="46"/>
      <c r="J47" s="5"/>
      <c r="K47" s="5"/>
    </row>
    <row r="48" spans="1:11" ht="12.75">
      <c r="A48" t="s">
        <v>507</v>
      </c>
      <c r="D48" s="482">
        <v>1907855</v>
      </c>
      <c r="E48" s="440">
        <f t="shared" si="0"/>
        <v>1907855</v>
      </c>
      <c r="F48" s="28"/>
      <c r="H48" s="46"/>
      <c r="J48" s="5"/>
      <c r="K48" s="5"/>
    </row>
    <row r="49" spans="1:11" ht="12.75">
      <c r="A49" t="s">
        <v>505</v>
      </c>
      <c r="D49" s="482"/>
      <c r="E49" s="440"/>
      <c r="F49" s="28"/>
      <c r="H49" s="46"/>
      <c r="J49" s="5"/>
      <c r="K49" s="5"/>
    </row>
    <row r="50" spans="1:11" ht="12.75">
      <c r="A50" t="s">
        <v>403</v>
      </c>
      <c r="D50" s="483"/>
      <c r="E50" s="440">
        <f t="shared" si="0"/>
        <v>0</v>
      </c>
      <c r="F50" s="28"/>
      <c r="H50" s="46"/>
      <c r="J50" s="5"/>
      <c r="K50" s="5"/>
    </row>
    <row r="51" spans="1:11" ht="12.75">
      <c r="A51" t="s">
        <v>514</v>
      </c>
      <c r="D51" s="483">
        <v>1907855</v>
      </c>
      <c r="E51" s="440">
        <f t="shared" si="0"/>
        <v>1907855</v>
      </c>
      <c r="F51" s="28"/>
      <c r="H51" s="46"/>
      <c r="J51" s="5"/>
      <c r="K51" s="5"/>
    </row>
    <row r="52" spans="1:11" ht="12.75">
      <c r="A52" t="s">
        <v>508</v>
      </c>
      <c r="D52" s="481"/>
      <c r="E52" s="440">
        <f t="shared" si="0"/>
        <v>0</v>
      </c>
      <c r="H52" s="46"/>
      <c r="J52" s="5"/>
      <c r="K52" s="5"/>
    </row>
    <row r="53" spans="1:11" ht="12.75">
      <c r="A53" s="535" t="s">
        <v>642</v>
      </c>
      <c r="D53" s="481">
        <v>304913</v>
      </c>
      <c r="E53" s="440">
        <f t="shared" si="0"/>
        <v>304913</v>
      </c>
      <c r="H53" s="46"/>
      <c r="J53" s="5"/>
      <c r="K53" s="5"/>
    </row>
    <row r="54" spans="1:11" ht="12.75">
      <c r="A54" s="2" t="s">
        <v>404</v>
      </c>
      <c r="E54" s="287">
        <f>SUM(E43:E53)</f>
        <v>9266366</v>
      </c>
      <c r="H54" s="46"/>
      <c r="J54" s="5"/>
      <c r="K54" s="5"/>
    </row>
    <row r="55" spans="4:11" ht="12.75">
      <c r="D55" s="36"/>
      <c r="H55" s="46"/>
      <c r="J55" s="5"/>
      <c r="K55" s="5"/>
    </row>
    <row r="56" spans="1:11" ht="12.75">
      <c r="A56" t="s">
        <v>156</v>
      </c>
      <c r="B56" s="5"/>
      <c r="C56" s="5"/>
      <c r="D56" s="285">
        <f>D31*D33</f>
        <v>48609615.15</v>
      </c>
      <c r="H56" s="38"/>
      <c r="J56" s="5"/>
      <c r="K56" s="5"/>
    </row>
    <row r="57" spans="1:11" ht="12.75">
      <c r="A57" s="14"/>
      <c r="B57" s="5"/>
      <c r="C57" s="5"/>
      <c r="D57" s="5"/>
      <c r="F57" s="5"/>
      <c r="H57" s="38"/>
      <c r="J57" s="5"/>
      <c r="K57" s="5"/>
    </row>
    <row r="58" spans="1:11" ht="12.75">
      <c r="A58" t="s">
        <v>157</v>
      </c>
      <c r="B58" s="5"/>
      <c r="C58" s="5"/>
      <c r="D58" s="285">
        <f>D56*D37</f>
        <v>4802629.9768199995</v>
      </c>
      <c r="F58" s="5"/>
      <c r="H58" s="38"/>
      <c r="J58" s="5"/>
      <c r="K58" s="5"/>
    </row>
    <row r="59" spans="2:11" ht="12.75">
      <c r="B59" s="5"/>
      <c r="C59" s="5"/>
      <c r="D59" s="5"/>
      <c r="F59" s="5"/>
      <c r="H59" s="38"/>
      <c r="J59" s="5"/>
      <c r="K59" s="5"/>
    </row>
    <row r="60" spans="1:11" ht="12.75">
      <c r="A60" t="s">
        <v>158</v>
      </c>
      <c r="B60" s="5"/>
      <c r="C60" s="5"/>
      <c r="D60" s="285">
        <f>D31*D35</f>
        <v>59411751.85</v>
      </c>
      <c r="F60" s="5"/>
      <c r="H60" s="38"/>
      <c r="J60" s="5"/>
      <c r="K60" s="5"/>
    </row>
    <row r="61" spans="2:11" ht="12.75">
      <c r="B61" s="5"/>
      <c r="C61" s="5"/>
      <c r="D61" s="5"/>
      <c r="F61" s="5"/>
      <c r="H61" s="38"/>
      <c r="J61" s="5"/>
      <c r="K61" s="5"/>
    </row>
    <row r="62" spans="1:11" ht="12.75">
      <c r="A62" t="s">
        <v>422</v>
      </c>
      <c r="B62" s="5"/>
      <c r="C62" s="5"/>
      <c r="D62" s="285">
        <f>D60*D39</f>
        <v>4158822.6295000003</v>
      </c>
      <c r="F62" s="5"/>
      <c r="H62" s="38"/>
      <c r="J62" s="5"/>
      <c r="K62" s="5"/>
    </row>
    <row r="63" spans="2:11" ht="12.75">
      <c r="B63" s="5"/>
      <c r="C63" s="5"/>
      <c r="D63" s="5"/>
      <c r="F63" s="5"/>
      <c r="H63" s="38"/>
      <c r="J63" s="5"/>
      <c r="K63" s="5"/>
    </row>
    <row r="64" spans="1:11" ht="12.75">
      <c r="A64" t="s">
        <v>405</v>
      </c>
      <c r="B64" s="5"/>
      <c r="C64" s="5"/>
      <c r="D64" s="286">
        <f>IF(D41&gt;0,(((D43+D47)/D41)*D62),0)</f>
        <v>2388031.647782063</v>
      </c>
      <c r="F64" s="5"/>
      <c r="H64" s="38"/>
      <c r="J64" s="5"/>
      <c r="K64" s="5"/>
    </row>
    <row r="65" spans="1:11" ht="12.75">
      <c r="A65" s="39" t="s">
        <v>510</v>
      </c>
      <c r="B65" s="5"/>
      <c r="C65" s="5"/>
      <c r="D65" s="38"/>
      <c r="F65" s="5"/>
      <c r="H65" s="38"/>
      <c r="J65" s="5"/>
      <c r="K65" s="5"/>
    </row>
    <row r="66" spans="1:11" ht="12.75">
      <c r="A66" t="s">
        <v>494</v>
      </c>
      <c r="B66" s="5"/>
      <c r="C66" s="5"/>
      <c r="D66" s="286">
        <f>IF(D41&gt;0,(((D43+D47+D48)/D41)*D62),0)</f>
        <v>3273427.2299903566</v>
      </c>
      <c r="F66" s="5"/>
      <c r="H66" s="38"/>
      <c r="J66" s="5"/>
      <c r="K66" s="5"/>
    </row>
    <row r="67" spans="1:11" ht="12.75">
      <c r="A67" s="39" t="s">
        <v>511</v>
      </c>
      <c r="B67" s="5"/>
      <c r="C67" s="5"/>
      <c r="D67" s="38"/>
      <c r="F67" s="5"/>
      <c r="H67" s="38"/>
      <c r="J67" s="5"/>
      <c r="K67" s="5"/>
    </row>
    <row r="68" spans="1:10" ht="12.75">
      <c r="A68" s="51" t="s">
        <v>509</v>
      </c>
      <c r="B68" s="5"/>
      <c r="C68" s="5"/>
      <c r="D68" s="286">
        <f>D62</f>
        <v>4158822.6295000003</v>
      </c>
      <c r="F68" s="5"/>
      <c r="H68" s="38"/>
      <c r="J68" s="5"/>
    </row>
    <row r="69" spans="1:10" ht="12.75">
      <c r="A69" s="39"/>
      <c r="B69" s="5"/>
      <c r="C69" s="5"/>
      <c r="D69" s="5"/>
      <c r="F69" s="5"/>
      <c r="H69" s="38"/>
      <c r="J69" s="5"/>
    </row>
    <row r="70" spans="2:10" ht="12.75">
      <c r="B70" s="5"/>
      <c r="C70" s="5"/>
      <c r="D70" s="101"/>
      <c r="F70" s="5"/>
      <c r="H70" s="40"/>
      <c r="J70" s="5"/>
    </row>
    <row r="71" spans="1:8" ht="12.75">
      <c r="A71" s="101"/>
      <c r="B71" s="5"/>
      <c r="C71" s="5"/>
      <c r="D71" s="5"/>
      <c r="H71" s="40"/>
    </row>
    <row r="72" spans="2:8" ht="12.75">
      <c r="B72" s="5"/>
      <c r="C72" s="5"/>
      <c r="D72" s="5"/>
      <c r="H72" s="40"/>
    </row>
    <row r="73" spans="2:8" ht="12.75">
      <c r="B73" s="5"/>
      <c r="C73" s="5"/>
      <c r="D73" s="5"/>
      <c r="H73" s="40"/>
    </row>
    <row r="74" spans="2:8" ht="12.75">
      <c r="B74" s="5"/>
      <c r="C74" s="5"/>
      <c r="D74" s="5"/>
      <c r="H74" s="40"/>
    </row>
    <row r="75" spans="2:8" ht="12.75">
      <c r="B75" s="5"/>
      <c r="C75" s="5"/>
      <c r="D75" s="5"/>
      <c r="H75" s="40"/>
    </row>
    <row r="76" ht="12.75">
      <c r="H76" s="40"/>
    </row>
  </sheetData>
  <mergeCells count="2">
    <mergeCell ref="A21:A22"/>
    <mergeCell ref="A19:A20"/>
  </mergeCells>
  <printOptions gridLines="1" headings="1"/>
  <pageMargins left="0.59" right="0.03937007874015748" top="0.5" bottom="0.43" header="0.32" footer="0"/>
  <pageSetup fitToHeight="1" fitToWidth="1" horizontalDpi="600" verticalDpi="600" orientation="portrait" scale="90" r:id="rId1"/>
  <headerFooter alignWithMargins="0">
    <oddHeader>&amp;RSchedule 5</oddHeader>
    <oddFooter>&amp;LEB-2008-0381&amp;C&amp;P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51"/>
  <sheetViews>
    <sheetView zoomScale="90" zoomScaleNormal="90" workbookViewId="0" topLeftCell="A100">
      <selection activeCell="I127" sqref="I127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6" width="4.28125" style="0" customWidth="1"/>
    <col min="7" max="8" width="3.7109375" style="0" customWidth="1"/>
    <col min="9" max="9" width="16.28125" style="0" customWidth="1"/>
    <col min="10" max="10" width="15.140625" style="0" customWidth="1"/>
    <col min="11" max="11" width="14.00390625" style="0" customWidth="1"/>
    <col min="12" max="12" width="4.421875" style="0" customWidth="1"/>
    <col min="13" max="13" width="13.8515625" style="0" customWidth="1"/>
    <col min="14" max="14" width="3.140625" style="0" customWidth="1"/>
    <col min="15" max="20" width="10.7109375" style="0" customWidth="1"/>
  </cols>
  <sheetData>
    <row r="1" spans="1:12" ht="12.75">
      <c r="A1" s="223" t="str">
        <f>REGINFO!A1</f>
        <v>SIMPIL RRR FILING</v>
      </c>
      <c r="B1" s="224" t="s">
        <v>207</v>
      </c>
      <c r="C1" s="225" t="s">
        <v>50</v>
      </c>
      <c r="D1" s="226"/>
      <c r="E1" s="226"/>
      <c r="F1" s="226"/>
      <c r="G1" s="227"/>
      <c r="H1" s="227"/>
      <c r="I1" s="228" t="s">
        <v>39</v>
      </c>
      <c r="J1" s="229" t="s">
        <v>39</v>
      </c>
      <c r="K1" s="230" t="s">
        <v>39</v>
      </c>
      <c r="L1" s="231"/>
    </row>
    <row r="2" spans="1:12" ht="12.75">
      <c r="A2" s="232" t="s">
        <v>123</v>
      </c>
      <c r="B2" s="233"/>
      <c r="C2" s="234" t="s">
        <v>51</v>
      </c>
      <c r="D2" s="235"/>
      <c r="E2" s="235"/>
      <c r="F2" s="235"/>
      <c r="G2" s="236"/>
      <c r="H2" s="236"/>
      <c r="I2" s="237" t="s">
        <v>40</v>
      </c>
      <c r="J2" s="238" t="s">
        <v>40</v>
      </c>
      <c r="K2" s="202" t="s">
        <v>40</v>
      </c>
      <c r="L2" s="239"/>
    </row>
    <row r="3" spans="1:12" ht="12.75">
      <c r="A3" s="232" t="s">
        <v>122</v>
      </c>
      <c r="B3" s="240"/>
      <c r="C3" s="241"/>
      <c r="D3" s="235"/>
      <c r="E3" s="235"/>
      <c r="F3" s="235"/>
      <c r="G3" s="236"/>
      <c r="H3" s="236"/>
      <c r="I3" s="158" t="s">
        <v>37</v>
      </c>
      <c r="J3" s="242" t="s">
        <v>37</v>
      </c>
      <c r="K3" s="158"/>
      <c r="L3" s="239"/>
    </row>
    <row r="4" spans="1:12" ht="12.75">
      <c r="A4" s="243" t="s">
        <v>58</v>
      </c>
      <c r="B4" s="244"/>
      <c r="C4" s="241"/>
      <c r="D4" s="236"/>
      <c r="E4" s="236"/>
      <c r="F4" s="236"/>
      <c r="G4" s="236"/>
      <c r="H4" s="236"/>
      <c r="I4" s="158" t="s">
        <v>361</v>
      </c>
      <c r="J4" s="242" t="s">
        <v>38</v>
      </c>
      <c r="K4" s="158" t="s">
        <v>54</v>
      </c>
      <c r="L4" s="239"/>
    </row>
    <row r="5" spans="1:12" ht="12.75">
      <c r="A5" s="232" t="str">
        <f>REGINFO!E2</f>
        <v>RRR # 2.1.8</v>
      </c>
      <c r="B5" s="244"/>
      <c r="C5" s="241"/>
      <c r="D5" s="236"/>
      <c r="E5" s="236"/>
      <c r="F5" s="236"/>
      <c r="G5" s="236"/>
      <c r="H5" s="236"/>
      <c r="I5" s="158"/>
      <c r="J5" s="242"/>
      <c r="K5" s="202" t="str">
        <f>REGINFO!E1</f>
        <v>Version 2005.1</v>
      </c>
      <c r="L5" s="239"/>
    </row>
    <row r="6" spans="1:12" ht="13.5" thickBot="1">
      <c r="A6" s="232"/>
      <c r="B6" s="244"/>
      <c r="C6" s="241" t="s">
        <v>41</v>
      </c>
      <c r="D6" s="235"/>
      <c r="E6" s="235"/>
      <c r="F6" s="235"/>
      <c r="G6" s="236"/>
      <c r="H6" s="236"/>
      <c r="I6" s="241" t="s">
        <v>41</v>
      </c>
      <c r="J6" s="242"/>
      <c r="K6" s="241" t="s">
        <v>41</v>
      </c>
      <c r="L6" s="239"/>
    </row>
    <row r="7" spans="1:12" ht="13.5" thickTop="1">
      <c r="A7" s="530" t="str">
        <f>REGINFO!A3</f>
        <v>Barrie Hydro Distribution Inc.</v>
      </c>
      <c r="B7" s="245"/>
      <c r="C7" s="246"/>
      <c r="D7" s="247"/>
      <c r="E7" s="247"/>
      <c r="F7" s="247"/>
      <c r="G7" s="248"/>
      <c r="H7" s="248"/>
      <c r="I7" s="249"/>
      <c r="J7" s="250"/>
      <c r="K7" s="251"/>
      <c r="L7" s="252"/>
    </row>
    <row r="8" spans="1:16" ht="12.75">
      <c r="A8" s="530" t="str">
        <f>REGINFO!A4</f>
        <v>Reporting period:   2005 revised March 12, 2010</v>
      </c>
      <c r="B8" s="244"/>
      <c r="C8" s="253"/>
      <c r="D8" s="235"/>
      <c r="E8" s="235"/>
      <c r="F8" s="235"/>
      <c r="G8" s="236"/>
      <c r="H8" s="236"/>
      <c r="I8" s="158"/>
      <c r="J8" s="242"/>
      <c r="K8" s="202" t="s">
        <v>165</v>
      </c>
      <c r="L8" s="239"/>
      <c r="N8" s="53" t="s">
        <v>208</v>
      </c>
      <c r="O8" s="53"/>
      <c r="P8" s="53"/>
    </row>
    <row r="9" spans="1:12" ht="12.75">
      <c r="A9" s="232" t="s">
        <v>205</v>
      </c>
      <c r="B9" s="484">
        <f>REGINFO!B6</f>
        <v>365</v>
      </c>
      <c r="C9" s="254" t="s">
        <v>206</v>
      </c>
      <c r="D9" s="235"/>
      <c r="E9" s="235"/>
      <c r="F9" s="235"/>
      <c r="G9" s="236"/>
      <c r="H9" s="236"/>
      <c r="I9" s="158"/>
      <c r="J9" s="242"/>
      <c r="K9" s="202" t="s">
        <v>168</v>
      </c>
      <c r="L9" s="239"/>
    </row>
    <row r="10" spans="1:12" ht="12.75">
      <c r="A10" s="232" t="s">
        <v>367</v>
      </c>
      <c r="B10" s="484">
        <f>REGINFO!B7</f>
        <v>365</v>
      </c>
      <c r="C10" s="254" t="s">
        <v>206</v>
      </c>
      <c r="D10" s="235"/>
      <c r="E10" s="235"/>
      <c r="F10" s="235"/>
      <c r="G10" s="236"/>
      <c r="H10" s="236"/>
      <c r="I10" s="255"/>
      <c r="J10" s="242"/>
      <c r="K10" s="256" t="s">
        <v>166</v>
      </c>
      <c r="L10" s="239"/>
    </row>
    <row r="11" spans="1:12" ht="12.75">
      <c r="A11" s="174"/>
      <c r="B11" s="141"/>
      <c r="C11" s="121"/>
      <c r="D11" s="17"/>
      <c r="E11" s="17"/>
      <c r="F11" s="17"/>
      <c r="G11" s="22"/>
      <c r="H11" s="22"/>
      <c r="I11" s="159"/>
      <c r="J11" s="26"/>
      <c r="K11" s="164" t="s">
        <v>167</v>
      </c>
      <c r="L11" s="172"/>
    </row>
    <row r="12" spans="1:12" ht="12.75">
      <c r="A12" s="171"/>
      <c r="B12" s="143"/>
      <c r="C12" s="120"/>
      <c r="D12" s="17"/>
      <c r="E12" s="17"/>
      <c r="F12" s="17"/>
      <c r="G12" s="22"/>
      <c r="H12" s="22"/>
      <c r="I12" s="159"/>
      <c r="J12" s="3"/>
      <c r="K12" s="203"/>
      <c r="L12" s="172"/>
    </row>
    <row r="13" spans="1:12" ht="12.75">
      <c r="A13" s="175" t="s">
        <v>46</v>
      </c>
      <c r="B13" s="139" t="s">
        <v>180</v>
      </c>
      <c r="C13" s="122"/>
      <c r="D13" s="18"/>
      <c r="E13" s="18"/>
      <c r="F13" s="18"/>
      <c r="G13" s="22"/>
      <c r="H13" s="22"/>
      <c r="I13" s="159"/>
      <c r="J13" s="3"/>
      <c r="K13" s="203"/>
      <c r="L13" s="172"/>
    </row>
    <row r="14" spans="2:12" ht="12.75">
      <c r="B14" s="140"/>
      <c r="C14" s="122"/>
      <c r="D14" s="18"/>
      <c r="E14" s="18"/>
      <c r="F14" s="18"/>
      <c r="G14" s="22"/>
      <c r="H14" s="22"/>
      <c r="I14" s="159"/>
      <c r="J14" s="3"/>
      <c r="K14" s="203"/>
      <c r="L14" s="172"/>
    </row>
    <row r="15" spans="1:12" ht="12.75">
      <c r="A15" s="176" t="s">
        <v>516</v>
      </c>
      <c r="B15" s="144">
        <v>1</v>
      </c>
      <c r="C15" s="293">
        <f>REGINFO!E54</f>
        <v>9266366</v>
      </c>
      <c r="D15" s="18"/>
      <c r="E15" s="18"/>
      <c r="F15" s="18"/>
      <c r="G15" s="22"/>
      <c r="H15" s="22"/>
      <c r="I15" s="301">
        <f>K15-C15</f>
        <v>4765589</v>
      </c>
      <c r="J15" s="3"/>
      <c r="K15" s="301">
        <f>TAXREC!E50</f>
        <v>14031955</v>
      </c>
      <c r="L15" s="172"/>
    </row>
    <row r="16" spans="1:12" ht="12.75">
      <c r="A16" s="173"/>
      <c r="B16" s="144"/>
      <c r="C16" s="123"/>
      <c r="D16" s="17"/>
      <c r="E16" s="17"/>
      <c r="F16" s="17"/>
      <c r="G16" s="22"/>
      <c r="H16" s="22"/>
      <c r="I16" s="160"/>
      <c r="J16" s="3"/>
      <c r="K16" s="160"/>
      <c r="L16" s="172"/>
    </row>
    <row r="17" spans="1:12" ht="12.75">
      <c r="A17" s="173" t="s">
        <v>42</v>
      </c>
      <c r="B17" s="144"/>
      <c r="C17" s="123"/>
      <c r="D17" s="17"/>
      <c r="E17" s="17"/>
      <c r="F17" s="17"/>
      <c r="G17" s="22"/>
      <c r="H17" s="22"/>
      <c r="I17" s="160"/>
      <c r="J17" s="3"/>
      <c r="K17" s="160"/>
      <c r="L17" s="172"/>
    </row>
    <row r="18" spans="1:12" ht="12.75">
      <c r="A18" s="173"/>
      <c r="B18" s="144"/>
      <c r="C18" s="122"/>
      <c r="D18" s="18"/>
      <c r="E18" s="18"/>
      <c r="F18" s="18"/>
      <c r="G18" s="22"/>
      <c r="H18" s="22"/>
      <c r="I18" s="160"/>
      <c r="J18" s="3"/>
      <c r="K18" s="160"/>
      <c r="L18" s="172"/>
    </row>
    <row r="19" spans="1:12" ht="12.75">
      <c r="A19" s="177" t="s">
        <v>317</v>
      </c>
      <c r="B19" s="145"/>
      <c r="C19" s="122"/>
      <c r="D19" s="19"/>
      <c r="E19" s="19"/>
      <c r="F19" s="19"/>
      <c r="G19" s="23"/>
      <c r="H19" s="23"/>
      <c r="I19" s="160"/>
      <c r="J19" s="6"/>
      <c r="K19" s="160"/>
      <c r="L19" s="172"/>
    </row>
    <row r="20" spans="1:12" ht="12.75">
      <c r="A20" s="178" t="s">
        <v>20</v>
      </c>
      <c r="B20" s="146">
        <v>2</v>
      </c>
      <c r="C20" s="295">
        <v>5290709</v>
      </c>
      <c r="D20" s="20"/>
      <c r="E20" s="20"/>
      <c r="F20" s="20"/>
      <c r="G20" s="23"/>
      <c r="H20" s="23"/>
      <c r="I20" s="301">
        <f aca="true" t="shared" si="0" ref="I20:I25">K20-C20</f>
        <v>1954469</v>
      </c>
      <c r="J20" s="6"/>
      <c r="K20" s="301">
        <f>TAXREC!E61</f>
        <v>7245178</v>
      </c>
      <c r="L20" s="172"/>
    </row>
    <row r="21" spans="1:12" ht="12.75">
      <c r="A21" s="179" t="s">
        <v>134</v>
      </c>
      <c r="B21" s="146">
        <v>3</v>
      </c>
      <c r="C21" s="295"/>
      <c r="D21" s="17"/>
      <c r="E21" s="17"/>
      <c r="F21" s="17"/>
      <c r="G21" s="23"/>
      <c r="H21" s="23"/>
      <c r="I21" s="301">
        <f t="shared" si="0"/>
        <v>200004</v>
      </c>
      <c r="J21" s="6"/>
      <c r="K21" s="301">
        <f>TAXREC!E62</f>
        <v>200004</v>
      </c>
      <c r="L21" s="172"/>
    </row>
    <row r="22" spans="1:12" ht="12.75">
      <c r="A22" s="179" t="s">
        <v>378</v>
      </c>
      <c r="B22" s="146">
        <v>4</v>
      </c>
      <c r="C22" s="295"/>
      <c r="D22" s="20"/>
      <c r="E22" s="20"/>
      <c r="F22" s="20"/>
      <c r="G22" s="23"/>
      <c r="H22" s="23"/>
      <c r="I22" s="301">
        <f t="shared" si="0"/>
        <v>212897</v>
      </c>
      <c r="J22" s="6"/>
      <c r="K22" s="301">
        <f>TAXREC!E63</f>
        <v>212897</v>
      </c>
      <c r="L22" s="172"/>
    </row>
    <row r="23" spans="1:12" ht="12.75">
      <c r="A23" s="179" t="s">
        <v>377</v>
      </c>
      <c r="B23" s="146">
        <v>4</v>
      </c>
      <c r="C23" s="295"/>
      <c r="D23" s="20"/>
      <c r="E23" s="20"/>
      <c r="F23" s="20"/>
      <c r="G23" s="23"/>
      <c r="H23" s="23"/>
      <c r="I23" s="301">
        <f t="shared" si="0"/>
        <v>134990</v>
      </c>
      <c r="J23" s="6"/>
      <c r="K23" s="301">
        <f>TAXREC!E64</f>
        <v>134990</v>
      </c>
      <c r="L23" s="172"/>
    </row>
    <row r="24" spans="1:12" ht="12.75">
      <c r="A24" s="179" t="s">
        <v>379</v>
      </c>
      <c r="B24" s="146">
        <v>5</v>
      </c>
      <c r="C24" s="295"/>
      <c r="D24" s="20"/>
      <c r="E24" s="20"/>
      <c r="F24" s="20"/>
      <c r="G24" s="23"/>
      <c r="H24" s="23"/>
      <c r="I24" s="301">
        <f t="shared" si="0"/>
        <v>0</v>
      </c>
      <c r="J24" s="6"/>
      <c r="K24" s="301">
        <f>TAXREC!E65</f>
        <v>0</v>
      </c>
      <c r="L24" s="172"/>
    </row>
    <row r="25" spans="1:12" ht="12.75">
      <c r="A25" s="179" t="s">
        <v>527</v>
      </c>
      <c r="B25" s="146"/>
      <c r="C25" s="502"/>
      <c r="D25" s="20"/>
      <c r="E25" s="20"/>
      <c r="F25" s="20"/>
      <c r="G25" s="23"/>
      <c r="H25" s="23"/>
      <c r="I25" s="301">
        <f t="shared" si="0"/>
        <v>3020407</v>
      </c>
      <c r="J25" s="6"/>
      <c r="K25" s="301">
        <f>TAXREC!E66</f>
        <v>3020407</v>
      </c>
      <c r="L25" s="172"/>
    </row>
    <row r="26" spans="1:12" ht="12.75">
      <c r="A26" s="179" t="s">
        <v>131</v>
      </c>
      <c r="B26" s="146"/>
      <c r="C26" s="343" t="s">
        <v>180</v>
      </c>
      <c r="D26" s="20"/>
      <c r="E26" s="20"/>
      <c r="F26" s="20"/>
      <c r="G26" s="23"/>
      <c r="H26" s="23"/>
      <c r="I26" s="205"/>
      <c r="J26" s="39"/>
      <c r="K26" s="205"/>
      <c r="L26" s="172"/>
    </row>
    <row r="27" spans="1:12" ht="12.75">
      <c r="A27" s="179" t="s">
        <v>237</v>
      </c>
      <c r="B27" s="146">
        <v>6</v>
      </c>
      <c r="C27" s="295"/>
      <c r="D27" s="20"/>
      <c r="E27" s="20"/>
      <c r="F27" s="20"/>
      <c r="G27" s="23"/>
      <c r="H27" s="23"/>
      <c r="I27" s="301">
        <f>K27-C27</f>
        <v>0</v>
      </c>
      <c r="J27" s="6"/>
      <c r="K27" s="301">
        <f>TAXREC!E92</f>
        <v>0</v>
      </c>
      <c r="L27" s="172"/>
    </row>
    <row r="28" spans="1:12" ht="12.75">
      <c r="A28" s="179" t="s">
        <v>240</v>
      </c>
      <c r="B28" s="146">
        <v>6</v>
      </c>
      <c r="C28" s="295"/>
      <c r="D28" s="20"/>
      <c r="E28" s="20"/>
      <c r="F28" s="20"/>
      <c r="G28" s="23"/>
      <c r="H28" s="23"/>
      <c r="I28" s="301">
        <f>K28-C28</f>
        <v>101494</v>
      </c>
      <c r="J28" s="6"/>
      <c r="K28" s="301">
        <f>TAXREC!E93</f>
        <v>101494</v>
      </c>
      <c r="L28" s="172"/>
    </row>
    <row r="29" spans="1:12" ht="12.75">
      <c r="A29" s="179" t="s">
        <v>239</v>
      </c>
      <c r="B29" s="146">
        <v>6</v>
      </c>
      <c r="C29" s="295"/>
      <c r="D29" s="20"/>
      <c r="E29" s="20"/>
      <c r="F29" s="20"/>
      <c r="G29" s="23"/>
      <c r="H29" s="23"/>
      <c r="I29" s="301">
        <f>K29-C29</f>
        <v>372799</v>
      </c>
      <c r="J29" s="6"/>
      <c r="K29" s="301">
        <f>TAXREC!E67</f>
        <v>372799</v>
      </c>
      <c r="L29" s="172"/>
    </row>
    <row r="30" spans="1:12" ht="12.75">
      <c r="A30" s="179" t="s">
        <v>238</v>
      </c>
      <c r="B30" s="146">
        <v>6</v>
      </c>
      <c r="C30" s="295"/>
      <c r="D30" s="20"/>
      <c r="E30" s="20"/>
      <c r="F30" s="20"/>
      <c r="G30" s="23"/>
      <c r="H30" s="23"/>
      <c r="I30" s="301">
        <f>K30-C30</f>
        <v>60033</v>
      </c>
      <c r="J30" s="6"/>
      <c r="K30" s="301">
        <f>TAXREC!E68</f>
        <v>60033</v>
      </c>
      <c r="L30" s="172"/>
    </row>
    <row r="31" spans="1:12" ht="12.75">
      <c r="A31" s="179"/>
      <c r="B31" s="146"/>
      <c r="C31" s="122"/>
      <c r="D31" s="20"/>
      <c r="E31" s="20"/>
      <c r="F31" s="20"/>
      <c r="G31" s="23"/>
      <c r="H31" s="23"/>
      <c r="I31" s="160"/>
      <c r="J31" s="6"/>
      <c r="K31" s="160"/>
      <c r="L31" s="172"/>
    </row>
    <row r="32" spans="1:12" ht="12.75">
      <c r="A32" s="177" t="s">
        <v>451</v>
      </c>
      <c r="B32" s="145"/>
      <c r="C32" s="122"/>
      <c r="D32" s="20"/>
      <c r="E32" s="20"/>
      <c r="F32" s="20"/>
      <c r="G32" s="151"/>
      <c r="H32" s="151"/>
      <c r="I32" s="160"/>
      <c r="J32" s="6"/>
      <c r="K32" s="160"/>
      <c r="L32" s="172"/>
    </row>
    <row r="33" spans="1:12" ht="12.75">
      <c r="A33" s="176" t="s">
        <v>181</v>
      </c>
      <c r="B33" s="146">
        <v>7</v>
      </c>
      <c r="C33" s="295">
        <v>4135294</v>
      </c>
      <c r="D33" s="20"/>
      <c r="E33" s="20"/>
      <c r="F33" s="20"/>
      <c r="G33" s="151"/>
      <c r="H33" s="151"/>
      <c r="I33" s="301">
        <f aca="true" t="shared" si="1" ref="I33:I43">K33-C33</f>
        <v>3132838</v>
      </c>
      <c r="J33" s="6"/>
      <c r="K33" s="301">
        <f>TAXREC!E97+TAXREC!E98</f>
        <v>7268132</v>
      </c>
      <c r="L33" s="172"/>
    </row>
    <row r="34" spans="1:12" ht="12.75">
      <c r="A34" s="179" t="s">
        <v>135</v>
      </c>
      <c r="B34" s="146">
        <v>8</v>
      </c>
      <c r="C34" s="295"/>
      <c r="D34" s="20"/>
      <c r="E34" s="20"/>
      <c r="F34" s="20"/>
      <c r="G34" s="151"/>
      <c r="H34" s="151"/>
      <c r="I34" s="301">
        <f t="shared" si="1"/>
        <v>0</v>
      </c>
      <c r="J34" s="6"/>
      <c r="K34" s="301">
        <f>TAXREC!E99</f>
        <v>0</v>
      </c>
      <c r="L34" s="172"/>
    </row>
    <row r="35" spans="1:12" ht="12.75">
      <c r="A35" s="179" t="s">
        <v>62</v>
      </c>
      <c r="B35" s="146">
        <v>9</v>
      </c>
      <c r="C35" s="295"/>
      <c r="D35" s="20"/>
      <c r="E35" s="20"/>
      <c r="F35" s="20"/>
      <c r="G35" s="151"/>
      <c r="H35" s="151"/>
      <c r="I35" s="301">
        <f t="shared" si="1"/>
        <v>0</v>
      </c>
      <c r="J35" s="6"/>
      <c r="K35" s="301">
        <f>TAXREC!E100</f>
        <v>0</v>
      </c>
      <c r="L35" s="172"/>
    </row>
    <row r="36" spans="1:12" ht="12.75">
      <c r="A36" s="179" t="s">
        <v>380</v>
      </c>
      <c r="B36" s="146">
        <v>10</v>
      </c>
      <c r="C36" s="295"/>
      <c r="D36" s="20"/>
      <c r="E36" s="20"/>
      <c r="F36" s="20"/>
      <c r="G36" s="151"/>
      <c r="H36" s="151"/>
      <c r="I36" s="301">
        <f t="shared" si="1"/>
        <v>0</v>
      </c>
      <c r="J36" s="6"/>
      <c r="K36" s="301">
        <f>TAXREC!E102+TAXREC!E103</f>
        <v>0</v>
      </c>
      <c r="L36" s="172"/>
    </row>
    <row r="37" spans="1:12" ht="12.75">
      <c r="A37" s="179" t="s">
        <v>527</v>
      </c>
      <c r="B37" s="146"/>
      <c r="C37" s="295"/>
      <c r="D37" s="20"/>
      <c r="E37" s="20"/>
      <c r="F37" s="20"/>
      <c r="G37" s="151"/>
      <c r="H37" s="151"/>
      <c r="I37" s="301">
        <f t="shared" si="1"/>
        <v>1751161</v>
      </c>
      <c r="J37" s="6"/>
      <c r="K37" s="301">
        <f>TAXREC!E104</f>
        <v>1751161</v>
      </c>
      <c r="L37" s="172"/>
    </row>
    <row r="38" spans="1:12" ht="12.75">
      <c r="A38" s="176" t="s">
        <v>164</v>
      </c>
      <c r="B38" s="144">
        <v>11</v>
      </c>
      <c r="C38" s="294">
        <f>REGINFO!D62</f>
        <v>4158822.6295000003</v>
      </c>
      <c r="D38" s="20"/>
      <c r="E38" s="20"/>
      <c r="F38" s="20"/>
      <c r="G38" s="151"/>
      <c r="H38" s="151"/>
      <c r="I38" s="301">
        <f t="shared" si="1"/>
        <v>-603651.6295000003</v>
      </c>
      <c r="J38" s="6"/>
      <c r="K38" s="301">
        <f>TAXREC!E51</f>
        <v>3555171</v>
      </c>
      <c r="L38" s="172"/>
    </row>
    <row r="39" spans="1:12" ht="12.75">
      <c r="A39" s="176" t="s">
        <v>376</v>
      </c>
      <c r="B39" s="144">
        <v>4</v>
      </c>
      <c r="C39" s="295"/>
      <c r="D39" s="20"/>
      <c r="E39" s="20"/>
      <c r="F39" s="20"/>
      <c r="G39" s="151"/>
      <c r="H39" s="151"/>
      <c r="I39" s="301">
        <f t="shared" si="1"/>
        <v>134990</v>
      </c>
      <c r="J39" s="6"/>
      <c r="K39" s="301">
        <f>TAXREC!E105</f>
        <v>134990</v>
      </c>
      <c r="L39" s="172"/>
    </row>
    <row r="40" spans="1:12" ht="12.75">
      <c r="A40" s="176" t="s">
        <v>375</v>
      </c>
      <c r="B40" s="144">
        <v>4</v>
      </c>
      <c r="C40" s="295"/>
      <c r="D40" s="20"/>
      <c r="E40" s="20"/>
      <c r="F40" s="20"/>
      <c r="G40" s="151"/>
      <c r="H40" s="151"/>
      <c r="I40" s="301">
        <f t="shared" si="1"/>
        <v>212897</v>
      </c>
      <c r="J40" s="6"/>
      <c r="K40" s="301">
        <f>TAXREC!E106</f>
        <v>212897</v>
      </c>
      <c r="L40" s="172"/>
    </row>
    <row r="41" spans="1:12" ht="12.75">
      <c r="A41" s="176" t="s">
        <v>28</v>
      </c>
      <c r="B41" s="144">
        <v>3</v>
      </c>
      <c r="C41" s="295"/>
      <c r="D41" s="20"/>
      <c r="E41" s="20"/>
      <c r="F41" s="20"/>
      <c r="G41" s="151"/>
      <c r="H41" s="151"/>
      <c r="I41" s="301">
        <f t="shared" si="1"/>
        <v>0</v>
      </c>
      <c r="J41" s="6"/>
      <c r="K41" s="301">
        <f>TAXREC!E107</f>
        <v>0</v>
      </c>
      <c r="L41" s="172"/>
    </row>
    <row r="42" spans="1:12" ht="12.75">
      <c r="A42" s="176" t="s">
        <v>29</v>
      </c>
      <c r="B42" s="144">
        <v>3</v>
      </c>
      <c r="C42" s="295"/>
      <c r="D42" s="20"/>
      <c r="E42" s="20"/>
      <c r="F42" s="20"/>
      <c r="G42" s="151"/>
      <c r="H42" s="151"/>
      <c r="I42" s="301">
        <f t="shared" si="1"/>
        <v>0</v>
      </c>
      <c r="J42" s="6"/>
      <c r="K42" s="301">
        <f>TAXREC!E108</f>
        <v>0</v>
      </c>
      <c r="L42" s="172"/>
    </row>
    <row r="43" spans="1:12" ht="12.75">
      <c r="A43" s="176" t="s">
        <v>265</v>
      </c>
      <c r="B43" s="144">
        <v>11</v>
      </c>
      <c r="C43" s="295"/>
      <c r="D43" s="20"/>
      <c r="E43" s="20"/>
      <c r="F43" s="20"/>
      <c r="G43" s="151"/>
      <c r="H43" s="151"/>
      <c r="I43" s="301">
        <f t="shared" si="1"/>
        <v>0</v>
      </c>
      <c r="J43" s="6"/>
      <c r="K43" s="301">
        <f>TAXREC!E109</f>
        <v>0</v>
      </c>
      <c r="L43" s="172"/>
    </row>
    <row r="44" spans="1:12" ht="12.75">
      <c r="A44" s="179" t="s">
        <v>132</v>
      </c>
      <c r="B44" s="146"/>
      <c r="C44" s="122"/>
      <c r="D44" s="20"/>
      <c r="E44" s="20"/>
      <c r="F44" s="20"/>
      <c r="G44" s="151"/>
      <c r="H44" s="151"/>
      <c r="I44" s="160"/>
      <c r="J44" s="6"/>
      <c r="K44" s="160"/>
      <c r="L44" s="172"/>
    </row>
    <row r="45" spans="1:12" ht="12.75">
      <c r="A45" s="513" t="s">
        <v>547</v>
      </c>
      <c r="B45" s="146">
        <v>12</v>
      </c>
      <c r="C45" s="295">
        <v>310000</v>
      </c>
      <c r="D45" s="20"/>
      <c r="E45" s="20"/>
      <c r="F45" s="20"/>
      <c r="G45" s="151"/>
      <c r="H45" s="151"/>
      <c r="I45" s="301">
        <f>K45-C45</f>
        <v>-310000</v>
      </c>
      <c r="J45" s="6"/>
      <c r="K45" s="284">
        <f>TAXREC!E129</f>
        <v>0</v>
      </c>
      <c r="L45" s="172"/>
    </row>
    <row r="46" spans="1:12" ht="12.75">
      <c r="A46" s="179" t="s">
        <v>237</v>
      </c>
      <c r="B46" s="146">
        <v>12</v>
      </c>
      <c r="C46" s="295"/>
      <c r="D46" s="20"/>
      <c r="E46" s="20"/>
      <c r="F46" s="20"/>
      <c r="G46" s="151"/>
      <c r="H46" s="151"/>
      <c r="I46" s="301">
        <f>K46-C46</f>
        <v>0</v>
      </c>
      <c r="J46" s="6"/>
      <c r="K46" s="284">
        <f>TAXREC!E130</f>
        <v>0</v>
      </c>
      <c r="L46" s="172"/>
    </row>
    <row r="47" spans="1:12" ht="12.75">
      <c r="A47" s="179" t="s">
        <v>234</v>
      </c>
      <c r="B47" s="146">
        <v>12</v>
      </c>
      <c r="C47" s="295"/>
      <c r="D47" s="20"/>
      <c r="E47" s="20"/>
      <c r="F47" s="20"/>
      <c r="G47" s="151"/>
      <c r="H47" s="151"/>
      <c r="I47" s="301">
        <f>K47-C47</f>
        <v>56834</v>
      </c>
      <c r="J47" s="6"/>
      <c r="K47" s="284">
        <f>TAXREC!E131</f>
        <v>56834</v>
      </c>
      <c r="L47" s="172"/>
    </row>
    <row r="48" spans="1:12" ht="12.75">
      <c r="A48" s="179" t="s">
        <v>236</v>
      </c>
      <c r="B48" s="146">
        <v>12</v>
      </c>
      <c r="C48" s="295"/>
      <c r="D48" s="20"/>
      <c r="E48" s="20"/>
      <c r="F48" s="20"/>
      <c r="G48" s="151"/>
      <c r="H48" s="151"/>
      <c r="I48" s="301">
        <f>K48-C48</f>
        <v>191360</v>
      </c>
      <c r="J48" s="6"/>
      <c r="K48" s="284">
        <f>TAXREC!E110</f>
        <v>191360</v>
      </c>
      <c r="L48" s="172"/>
    </row>
    <row r="49" spans="1:12" ht="12.75">
      <c r="A49" s="179" t="s">
        <v>235</v>
      </c>
      <c r="B49" s="146">
        <v>12</v>
      </c>
      <c r="C49" s="295"/>
      <c r="D49" s="20"/>
      <c r="E49" s="20"/>
      <c r="F49" s="20"/>
      <c r="G49" s="151"/>
      <c r="H49" s="151"/>
      <c r="I49" s="301">
        <f>K49-C49</f>
        <v>87339</v>
      </c>
      <c r="J49" s="6"/>
      <c r="K49" s="284">
        <f>TAXREC!E111</f>
        <v>87339</v>
      </c>
      <c r="L49" s="172"/>
    </row>
    <row r="50" spans="1:12" ht="12.75">
      <c r="A50" s="179"/>
      <c r="B50" s="146"/>
      <c r="C50" s="122"/>
      <c r="D50" s="20"/>
      <c r="E50" s="20"/>
      <c r="F50" s="20"/>
      <c r="G50" s="151"/>
      <c r="H50" s="151"/>
      <c r="I50" s="160"/>
      <c r="J50" s="6"/>
      <c r="K50" s="160"/>
      <c r="L50" s="172"/>
    </row>
    <row r="51" spans="1:12" ht="12.75">
      <c r="A51" s="173" t="s">
        <v>437</v>
      </c>
      <c r="B51" s="144"/>
      <c r="C51" s="297">
        <f>C15+SUM(C20:C30)-SUM(C33:C49)</f>
        <v>5952958.3705</v>
      </c>
      <c r="D51" s="24"/>
      <c r="E51" s="24"/>
      <c r="F51" s="24"/>
      <c r="G51" s="118"/>
      <c r="H51" s="118"/>
      <c r="I51" s="297">
        <f>I15+SUM(I20:I30)-SUM(I33:I49)</f>
        <v>6168914.6295</v>
      </c>
      <c r="J51" s="486" t="s">
        <v>484</v>
      </c>
      <c r="K51" s="297">
        <f>K15+SUM(K20:K30)-SUM(K33:K49)</f>
        <v>12121873</v>
      </c>
      <c r="L51" s="505"/>
    </row>
    <row r="52" spans="1:13" ht="12.75">
      <c r="A52" s="180"/>
      <c r="B52" s="144"/>
      <c r="C52" s="124"/>
      <c r="D52" s="20"/>
      <c r="E52" s="20"/>
      <c r="F52" s="20"/>
      <c r="G52" s="151"/>
      <c r="H52" s="151"/>
      <c r="I52" s="124"/>
      <c r="J52" s="6"/>
      <c r="K52" s="124"/>
      <c r="L52" s="172"/>
      <c r="M52" s="133"/>
    </row>
    <row r="53" spans="1:12" ht="12.75">
      <c r="A53" s="179" t="s">
        <v>446</v>
      </c>
      <c r="B53" s="146"/>
      <c r="C53" s="125"/>
      <c r="D53" s="20"/>
      <c r="E53" s="20"/>
      <c r="F53" s="20"/>
      <c r="G53" s="151"/>
      <c r="H53" s="151"/>
      <c r="I53" s="160"/>
      <c r="J53" s="6"/>
      <c r="K53" s="160"/>
      <c r="L53" s="172"/>
    </row>
    <row r="54" spans="1:12" ht="12.75">
      <c r="A54" s="179" t="s">
        <v>450</v>
      </c>
      <c r="B54" s="146">
        <v>13</v>
      </c>
      <c r="C54" s="296">
        <f>IF($C$51=0,'Tax Rates'!F34,IF($C$51&gt;'Tax Rates'!$E$11,'Tax Rates'!$F$16,IF($C$51&gt;'Tax Rates'!$C$11,'Tax Rates'!$E$16,'Tax Rates'!$C$16)))</f>
        <v>0.3612</v>
      </c>
      <c r="D54" s="117"/>
      <c r="E54" s="117"/>
      <c r="F54" s="117"/>
      <c r="G54" s="118"/>
      <c r="H54" s="118"/>
      <c r="I54" s="302">
        <f>+K54-C54</f>
        <v>-0.0006999999999999784</v>
      </c>
      <c r="J54" s="486" t="s">
        <v>621</v>
      </c>
      <c r="K54" s="296">
        <f>IF(TAXREC!E151&gt;0,TAXREC!E151,'Tax Rates'!F34)</f>
        <v>0.36050000000000004</v>
      </c>
      <c r="L54" s="172"/>
    </row>
    <row r="55" spans="1:12" ht="12.75">
      <c r="A55" s="179"/>
      <c r="B55" s="146"/>
      <c r="C55" s="122"/>
      <c r="D55" s="20"/>
      <c r="E55" s="20"/>
      <c r="F55" s="20"/>
      <c r="G55" s="151"/>
      <c r="H55" s="151"/>
      <c r="I55" s="160"/>
      <c r="J55" s="6"/>
      <c r="K55" s="160"/>
      <c r="L55" s="172"/>
    </row>
    <row r="56" spans="1:12" ht="12.75">
      <c r="A56" s="179" t="s">
        <v>44</v>
      </c>
      <c r="B56" s="146"/>
      <c r="C56" s="298">
        <f>IF(C51&gt;0,C51*C54,0)</f>
        <v>2150208.5634246003</v>
      </c>
      <c r="D56" s="24"/>
      <c r="E56" s="24"/>
      <c r="F56" s="24"/>
      <c r="G56" s="118"/>
      <c r="H56" s="118"/>
      <c r="I56" s="301">
        <f>K56-C56</f>
        <v>2021575.4365753997</v>
      </c>
      <c r="J56" s="486" t="s">
        <v>485</v>
      </c>
      <c r="K56" s="298">
        <f>TAXREC!E144</f>
        <v>4171784</v>
      </c>
      <c r="L56" s="506"/>
    </row>
    <row r="57" spans="1:12" ht="12.75">
      <c r="A57" s="179"/>
      <c r="B57" s="146"/>
      <c r="C57" s="122"/>
      <c r="D57" s="20"/>
      <c r="E57" s="20"/>
      <c r="F57" s="20"/>
      <c r="G57" s="151"/>
      <c r="H57" s="151"/>
      <c r="I57" s="160"/>
      <c r="J57" s="131"/>
      <c r="K57" s="160"/>
      <c r="L57" s="172"/>
    </row>
    <row r="58" spans="1:12" ht="12.75">
      <c r="A58" s="179"/>
      <c r="B58" s="146"/>
      <c r="C58" s="122"/>
      <c r="D58" s="20"/>
      <c r="E58" s="20"/>
      <c r="F58" s="20"/>
      <c r="G58" s="151"/>
      <c r="H58" s="151"/>
      <c r="I58" s="160"/>
      <c r="J58" s="6" t="s">
        <v>180</v>
      </c>
      <c r="K58" s="160"/>
      <c r="L58" s="172"/>
    </row>
    <row r="59" spans="1:12" ht="12.75">
      <c r="A59" s="179" t="s">
        <v>52</v>
      </c>
      <c r="B59" s="146">
        <v>14</v>
      </c>
      <c r="C59" s="299"/>
      <c r="D59" s="20"/>
      <c r="E59" s="20"/>
      <c r="F59" s="20"/>
      <c r="G59" s="151"/>
      <c r="H59" s="151"/>
      <c r="I59" s="301">
        <f>+K59-C59</f>
        <v>0</v>
      </c>
      <c r="J59" s="486" t="s">
        <v>485</v>
      </c>
      <c r="K59" s="304">
        <f>TAXREC!E145</f>
        <v>0</v>
      </c>
      <c r="L59" s="172"/>
    </row>
    <row r="60" spans="1:12" ht="13.5" thickBot="1">
      <c r="A60" s="179"/>
      <c r="B60" s="146"/>
      <c r="C60" s="122"/>
      <c r="D60" s="20"/>
      <c r="E60" s="20"/>
      <c r="F60" s="20"/>
      <c r="G60" s="23"/>
      <c r="H60" s="23"/>
      <c r="I60" s="160"/>
      <c r="J60" s="6"/>
      <c r="K60" s="160"/>
      <c r="L60" s="172"/>
    </row>
    <row r="61" spans="1:12" ht="13.5" thickBot="1">
      <c r="A61" s="171" t="s">
        <v>53</v>
      </c>
      <c r="B61" s="154"/>
      <c r="C61" s="300">
        <f>+C56-C59</f>
        <v>2150208.5634246003</v>
      </c>
      <c r="D61" s="152"/>
      <c r="E61" s="152"/>
      <c r="F61" s="152"/>
      <c r="G61" s="153"/>
      <c r="H61" s="153"/>
      <c r="I61" s="303">
        <f>+I56-I59</f>
        <v>2021575.4365753997</v>
      </c>
      <c r="J61" s="486" t="s">
        <v>485</v>
      </c>
      <c r="K61" s="303">
        <f>+K56-K59</f>
        <v>4171784</v>
      </c>
      <c r="L61" s="505"/>
    </row>
    <row r="62" spans="1:12" ht="12.75">
      <c r="A62" s="179"/>
      <c r="B62" s="146"/>
      <c r="C62" s="122"/>
      <c r="D62" s="20"/>
      <c r="E62" s="20"/>
      <c r="F62" s="20"/>
      <c r="G62" s="23"/>
      <c r="H62" s="23"/>
      <c r="I62" s="160"/>
      <c r="J62" s="6"/>
      <c r="K62" s="160"/>
      <c r="L62" s="172"/>
    </row>
    <row r="63" spans="1:12" ht="12.75">
      <c r="A63" s="179"/>
      <c r="B63" s="141"/>
      <c r="C63" s="122"/>
      <c r="D63" s="20"/>
      <c r="E63" s="20"/>
      <c r="F63" s="20"/>
      <c r="G63" s="23"/>
      <c r="H63" s="23"/>
      <c r="I63" s="160"/>
      <c r="J63" s="6"/>
      <c r="K63" s="160"/>
      <c r="L63" s="172"/>
    </row>
    <row r="64" spans="1:12" ht="12.75">
      <c r="A64" s="175" t="s">
        <v>47</v>
      </c>
      <c r="B64" s="147"/>
      <c r="C64" s="122"/>
      <c r="D64" s="20"/>
      <c r="E64" s="20"/>
      <c r="F64" s="20"/>
      <c r="G64" s="23"/>
      <c r="H64" s="23"/>
      <c r="I64" s="160"/>
      <c r="J64" s="6"/>
      <c r="K64" s="160"/>
      <c r="L64" s="172"/>
    </row>
    <row r="65" spans="1:12" ht="12.75">
      <c r="A65" s="179"/>
      <c r="B65" s="146"/>
      <c r="C65" s="122"/>
      <c r="D65" s="20"/>
      <c r="E65" s="20"/>
      <c r="F65" s="20"/>
      <c r="G65" s="23"/>
      <c r="H65" s="23"/>
      <c r="I65" s="160"/>
      <c r="J65" s="6"/>
      <c r="K65" s="160"/>
      <c r="L65" s="172"/>
    </row>
    <row r="66" spans="1:12" ht="12.75">
      <c r="A66" s="177" t="s">
        <v>45</v>
      </c>
      <c r="B66" s="145"/>
      <c r="C66" s="122"/>
      <c r="D66" s="20"/>
      <c r="E66" s="20"/>
      <c r="F66" s="20"/>
      <c r="G66" s="23"/>
      <c r="H66" s="23"/>
      <c r="I66" s="160"/>
      <c r="J66" s="6"/>
      <c r="K66" s="160"/>
      <c r="L66" s="172"/>
    </row>
    <row r="67" spans="1:12" ht="12.75">
      <c r="A67" s="173" t="s">
        <v>33</v>
      </c>
      <c r="B67" s="144">
        <v>15</v>
      </c>
      <c r="C67" s="298">
        <f>Ratebase</f>
        <v>108021367</v>
      </c>
      <c r="D67" s="117"/>
      <c r="E67" s="117"/>
      <c r="F67" s="117"/>
      <c r="G67" s="118"/>
      <c r="H67" s="118"/>
      <c r="I67" s="301">
        <f>K67-C67</f>
        <v>31074508.134117603</v>
      </c>
      <c r="J67" s="6"/>
      <c r="K67" s="301">
        <f>TAXREC!E219</f>
        <v>139095875.1341176</v>
      </c>
      <c r="L67" s="172"/>
    </row>
    <row r="68" spans="1:12" ht="12.75">
      <c r="A68" s="173" t="s">
        <v>477</v>
      </c>
      <c r="B68" s="144">
        <v>16</v>
      </c>
      <c r="C68" s="294">
        <f>IF(C67&gt;0,'Tax Rates'!C21,0)</f>
        <v>7500000</v>
      </c>
      <c r="D68" s="117"/>
      <c r="E68" s="117"/>
      <c r="F68" s="117"/>
      <c r="G68" s="118"/>
      <c r="H68" s="118"/>
      <c r="I68" s="301">
        <f>K68-C68</f>
        <v>-63540</v>
      </c>
      <c r="J68" s="6"/>
      <c r="K68" s="301">
        <f>TAXREC!E222</f>
        <v>7436460</v>
      </c>
      <c r="L68" s="172"/>
    </row>
    <row r="69" spans="1:12" ht="12.75">
      <c r="A69" s="173" t="s">
        <v>59</v>
      </c>
      <c r="B69" s="144"/>
      <c r="C69" s="298">
        <f>IF((C67-C68)&gt;0,C67-C68,0)</f>
        <v>100521367</v>
      </c>
      <c r="D69" s="117"/>
      <c r="E69" s="117"/>
      <c r="F69" s="117"/>
      <c r="G69" s="118"/>
      <c r="H69" s="118"/>
      <c r="I69" s="301">
        <f>SUM(I67:I68)</f>
        <v>31010968.134117603</v>
      </c>
      <c r="J69" s="131"/>
      <c r="K69" s="298">
        <f>IF((K67-K68)&gt;0,K67-K68,0)</f>
        <v>131659415.1341176</v>
      </c>
      <c r="L69" s="505"/>
    </row>
    <row r="70" spans="1:12" ht="12.75">
      <c r="A70" s="173"/>
      <c r="B70" s="144"/>
      <c r="C70" s="127"/>
      <c r="D70" s="20"/>
      <c r="E70" s="20"/>
      <c r="F70" s="20"/>
      <c r="G70" s="23"/>
      <c r="H70" s="23"/>
      <c r="I70" s="160"/>
      <c r="J70" s="6"/>
      <c r="K70" s="160"/>
      <c r="L70" s="172"/>
    </row>
    <row r="71" spans="1:12" ht="12.75">
      <c r="A71" s="173" t="s">
        <v>478</v>
      </c>
      <c r="B71" s="144">
        <v>17</v>
      </c>
      <c r="C71" s="349">
        <f>'Tax Rates'!C18</f>
        <v>0.003</v>
      </c>
      <c r="D71" s="117"/>
      <c r="E71" s="117"/>
      <c r="F71" s="117"/>
      <c r="G71" s="118"/>
      <c r="H71" s="118"/>
      <c r="I71" s="302">
        <f>IF(K71&lt;C71,K71-C71,C71)</f>
        <v>0.003</v>
      </c>
      <c r="J71" s="6"/>
      <c r="K71" s="349">
        <f>TAXREC!E226</f>
        <v>0.003</v>
      </c>
      <c r="L71" s="172"/>
    </row>
    <row r="72" spans="1:12" ht="12.75">
      <c r="A72" s="173"/>
      <c r="B72" s="144"/>
      <c r="C72" s="204"/>
      <c r="D72" s="20"/>
      <c r="E72" s="20"/>
      <c r="F72" s="20"/>
      <c r="G72" s="23"/>
      <c r="H72" s="23"/>
      <c r="I72" s="161"/>
      <c r="J72" s="6"/>
      <c r="K72" s="204"/>
      <c r="L72" s="172"/>
    </row>
    <row r="73" spans="1:12" ht="12.75">
      <c r="A73" s="173" t="s">
        <v>427</v>
      </c>
      <c r="B73" s="144"/>
      <c r="C73" s="298">
        <f>IF(C69&gt;0,C69*C71,0)*REGINFO!$B$6/REGINFO!$B$7</f>
        <v>301564.101</v>
      </c>
      <c r="D73" s="115"/>
      <c r="E73" s="115"/>
      <c r="F73" s="115"/>
      <c r="G73" s="116"/>
      <c r="H73" s="116"/>
      <c r="I73" s="301">
        <f>+K73-C73</f>
        <v>93413.89899999998</v>
      </c>
      <c r="J73" s="131"/>
      <c r="K73" s="298">
        <f>TAXREC!E233</f>
        <v>394978</v>
      </c>
      <c r="L73" s="506"/>
    </row>
    <row r="74" spans="1:12" ht="12.75">
      <c r="A74" s="171"/>
      <c r="B74" s="148"/>
      <c r="C74" s="127"/>
      <c r="D74" s="19"/>
      <c r="E74" s="19"/>
      <c r="F74" s="19"/>
      <c r="G74" s="155"/>
      <c r="H74" s="155"/>
      <c r="I74" s="160"/>
      <c r="J74" s="6"/>
      <c r="K74" s="160"/>
      <c r="L74" s="172"/>
    </row>
    <row r="75" spans="1:12" ht="12.75">
      <c r="A75" s="177" t="s">
        <v>326</v>
      </c>
      <c r="B75" s="145"/>
      <c r="C75" s="127"/>
      <c r="D75" s="20"/>
      <c r="E75" s="20"/>
      <c r="F75" s="20"/>
      <c r="G75" s="23"/>
      <c r="H75" s="23"/>
      <c r="I75" s="160"/>
      <c r="J75" s="6"/>
      <c r="K75" s="160"/>
      <c r="L75" s="172"/>
    </row>
    <row r="76" spans="1:12" ht="12.75">
      <c r="A76" s="173" t="s">
        <v>33</v>
      </c>
      <c r="B76" s="144">
        <v>18</v>
      </c>
      <c r="C76" s="298">
        <f>Ratebase</f>
        <v>108021367</v>
      </c>
      <c r="D76" s="117"/>
      <c r="E76" s="117"/>
      <c r="F76" s="117"/>
      <c r="G76" s="118"/>
      <c r="H76" s="118"/>
      <c r="I76" s="301">
        <f>+K76-C76</f>
        <v>21869837</v>
      </c>
      <c r="J76" s="6"/>
      <c r="K76" s="301">
        <f>TAXREC!E284</f>
        <v>129891204</v>
      </c>
      <c r="L76" s="172"/>
    </row>
    <row r="77" spans="1:12" ht="12.75">
      <c r="A77" s="173" t="s">
        <v>477</v>
      </c>
      <c r="B77" s="144">
        <v>19</v>
      </c>
      <c r="C77" s="294">
        <f>IF(C76&gt;0,'Tax Rates'!C22,0)</f>
        <v>50000000</v>
      </c>
      <c r="D77" s="20"/>
      <c r="E77" s="20"/>
      <c r="F77" s="20"/>
      <c r="G77" s="23"/>
      <c r="H77" s="23"/>
      <c r="I77" s="301">
        <f>+K77-C77</f>
        <v>-250000</v>
      </c>
      <c r="J77" s="6"/>
      <c r="K77" s="301">
        <f>TAXREC!E286</f>
        <v>49750000</v>
      </c>
      <c r="L77" s="172"/>
    </row>
    <row r="78" spans="1:12" ht="12.75">
      <c r="A78" s="173" t="s">
        <v>59</v>
      </c>
      <c r="B78" s="144"/>
      <c r="C78" s="298">
        <f>IF((C76-C77)&gt;0,C76-C77,0)</f>
        <v>58021367</v>
      </c>
      <c r="D78" s="24"/>
      <c r="E78" s="24"/>
      <c r="F78" s="24"/>
      <c r="G78" s="25"/>
      <c r="H78" s="25"/>
      <c r="I78" s="301">
        <f>SUM(I76:I77)</f>
        <v>21619837</v>
      </c>
      <c r="J78" s="131"/>
      <c r="K78" s="298">
        <f>IF((K76-K77)&gt;0,K76-K77,0)</f>
        <v>80141204</v>
      </c>
      <c r="L78" s="505"/>
    </row>
    <row r="79" spans="1:12" ht="12.75">
      <c r="A79" s="173"/>
      <c r="B79" s="144"/>
      <c r="C79" s="127"/>
      <c r="D79" s="20"/>
      <c r="E79" s="20"/>
      <c r="F79" s="156"/>
      <c r="G79" s="23"/>
      <c r="H79" s="23"/>
      <c r="I79" s="160"/>
      <c r="J79" s="6"/>
      <c r="K79" s="160"/>
      <c r="L79" s="172"/>
    </row>
    <row r="80" spans="1:12" ht="12.75">
      <c r="A80" s="173" t="s">
        <v>478</v>
      </c>
      <c r="B80" s="144">
        <v>20</v>
      </c>
      <c r="C80" s="349">
        <f>'Tax Rates'!C19</f>
        <v>0.00175</v>
      </c>
      <c r="D80" s="117"/>
      <c r="E80" s="117"/>
      <c r="F80" s="117"/>
      <c r="G80" s="118"/>
      <c r="H80" s="118"/>
      <c r="I80" s="302">
        <f>K80-C80</f>
        <v>0</v>
      </c>
      <c r="J80" s="6"/>
      <c r="K80" s="302">
        <f>TAXREC!E290</f>
        <v>0.00175</v>
      </c>
      <c r="L80" s="172"/>
    </row>
    <row r="81" spans="1:12" ht="12.75">
      <c r="A81" s="173"/>
      <c r="B81" s="144"/>
      <c r="C81" s="127"/>
      <c r="D81" s="20"/>
      <c r="E81" s="20"/>
      <c r="F81" s="20"/>
      <c r="G81" s="23"/>
      <c r="H81" s="23"/>
      <c r="I81" s="160"/>
      <c r="J81" s="6"/>
      <c r="K81" s="160"/>
      <c r="L81" s="172"/>
    </row>
    <row r="82" spans="1:12" ht="12.75">
      <c r="A82" s="173" t="s">
        <v>428</v>
      </c>
      <c r="B82" s="144"/>
      <c r="C82" s="298">
        <f>IF(C78&gt;0,C78*C80,0)*REGINFO!$B$6/REGINFO!$B$7</f>
        <v>101537.39225</v>
      </c>
      <c r="D82" s="117"/>
      <c r="E82" s="117"/>
      <c r="F82" s="117"/>
      <c r="G82" s="118"/>
      <c r="H82" s="118"/>
      <c r="I82" s="301">
        <f>+K82-C82</f>
        <v>38709.714749999985</v>
      </c>
      <c r="J82" s="6"/>
      <c r="K82" s="298">
        <f>TAXREC!E295</f>
        <v>140247.107</v>
      </c>
      <c r="L82" s="172"/>
    </row>
    <row r="83" spans="1:12" ht="12.75">
      <c r="A83" s="173" t="s">
        <v>429</v>
      </c>
      <c r="B83" s="144">
        <v>21</v>
      </c>
      <c r="C83" s="348">
        <f>IF(C78&gt;0,IF(C61&gt;0,C51*'Tax Rates'!C20,0),0)</f>
        <v>66673.1337496</v>
      </c>
      <c r="D83" s="117"/>
      <c r="E83" s="117"/>
      <c r="F83" s="117"/>
      <c r="G83" s="118"/>
      <c r="H83" s="118"/>
      <c r="I83" s="301">
        <f>+K83-C83</f>
        <v>62728.866250399995</v>
      </c>
      <c r="J83" s="6"/>
      <c r="K83" s="298">
        <f>TAXREC!E299</f>
        <v>129402</v>
      </c>
      <c r="L83" s="172"/>
    </row>
    <row r="84" spans="1:12" ht="12.75">
      <c r="A84" s="173"/>
      <c r="B84" s="144"/>
      <c r="C84" s="127"/>
      <c r="D84" s="157"/>
      <c r="E84" s="20"/>
      <c r="F84" s="20"/>
      <c r="G84" s="23"/>
      <c r="H84" s="23"/>
      <c r="I84" s="160"/>
      <c r="J84" s="6"/>
      <c r="K84" s="160"/>
      <c r="L84" s="172"/>
    </row>
    <row r="85" spans="1:12" ht="12.75">
      <c r="A85" s="173" t="s">
        <v>48</v>
      </c>
      <c r="B85" s="144"/>
      <c r="C85" s="298">
        <f>IF(C82&gt;C83,C82-C83,0)</f>
        <v>34864.2585004</v>
      </c>
      <c r="D85" s="21"/>
      <c r="E85" s="115"/>
      <c r="F85" s="21"/>
      <c r="G85" s="16"/>
      <c r="H85" s="16"/>
      <c r="I85" s="301">
        <f>+K85-C85</f>
        <v>-24019.15150040001</v>
      </c>
      <c r="J85" s="119"/>
      <c r="K85" s="298">
        <f>IF(K82&gt;K83,K82-K83,0)</f>
        <v>10845.106999999989</v>
      </c>
      <c r="L85" s="506"/>
    </row>
    <row r="86" spans="1:12" ht="12.75">
      <c r="A86" s="173"/>
      <c r="B86" s="144"/>
      <c r="C86" s="122"/>
      <c r="D86" s="39"/>
      <c r="E86" s="39"/>
      <c r="F86" s="39"/>
      <c r="G86" s="11"/>
      <c r="H86" s="11"/>
      <c r="I86" s="162"/>
      <c r="J86" s="6"/>
      <c r="K86" s="162"/>
      <c r="L86" s="172"/>
    </row>
    <row r="87" spans="1:12" ht="12.75">
      <c r="A87" s="175" t="s">
        <v>197</v>
      </c>
      <c r="B87" s="147"/>
      <c r="C87" s="122"/>
      <c r="D87" s="114"/>
      <c r="E87" s="114"/>
      <c r="F87" s="114"/>
      <c r="G87" s="11"/>
      <c r="H87" s="11"/>
      <c r="I87" s="132"/>
      <c r="J87" s="3"/>
      <c r="K87" s="141"/>
      <c r="L87" s="172"/>
    </row>
    <row r="88" spans="1:12" ht="12.75">
      <c r="A88" s="175"/>
      <c r="B88" s="147"/>
      <c r="C88" s="122"/>
      <c r="D88" s="114"/>
      <c r="E88" s="114"/>
      <c r="F88" s="114"/>
      <c r="G88" s="11"/>
      <c r="H88" s="11"/>
      <c r="I88" s="131"/>
      <c r="J88" s="6"/>
      <c r="K88" s="218"/>
      <c r="L88" s="172"/>
    </row>
    <row r="89" spans="1:12" ht="12.75">
      <c r="A89" s="173" t="s">
        <v>584</v>
      </c>
      <c r="B89" s="144"/>
      <c r="C89" s="296">
        <f>IF($C$51=0,'Tax Rates'!F16,IF($C$51&gt;'Tax Rates'!$E$11,'Tax Rates'!$F$16,IF(AND($C$51&gt;='Tax Rates'!$C$11,$C$51&lt;='Tax Rates'!E11),'Tax Rates'!$E$16,'Tax Rates'!$C$16)))</f>
        <v>0.3612</v>
      </c>
      <c r="D89" s="39"/>
      <c r="E89" s="39"/>
      <c r="F89" s="39"/>
      <c r="G89" s="11"/>
      <c r="H89" s="11"/>
      <c r="I89" s="131"/>
      <c r="J89" s="6"/>
      <c r="K89" s="218"/>
      <c r="L89" s="172"/>
    </row>
    <row r="90" spans="1:12" ht="12.75">
      <c r="A90" s="171"/>
      <c r="B90" s="148"/>
      <c r="C90" s="127"/>
      <c r="D90" s="114"/>
      <c r="E90" s="114"/>
      <c r="F90" s="114"/>
      <c r="G90" s="11"/>
      <c r="H90" s="11"/>
      <c r="I90" s="131"/>
      <c r="J90" s="6"/>
      <c r="K90" s="218"/>
      <c r="L90" s="172"/>
    </row>
    <row r="91" spans="1:12" ht="12.75">
      <c r="A91" s="179" t="s">
        <v>486</v>
      </c>
      <c r="B91" s="146">
        <v>22</v>
      </c>
      <c r="C91" s="298">
        <f>C61/(1-C89)</f>
        <v>3366012.1531380718</v>
      </c>
      <c r="D91" s="114"/>
      <c r="E91" s="114"/>
      <c r="F91" s="114"/>
      <c r="G91" s="26"/>
      <c r="H91" s="26"/>
      <c r="I91" s="160"/>
      <c r="J91" s="485" t="s">
        <v>495</v>
      </c>
      <c r="K91" s="304">
        <f>TAXREC!E307</f>
        <v>4171784</v>
      </c>
      <c r="L91" s="172"/>
    </row>
    <row r="92" spans="1:12" ht="12.75">
      <c r="A92" s="179" t="s">
        <v>487</v>
      </c>
      <c r="B92" s="146">
        <v>23</v>
      </c>
      <c r="C92" s="298">
        <f>C85/(1-C89)</f>
        <v>54577.7371640576</v>
      </c>
      <c r="D92" s="114"/>
      <c r="E92" s="114"/>
      <c r="F92" s="114"/>
      <c r="G92" s="26"/>
      <c r="H92" s="26"/>
      <c r="I92" s="160"/>
      <c r="J92" s="485" t="s">
        <v>495</v>
      </c>
      <c r="K92" s="304">
        <f>TAXREC!E309</f>
        <v>10845.106999999989</v>
      </c>
      <c r="L92" s="172"/>
    </row>
    <row r="93" spans="1:12" ht="12.75">
      <c r="A93" s="179" t="s">
        <v>455</v>
      </c>
      <c r="B93" s="146">
        <v>24</v>
      </c>
      <c r="C93" s="298">
        <f>C73</f>
        <v>301564.101</v>
      </c>
      <c r="D93" s="114"/>
      <c r="E93" s="114"/>
      <c r="F93" s="114"/>
      <c r="G93" s="26"/>
      <c r="H93" s="26"/>
      <c r="I93" s="160"/>
      <c r="J93" s="485" t="s">
        <v>495</v>
      </c>
      <c r="K93" s="304">
        <f>TAXREC!E308</f>
        <v>394978</v>
      </c>
      <c r="L93" s="172"/>
    </row>
    <row r="94" spans="1:12" ht="12.75">
      <c r="A94" s="179"/>
      <c r="B94" s="146"/>
      <c r="C94" s="127"/>
      <c r="D94" s="114"/>
      <c r="E94" s="114"/>
      <c r="F94" s="114"/>
      <c r="G94" s="11"/>
      <c r="H94" s="11"/>
      <c r="I94" s="160"/>
      <c r="J94" s="6"/>
      <c r="K94" s="160"/>
      <c r="L94" s="172"/>
    </row>
    <row r="95" spans="1:12" ht="13.5" thickBot="1">
      <c r="A95" s="179"/>
      <c r="B95" s="146"/>
      <c r="C95" s="127"/>
      <c r="D95" s="114"/>
      <c r="E95" s="114"/>
      <c r="F95" s="114"/>
      <c r="G95" s="11"/>
      <c r="H95" s="11"/>
      <c r="I95" s="160"/>
      <c r="J95" s="6"/>
      <c r="K95" s="160"/>
      <c r="L95" s="172"/>
    </row>
    <row r="96" spans="1:12" ht="13.5" thickBot="1">
      <c r="A96" s="177" t="s">
        <v>515</v>
      </c>
      <c r="B96" s="144">
        <v>25</v>
      </c>
      <c r="C96" s="303">
        <f>SUM(C91:C94)</f>
        <v>3722153.99130213</v>
      </c>
      <c r="D96" s="100"/>
      <c r="E96" s="100"/>
      <c r="F96" s="100"/>
      <c r="G96" s="6"/>
      <c r="H96" s="6"/>
      <c r="I96" s="160"/>
      <c r="J96" s="485" t="s">
        <v>495</v>
      </c>
      <c r="K96" s="467">
        <f>SUM(K91:K95)</f>
        <v>4577607.107</v>
      </c>
      <c r="L96" s="182"/>
    </row>
    <row r="97" spans="1:12" ht="12.75">
      <c r="A97" s="456" t="s">
        <v>420</v>
      </c>
      <c r="B97" s="144"/>
      <c r="C97" s="122"/>
      <c r="D97" s="6"/>
      <c r="E97" s="6"/>
      <c r="F97" s="6"/>
      <c r="G97" s="6"/>
      <c r="H97" s="6"/>
      <c r="I97" s="126"/>
      <c r="J97" s="6"/>
      <c r="K97" s="160"/>
      <c r="L97" s="182"/>
    </row>
    <row r="98" spans="1:12" ht="13.5" thickBot="1">
      <c r="A98" s="173"/>
      <c r="B98" s="144"/>
      <c r="C98" s="122"/>
      <c r="D98" s="6"/>
      <c r="E98" s="6"/>
      <c r="F98" s="6"/>
      <c r="G98" s="6"/>
      <c r="H98" s="6"/>
      <c r="I98" s="126"/>
      <c r="J98" s="6"/>
      <c r="K98" s="160"/>
      <c r="L98" s="201"/>
    </row>
    <row r="99" spans="1:12" ht="13.5" thickTop="1">
      <c r="A99" s="183"/>
      <c r="B99" s="142"/>
      <c r="C99" s="128"/>
      <c r="D99" s="7"/>
      <c r="E99" s="7"/>
      <c r="F99" s="7"/>
      <c r="G99" s="7"/>
      <c r="H99" s="7"/>
      <c r="I99" s="163"/>
      <c r="J99" s="7"/>
      <c r="K99" s="219"/>
      <c r="L99" s="182"/>
    </row>
    <row r="100" spans="1:12" ht="12.75">
      <c r="A100" s="177" t="s">
        <v>413</v>
      </c>
      <c r="B100" s="141"/>
      <c r="C100" s="129"/>
      <c r="D100" s="3"/>
      <c r="E100" s="3"/>
      <c r="F100" s="3"/>
      <c r="G100" s="3"/>
      <c r="H100" s="3"/>
      <c r="I100" s="129"/>
      <c r="J100" s="3"/>
      <c r="K100" s="220"/>
      <c r="L100" s="182"/>
    </row>
    <row r="101" spans="1:12" ht="15">
      <c r="A101" s="184" t="s">
        <v>358</v>
      </c>
      <c r="B101" s="141"/>
      <c r="C101" s="129"/>
      <c r="D101" s="3"/>
      <c r="E101" s="3"/>
      <c r="F101" s="3"/>
      <c r="G101" s="3"/>
      <c r="H101" s="3"/>
      <c r="I101" s="164" t="s">
        <v>360</v>
      </c>
      <c r="J101" s="43"/>
      <c r="K101" s="220"/>
      <c r="L101" s="182"/>
    </row>
    <row r="102" spans="1:12" ht="12.75">
      <c r="A102" s="177" t="s">
        <v>454</v>
      </c>
      <c r="B102" s="141"/>
      <c r="C102" s="129"/>
      <c r="D102" s="3"/>
      <c r="E102" s="3"/>
      <c r="F102" s="3"/>
      <c r="G102" s="3"/>
      <c r="H102" s="3"/>
      <c r="I102" s="129"/>
      <c r="J102" s="43"/>
      <c r="K102" s="220"/>
      <c r="L102" s="182"/>
    </row>
    <row r="103" spans="1:12" ht="12.75">
      <c r="A103" s="179" t="s">
        <v>134</v>
      </c>
      <c r="B103" s="146">
        <v>3</v>
      </c>
      <c r="C103" s="129"/>
      <c r="D103" s="3"/>
      <c r="E103" s="3"/>
      <c r="F103" s="3"/>
      <c r="G103" s="3"/>
      <c r="H103" s="3"/>
      <c r="I103" s="284">
        <f>I21</f>
        <v>200004</v>
      </c>
      <c r="J103" s="43"/>
      <c r="K103" s="221"/>
      <c r="L103" s="182"/>
    </row>
    <row r="104" spans="1:12" ht="12.75">
      <c r="A104" s="179" t="s">
        <v>26</v>
      </c>
      <c r="B104" s="146">
        <v>4</v>
      </c>
      <c r="C104" s="129"/>
      <c r="D104" s="3"/>
      <c r="E104" s="3"/>
      <c r="F104" s="3"/>
      <c r="G104" s="3"/>
      <c r="H104" s="3"/>
      <c r="I104" s="284">
        <f>I22</f>
        <v>212897</v>
      </c>
      <c r="J104" s="43"/>
      <c r="K104" s="221"/>
      <c r="L104" s="182"/>
    </row>
    <row r="105" spans="1:12" ht="12.75">
      <c r="A105" s="179" t="s">
        <v>178</v>
      </c>
      <c r="B105" s="146">
        <v>4</v>
      </c>
      <c r="C105" s="129"/>
      <c r="D105" s="3"/>
      <c r="E105" s="3"/>
      <c r="F105" s="3"/>
      <c r="G105" s="3"/>
      <c r="H105" s="3"/>
      <c r="I105" s="284">
        <f>I23</f>
        <v>134990</v>
      </c>
      <c r="J105" s="43"/>
      <c r="K105" s="221"/>
      <c r="L105" s="182"/>
    </row>
    <row r="106" spans="1:12" ht="12.75">
      <c r="A106" s="179" t="s">
        <v>61</v>
      </c>
      <c r="B106" s="146">
        <v>5</v>
      </c>
      <c r="C106" s="129"/>
      <c r="D106" s="3"/>
      <c r="E106" s="3"/>
      <c r="F106" s="3"/>
      <c r="G106" s="3"/>
      <c r="H106" s="3"/>
      <c r="I106" s="284">
        <f>I24</f>
        <v>0</v>
      </c>
      <c r="J106" s="43"/>
      <c r="K106" s="221"/>
      <c r="L106" s="182"/>
    </row>
    <row r="107" spans="1:12" ht="12.75">
      <c r="A107" s="179" t="s">
        <v>480</v>
      </c>
      <c r="B107" s="146">
        <v>6</v>
      </c>
      <c r="C107" s="129"/>
      <c r="D107" s="3"/>
      <c r="E107" s="3"/>
      <c r="F107" s="3"/>
      <c r="G107" s="3"/>
      <c r="H107" s="3"/>
      <c r="I107" s="284">
        <f>I27</f>
        <v>0</v>
      </c>
      <c r="J107" s="43"/>
      <c r="K107" s="221"/>
      <c r="L107" s="182"/>
    </row>
    <row r="108" spans="1:12" ht="12.75">
      <c r="A108" s="179" t="s">
        <v>481</v>
      </c>
      <c r="B108" s="146">
        <v>6</v>
      </c>
      <c r="C108" s="129"/>
      <c r="D108" s="3"/>
      <c r="E108" s="3"/>
      <c r="F108" s="3"/>
      <c r="G108" s="3"/>
      <c r="H108" s="3"/>
      <c r="I108" s="284">
        <f>I29</f>
        <v>372799</v>
      </c>
      <c r="J108" s="43"/>
      <c r="K108" s="221"/>
      <c r="L108" s="182"/>
    </row>
    <row r="109" spans="1:12" ht="12.75">
      <c r="A109" s="177" t="s">
        <v>479</v>
      </c>
      <c r="B109" s="146"/>
      <c r="C109" s="129"/>
      <c r="D109" s="3"/>
      <c r="E109" s="3"/>
      <c r="F109" s="3"/>
      <c r="G109" s="3"/>
      <c r="H109" s="3"/>
      <c r="I109" s="36"/>
      <c r="J109" s="43"/>
      <c r="K109" s="221"/>
      <c r="L109" s="182"/>
    </row>
    <row r="110" spans="1:12" ht="12.75">
      <c r="A110" s="179" t="s">
        <v>135</v>
      </c>
      <c r="B110" s="146">
        <v>8</v>
      </c>
      <c r="C110" s="129"/>
      <c r="D110" s="3"/>
      <c r="E110" s="3"/>
      <c r="F110" s="3"/>
      <c r="G110" s="3"/>
      <c r="H110" s="3"/>
      <c r="I110" s="284">
        <f>I34</f>
        <v>0</v>
      </c>
      <c r="J110" s="43"/>
      <c r="K110" s="221"/>
      <c r="L110" s="182"/>
    </row>
    <row r="111" spans="1:12" ht="12.75">
      <c r="A111" s="179" t="s">
        <v>62</v>
      </c>
      <c r="B111" s="146">
        <v>9</v>
      </c>
      <c r="C111" s="129"/>
      <c r="D111" s="3"/>
      <c r="E111" s="3"/>
      <c r="F111" s="3"/>
      <c r="G111" s="3"/>
      <c r="H111" s="3"/>
      <c r="I111" s="284">
        <f>I35</f>
        <v>0</v>
      </c>
      <c r="J111" s="43"/>
      <c r="K111" s="221"/>
      <c r="L111" s="182"/>
    </row>
    <row r="112" spans="1:12" ht="12.75">
      <c r="A112" s="179" t="s">
        <v>61</v>
      </c>
      <c r="B112" s="146">
        <v>10</v>
      </c>
      <c r="C112" s="129"/>
      <c r="D112" s="3"/>
      <c r="E112" s="3"/>
      <c r="F112" s="3"/>
      <c r="G112" s="3"/>
      <c r="H112" s="3"/>
      <c r="I112" s="284">
        <f>I36</f>
        <v>0</v>
      </c>
      <c r="J112" s="43"/>
      <c r="K112" s="221"/>
      <c r="L112" s="182"/>
    </row>
    <row r="113" spans="1:12" ht="12.75">
      <c r="A113" s="176" t="s">
        <v>615</v>
      </c>
      <c r="B113" s="146">
        <v>11</v>
      </c>
      <c r="C113" s="129"/>
      <c r="D113" s="3"/>
      <c r="E113" s="3"/>
      <c r="F113" s="3"/>
      <c r="G113" s="3"/>
      <c r="H113" s="3"/>
      <c r="I113" s="284">
        <f>I207</f>
        <v>0</v>
      </c>
      <c r="J113" s="207"/>
      <c r="K113" s="221"/>
      <c r="L113" s="182"/>
    </row>
    <row r="114" spans="1:12" ht="12.75">
      <c r="A114" s="176" t="s">
        <v>31</v>
      </c>
      <c r="B114" s="144">
        <v>4</v>
      </c>
      <c r="C114" s="129"/>
      <c r="D114" s="3"/>
      <c r="E114" s="3"/>
      <c r="F114" s="3"/>
      <c r="G114" s="3"/>
      <c r="H114" s="3"/>
      <c r="I114" s="284">
        <f>I39</f>
        <v>134990</v>
      </c>
      <c r="J114" s="43"/>
      <c r="K114" s="221"/>
      <c r="L114" s="182"/>
    </row>
    <row r="115" spans="1:12" ht="12.75">
      <c r="A115" s="176" t="s">
        <v>179</v>
      </c>
      <c r="B115" s="144">
        <v>4</v>
      </c>
      <c r="C115" s="129"/>
      <c r="D115" s="3"/>
      <c r="E115" s="3"/>
      <c r="F115" s="3"/>
      <c r="G115" s="3"/>
      <c r="H115" s="3"/>
      <c r="I115" s="284">
        <f>I40</f>
        <v>212897</v>
      </c>
      <c r="J115" s="43"/>
      <c r="K115" s="221"/>
      <c r="L115" s="182"/>
    </row>
    <row r="116" spans="1:12" ht="12.75">
      <c r="A116" s="176" t="s">
        <v>28</v>
      </c>
      <c r="B116" s="144">
        <v>3</v>
      </c>
      <c r="C116" s="129"/>
      <c r="D116" s="3"/>
      <c r="E116" s="3"/>
      <c r="F116" s="3"/>
      <c r="G116" s="3"/>
      <c r="H116" s="3"/>
      <c r="I116" s="284">
        <f>I41</f>
        <v>0</v>
      </c>
      <c r="J116" s="43"/>
      <c r="K116" s="221"/>
      <c r="L116" s="182"/>
    </row>
    <row r="117" spans="1:12" ht="12.75">
      <c r="A117" s="176" t="s">
        <v>29</v>
      </c>
      <c r="B117" s="144">
        <v>3</v>
      </c>
      <c r="C117" s="129"/>
      <c r="D117" s="3"/>
      <c r="E117" s="3"/>
      <c r="F117" s="3"/>
      <c r="G117" s="3"/>
      <c r="H117" s="3"/>
      <c r="I117" s="284">
        <f>I42</f>
        <v>0</v>
      </c>
      <c r="J117" s="43"/>
      <c r="K117" s="221"/>
      <c r="L117" s="182"/>
    </row>
    <row r="118" spans="1:12" ht="12.75">
      <c r="A118" s="179" t="s">
        <v>482</v>
      </c>
      <c r="B118" s="146">
        <v>12</v>
      </c>
      <c r="C118" s="129"/>
      <c r="D118" s="3"/>
      <c r="E118" s="3"/>
      <c r="F118" s="3"/>
      <c r="G118" s="3"/>
      <c r="H118" s="3"/>
      <c r="I118" s="284">
        <f>I46</f>
        <v>0</v>
      </c>
      <c r="J118" s="43"/>
      <c r="K118" s="221"/>
      <c r="L118" s="182"/>
    </row>
    <row r="119" spans="1:12" ht="12.75">
      <c r="A119" s="179" t="s">
        <v>483</v>
      </c>
      <c r="B119" s="146">
        <v>12</v>
      </c>
      <c r="C119" s="129"/>
      <c r="D119" s="3"/>
      <c r="E119" s="3"/>
      <c r="F119" s="3"/>
      <c r="G119" s="3"/>
      <c r="H119" s="3"/>
      <c r="I119" s="284">
        <f>I48</f>
        <v>191360</v>
      </c>
      <c r="J119" s="43"/>
      <c r="K119" s="221"/>
      <c r="L119" s="182"/>
    </row>
    <row r="120" spans="1:12" ht="12.75">
      <c r="A120" s="179"/>
      <c r="B120" s="146"/>
      <c r="C120" s="129"/>
      <c r="D120" s="3"/>
      <c r="E120" s="3"/>
      <c r="F120" s="3"/>
      <c r="G120" s="3"/>
      <c r="H120" s="3"/>
      <c r="I120" s="127"/>
      <c r="J120" s="43"/>
      <c r="K120" s="221"/>
      <c r="L120" s="182"/>
    </row>
    <row r="121" spans="1:12" ht="12.75">
      <c r="A121" s="173" t="s">
        <v>328</v>
      </c>
      <c r="B121" s="146">
        <v>26</v>
      </c>
      <c r="C121" s="129"/>
      <c r="D121" s="3"/>
      <c r="E121" s="3"/>
      <c r="F121" s="3"/>
      <c r="G121" s="134"/>
      <c r="H121" s="134" t="s">
        <v>275</v>
      </c>
      <c r="I121" s="298">
        <f>SUM(I103:I108)-SUM(I110:I119)</f>
        <v>381443</v>
      </c>
      <c r="J121" s="43"/>
      <c r="K121" s="221"/>
      <c r="L121" s="182"/>
    </row>
    <row r="122" spans="1:12" ht="12.75">
      <c r="A122" s="173"/>
      <c r="B122" s="146"/>
      <c r="C122" s="129"/>
      <c r="D122" s="3"/>
      <c r="E122" s="3"/>
      <c r="F122" s="3"/>
      <c r="G122" s="134"/>
      <c r="H122" s="134"/>
      <c r="I122" s="127"/>
      <c r="J122" s="43"/>
      <c r="K122" s="221"/>
      <c r="L122" s="182"/>
    </row>
    <row r="123" spans="1:12" ht="12.75">
      <c r="A123" s="178" t="s">
        <v>548</v>
      </c>
      <c r="B123" s="146"/>
      <c r="C123" s="129"/>
      <c r="D123" s="3"/>
      <c r="E123" s="3"/>
      <c r="F123" s="3"/>
      <c r="G123" s="3"/>
      <c r="H123" s="3" t="s">
        <v>343</v>
      </c>
      <c r="I123" s="360">
        <v>0.3612</v>
      </c>
      <c r="J123" s="135"/>
      <c r="K123" s="221" t="s">
        <v>180</v>
      </c>
      <c r="L123" s="182"/>
    </row>
    <row r="124" spans="1:12" ht="12.75">
      <c r="A124" s="179"/>
      <c r="B124" s="146"/>
      <c r="C124" s="129"/>
      <c r="D124" s="3"/>
      <c r="E124" s="3"/>
      <c r="F124" s="3"/>
      <c r="G124" s="3"/>
      <c r="H124" s="3"/>
      <c r="I124" s="127"/>
      <c r="J124" s="43"/>
      <c r="K124" s="221" t="s">
        <v>180</v>
      </c>
      <c r="L124" s="182"/>
    </row>
    <row r="125" spans="1:12" ht="12.75">
      <c r="A125" s="179" t="s">
        <v>357</v>
      </c>
      <c r="B125" s="146"/>
      <c r="C125" s="129"/>
      <c r="D125" s="3"/>
      <c r="E125" s="3"/>
      <c r="F125" s="3"/>
      <c r="G125" s="3"/>
      <c r="H125" s="3" t="s">
        <v>275</v>
      </c>
      <c r="I125" s="298">
        <f>I121*I123</f>
        <v>137777.2116</v>
      </c>
      <c r="J125" s="43"/>
      <c r="K125" s="221"/>
      <c r="L125" s="182"/>
    </row>
    <row r="126" spans="1:12" ht="12.75">
      <c r="A126" s="179"/>
      <c r="B126" s="146"/>
      <c r="C126" s="129"/>
      <c r="D126" s="3"/>
      <c r="E126" s="3"/>
      <c r="F126" s="3"/>
      <c r="G126" s="3"/>
      <c r="H126" s="3"/>
      <c r="I126" s="127"/>
      <c r="J126" s="43"/>
      <c r="K126" s="221"/>
      <c r="L126" s="182"/>
    </row>
    <row r="127" spans="1:12" ht="12.75">
      <c r="A127" s="179" t="s">
        <v>193</v>
      </c>
      <c r="B127" s="146">
        <v>14</v>
      </c>
      <c r="C127" s="129"/>
      <c r="D127" s="3"/>
      <c r="E127" s="3"/>
      <c r="F127" s="3"/>
      <c r="G127" s="3"/>
      <c r="H127" s="3"/>
      <c r="I127" s="298"/>
      <c r="J127" s="43"/>
      <c r="K127" s="221"/>
      <c r="L127" s="182"/>
    </row>
    <row r="128" spans="1:12" ht="12.75">
      <c r="A128" s="179"/>
      <c r="B128" s="146"/>
      <c r="C128" s="129"/>
      <c r="D128" s="3"/>
      <c r="E128" s="3"/>
      <c r="F128" s="3"/>
      <c r="G128" s="3"/>
      <c r="H128" s="3"/>
      <c r="I128" s="127"/>
      <c r="J128" s="43"/>
      <c r="K128" s="221"/>
      <c r="L128" s="182"/>
    </row>
    <row r="129" spans="1:12" ht="12.75">
      <c r="A129" s="179" t="s">
        <v>196</v>
      </c>
      <c r="B129" s="146"/>
      <c r="C129" s="129"/>
      <c r="D129" s="3"/>
      <c r="E129" s="3"/>
      <c r="F129" s="3"/>
      <c r="G129" s="3"/>
      <c r="H129" s="3"/>
      <c r="I129" s="298">
        <f>I125-I127</f>
        <v>137777.2116</v>
      </c>
      <c r="J129" s="43"/>
      <c r="K129" s="221"/>
      <c r="L129" s="182"/>
    </row>
    <row r="130" spans="1:12" ht="12.75">
      <c r="A130" s="185"/>
      <c r="B130" s="146"/>
      <c r="C130" s="129"/>
      <c r="D130" s="3"/>
      <c r="E130" s="3"/>
      <c r="F130" s="3"/>
      <c r="G130" s="3"/>
      <c r="H130" s="3"/>
      <c r="I130" s="127"/>
      <c r="J130" s="43"/>
      <c r="K130" s="221"/>
      <c r="L130" s="182"/>
    </row>
    <row r="131" spans="1:12" ht="12.75">
      <c r="A131" s="173" t="s">
        <v>549</v>
      </c>
      <c r="B131" s="146"/>
      <c r="C131" s="129"/>
      <c r="D131" s="3"/>
      <c r="E131" s="3"/>
      <c r="F131" s="3"/>
      <c r="G131" s="3"/>
      <c r="H131" s="3"/>
      <c r="I131" s="360">
        <v>0.35</v>
      </c>
      <c r="J131" s="43"/>
      <c r="K131" s="221"/>
      <c r="L131" s="182"/>
    </row>
    <row r="132" spans="1:12" ht="12.75">
      <c r="A132" s="171"/>
      <c r="B132" s="146"/>
      <c r="C132" s="129"/>
      <c r="D132" s="3"/>
      <c r="E132" s="3"/>
      <c r="F132" s="3"/>
      <c r="G132" s="3"/>
      <c r="H132" s="3"/>
      <c r="I132" s="127"/>
      <c r="J132" s="43"/>
      <c r="K132" s="221"/>
      <c r="L132" s="182"/>
    </row>
    <row r="133" spans="1:12" ht="12.75">
      <c r="A133" s="186" t="s">
        <v>468</v>
      </c>
      <c r="B133" s="149"/>
      <c r="C133" s="129"/>
      <c r="D133" s="3"/>
      <c r="E133" s="3"/>
      <c r="F133" s="3"/>
      <c r="G133" s="3"/>
      <c r="H133" s="3"/>
      <c r="I133" s="297">
        <f>I129/(1-I131)</f>
        <v>211964.94092307694</v>
      </c>
      <c r="J133" s="43"/>
      <c r="K133" s="221"/>
      <c r="L133" s="182"/>
    </row>
    <row r="134" spans="1:12" ht="12.75">
      <c r="A134" s="186"/>
      <c r="B134" s="149"/>
      <c r="C134" s="129"/>
      <c r="D134" s="3"/>
      <c r="E134" s="3"/>
      <c r="F134" s="3"/>
      <c r="G134" s="3"/>
      <c r="H134" s="3"/>
      <c r="I134" s="124"/>
      <c r="J134" s="43"/>
      <c r="K134" s="221"/>
      <c r="L134" s="182"/>
    </row>
    <row r="135" spans="1:12" ht="30">
      <c r="A135" s="187" t="s">
        <v>471</v>
      </c>
      <c r="B135" s="149"/>
      <c r="C135" s="129"/>
      <c r="D135" s="3"/>
      <c r="E135" s="3"/>
      <c r="F135" s="3"/>
      <c r="G135" s="3"/>
      <c r="H135" s="3"/>
      <c r="I135" s="124"/>
      <c r="J135" s="43"/>
      <c r="K135" s="221"/>
      <c r="L135" s="182"/>
    </row>
    <row r="136" spans="1:12" ht="12.75">
      <c r="A136" s="188"/>
      <c r="B136" s="149"/>
      <c r="C136" s="129"/>
      <c r="D136" s="3"/>
      <c r="E136" s="3"/>
      <c r="F136" s="3"/>
      <c r="G136" s="3"/>
      <c r="H136" s="3"/>
      <c r="I136" s="124"/>
      <c r="J136" s="43"/>
      <c r="K136" s="221"/>
      <c r="L136" s="182"/>
    </row>
    <row r="137" spans="1:12" ht="25.5">
      <c r="A137" s="189" t="s">
        <v>347</v>
      </c>
      <c r="B137" s="149"/>
      <c r="C137" s="129"/>
      <c r="D137" s="3"/>
      <c r="E137" s="3"/>
      <c r="F137" s="3"/>
      <c r="G137" s="136"/>
      <c r="H137" s="136" t="s">
        <v>275</v>
      </c>
      <c r="I137" s="350">
        <f>C51</f>
        <v>5952958.3705</v>
      </c>
      <c r="J137" s="43"/>
      <c r="K137" s="221"/>
      <c r="L137" s="182"/>
    </row>
    <row r="138" spans="1:12" ht="12.75">
      <c r="A138" s="189"/>
      <c r="B138" s="149"/>
      <c r="C138" s="129"/>
      <c r="D138" s="3"/>
      <c r="E138" s="3"/>
      <c r="F138" s="3"/>
      <c r="G138" s="137"/>
      <c r="H138" s="137"/>
      <c r="I138" s="166"/>
      <c r="J138" s="43"/>
      <c r="K138" s="221"/>
      <c r="L138" s="182"/>
    </row>
    <row r="139" spans="1:12" ht="12.75">
      <c r="A139" s="189" t="s">
        <v>349</v>
      </c>
      <c r="B139" s="149"/>
      <c r="C139" s="129"/>
      <c r="D139" s="3"/>
      <c r="E139" s="3"/>
      <c r="F139" s="3"/>
      <c r="G139" s="137"/>
      <c r="H139" s="137" t="s">
        <v>343</v>
      </c>
      <c r="I139" s="360">
        <f>IF($C$51=0,'Tax Rates'!F52,IF((C51)&gt;'Tax Rates'!E47,'Tax Rates'!F52,IF((C51)&gt;'Tax Rates'!D47,'Tax Rates'!E52,IF((C51)&gt;'Tax Rates'!C47,'Tax Rates'!D52,'Tax Rates'!C52))))</f>
        <v>0.3612</v>
      </c>
      <c r="J139" s="217" t="s">
        <v>180</v>
      </c>
      <c r="K139" s="221"/>
      <c r="L139" s="182"/>
    </row>
    <row r="140" spans="1:12" ht="12.75">
      <c r="A140" s="189"/>
      <c r="B140" s="149"/>
      <c r="C140" s="129"/>
      <c r="D140" s="3"/>
      <c r="E140" s="3"/>
      <c r="F140" s="3"/>
      <c r="G140" s="137"/>
      <c r="H140" s="137"/>
      <c r="I140" s="165"/>
      <c r="J140" s="43"/>
      <c r="K140" s="221"/>
      <c r="L140" s="182"/>
    </row>
    <row r="141" spans="1:12" ht="12.75">
      <c r="A141" s="189" t="s">
        <v>341</v>
      </c>
      <c r="B141" s="149"/>
      <c r="C141" s="129"/>
      <c r="D141" s="3"/>
      <c r="E141" s="3"/>
      <c r="F141" s="3"/>
      <c r="G141" s="136"/>
      <c r="H141" s="136" t="s">
        <v>275</v>
      </c>
      <c r="I141" s="351">
        <f>IF(I137&gt;0,I137*I139,0)</f>
        <v>2150208.5634246003</v>
      </c>
      <c r="J141" s="43"/>
      <c r="K141" s="221"/>
      <c r="L141" s="182"/>
    </row>
    <row r="142" spans="1:12" ht="12.75">
      <c r="A142" s="189"/>
      <c r="B142" s="149"/>
      <c r="C142" s="129"/>
      <c r="D142" s="3"/>
      <c r="E142" s="3"/>
      <c r="F142" s="3"/>
      <c r="G142" s="137"/>
      <c r="H142" s="137"/>
      <c r="I142" s="165"/>
      <c r="J142" s="43"/>
      <c r="K142" s="221"/>
      <c r="L142" s="182"/>
    </row>
    <row r="143" spans="1:12" ht="12.75">
      <c r="A143" s="189" t="s">
        <v>350</v>
      </c>
      <c r="B143" s="149"/>
      <c r="C143" s="129"/>
      <c r="D143" s="3"/>
      <c r="E143" s="3"/>
      <c r="F143" s="3"/>
      <c r="G143" s="136"/>
      <c r="H143" s="136" t="s">
        <v>273</v>
      </c>
      <c r="I143" s="352">
        <v>28669</v>
      </c>
      <c r="J143" s="43"/>
      <c r="K143" s="221"/>
      <c r="L143" s="182"/>
    </row>
    <row r="144" spans="1:12" ht="12.75">
      <c r="A144" s="189"/>
      <c r="B144" s="149"/>
      <c r="C144" s="129"/>
      <c r="D144" s="3"/>
      <c r="E144" s="3"/>
      <c r="F144" s="3"/>
      <c r="G144" s="137"/>
      <c r="H144" s="137"/>
      <c r="I144" s="165"/>
      <c r="J144" s="43"/>
      <c r="K144" s="221"/>
      <c r="L144" s="182"/>
    </row>
    <row r="145" spans="1:12" ht="12.75">
      <c r="A145" s="189" t="s">
        <v>342</v>
      </c>
      <c r="B145" s="149"/>
      <c r="C145" s="129"/>
      <c r="D145" s="3"/>
      <c r="E145" s="3"/>
      <c r="F145" s="3"/>
      <c r="G145" s="137"/>
      <c r="H145" s="137" t="s">
        <v>275</v>
      </c>
      <c r="I145" s="350">
        <f>I141-I143</f>
        <v>2121539.5634246003</v>
      </c>
      <c r="J145" s="43"/>
      <c r="K145" s="221"/>
      <c r="L145" s="182"/>
    </row>
    <row r="146" spans="1:12" ht="12.75">
      <c r="A146" s="189"/>
      <c r="B146" s="149"/>
      <c r="C146" s="129"/>
      <c r="D146" s="3"/>
      <c r="E146" s="3"/>
      <c r="F146" s="3"/>
      <c r="G146" s="137"/>
      <c r="H146" s="137"/>
      <c r="I146" s="165"/>
      <c r="J146" s="43"/>
      <c r="K146" s="221"/>
      <c r="L146" s="182"/>
    </row>
    <row r="147" spans="1:12" ht="25.5">
      <c r="A147" s="189" t="s">
        <v>617</v>
      </c>
      <c r="B147" s="149"/>
      <c r="C147" s="129"/>
      <c r="D147" s="3"/>
      <c r="E147" s="3"/>
      <c r="F147" s="3"/>
      <c r="G147" s="136"/>
      <c r="H147" s="136" t="s">
        <v>273</v>
      </c>
      <c r="I147" s="350">
        <f>C61</f>
        <v>2150208.5634246003</v>
      </c>
      <c r="J147" s="43"/>
      <c r="K147" s="221"/>
      <c r="L147" s="182"/>
    </row>
    <row r="148" spans="1:12" ht="12.75">
      <c r="A148" s="189"/>
      <c r="B148" s="149"/>
      <c r="C148" s="129"/>
      <c r="D148" s="3"/>
      <c r="E148" s="3"/>
      <c r="F148" s="3"/>
      <c r="G148" s="137"/>
      <c r="H148" s="137"/>
      <c r="I148" s="165"/>
      <c r="J148" s="43"/>
      <c r="K148" s="221"/>
      <c r="L148" s="182"/>
    </row>
    <row r="149" spans="1:12" ht="12.75">
      <c r="A149" s="189" t="s">
        <v>344</v>
      </c>
      <c r="B149" s="149"/>
      <c r="C149" s="129"/>
      <c r="D149" s="3"/>
      <c r="E149" s="3"/>
      <c r="F149" s="3"/>
      <c r="G149" s="136"/>
      <c r="H149" s="136" t="s">
        <v>275</v>
      </c>
      <c r="I149" s="350">
        <f>I145-I147</f>
        <v>-28669</v>
      </c>
      <c r="J149" s="43"/>
      <c r="K149" s="221"/>
      <c r="L149" s="182"/>
    </row>
    <row r="150" spans="1:12" ht="12.75">
      <c r="A150" s="189"/>
      <c r="B150" s="149"/>
      <c r="C150" s="129"/>
      <c r="D150" s="3"/>
      <c r="E150" s="3"/>
      <c r="F150" s="3"/>
      <c r="G150" s="137"/>
      <c r="H150" s="137"/>
      <c r="I150" s="165"/>
      <c r="J150" s="43"/>
      <c r="K150" s="221"/>
      <c r="L150" s="182"/>
    </row>
    <row r="151" spans="1:12" ht="12.75">
      <c r="A151" s="439" t="s">
        <v>36</v>
      </c>
      <c r="B151" s="149"/>
      <c r="C151" s="129"/>
      <c r="D151" s="3"/>
      <c r="E151" s="3"/>
      <c r="F151" s="3"/>
      <c r="G151" s="137"/>
      <c r="H151" s="137"/>
      <c r="I151" s="352"/>
      <c r="J151" s="43"/>
      <c r="K151" s="221"/>
      <c r="L151" s="182"/>
    </row>
    <row r="152" spans="1:12" ht="12.75">
      <c r="A152" s="189" t="s">
        <v>33</v>
      </c>
      <c r="B152" s="149"/>
      <c r="C152" s="129"/>
      <c r="D152" s="3"/>
      <c r="E152" s="3"/>
      <c r="F152" s="3"/>
      <c r="G152" s="137"/>
      <c r="H152" s="137" t="s">
        <v>275</v>
      </c>
      <c r="I152" s="350">
        <f>C67</f>
        <v>108021367</v>
      </c>
      <c r="J152" s="43"/>
      <c r="K152" s="221"/>
      <c r="L152" s="182"/>
    </row>
    <row r="153" spans="1:12" ht="12.75">
      <c r="A153" s="189" t="s">
        <v>475</v>
      </c>
      <c r="B153" s="149"/>
      <c r="C153" s="129"/>
      <c r="D153" s="3"/>
      <c r="E153" s="3"/>
      <c r="F153" s="3"/>
      <c r="G153" s="136"/>
      <c r="H153" s="136" t="s">
        <v>273</v>
      </c>
      <c r="I153" s="353">
        <f>IF(I152&gt;0,'Tax Rates'!C39,0)</f>
        <v>7500000</v>
      </c>
      <c r="J153" s="43"/>
      <c r="K153" s="221"/>
      <c r="L153" s="182"/>
    </row>
    <row r="154" spans="1:12" ht="12.75">
      <c r="A154" s="189" t="s">
        <v>345</v>
      </c>
      <c r="B154" s="149"/>
      <c r="C154" s="129"/>
      <c r="D154" s="3"/>
      <c r="E154" s="3"/>
      <c r="F154" s="3"/>
      <c r="G154" s="136"/>
      <c r="H154" s="136" t="s">
        <v>275</v>
      </c>
      <c r="I154" s="350">
        <f>I152-I153</f>
        <v>100521367</v>
      </c>
      <c r="J154" s="43"/>
      <c r="K154" s="221"/>
      <c r="L154" s="182"/>
    </row>
    <row r="155" spans="1:12" ht="12.75">
      <c r="A155" s="189"/>
      <c r="B155" s="149"/>
      <c r="C155" s="129"/>
      <c r="D155" s="3"/>
      <c r="E155" s="3"/>
      <c r="F155" s="3"/>
      <c r="G155" s="137"/>
      <c r="H155" s="137"/>
      <c r="I155" s="165"/>
      <c r="J155" s="43"/>
      <c r="K155" s="221"/>
      <c r="L155" s="182"/>
    </row>
    <row r="156" spans="1:12" ht="12.75">
      <c r="A156" s="189" t="s">
        <v>476</v>
      </c>
      <c r="B156" s="149"/>
      <c r="C156" s="129"/>
      <c r="D156" s="3"/>
      <c r="E156" s="3"/>
      <c r="F156" s="3"/>
      <c r="G156" s="137"/>
      <c r="H156" s="137" t="s">
        <v>343</v>
      </c>
      <c r="I156" s="354">
        <f>'Tax Rates'!C54</f>
        <v>0.003</v>
      </c>
      <c r="J156" s="43"/>
      <c r="K156" s="221"/>
      <c r="L156" s="182"/>
    </row>
    <row r="157" spans="1:12" ht="12.75">
      <c r="A157" s="189"/>
      <c r="B157" s="149"/>
      <c r="C157" s="129"/>
      <c r="D157" s="3"/>
      <c r="E157" s="3"/>
      <c r="F157" s="3"/>
      <c r="G157" s="137"/>
      <c r="H157" s="137"/>
      <c r="I157" s="165"/>
      <c r="J157" s="43"/>
      <c r="K157" s="221"/>
      <c r="L157" s="182"/>
    </row>
    <row r="158" spans="1:12" ht="12.75">
      <c r="A158" s="189" t="s">
        <v>346</v>
      </c>
      <c r="B158" s="149"/>
      <c r="C158" s="129"/>
      <c r="D158" s="3"/>
      <c r="E158" s="3"/>
      <c r="F158" s="3"/>
      <c r="G158" s="137"/>
      <c r="H158" s="137" t="s">
        <v>275</v>
      </c>
      <c r="I158" s="350">
        <f>IF(I154&gt;0,I154*I156,0)</f>
        <v>301564.101</v>
      </c>
      <c r="J158" s="43"/>
      <c r="K158" s="221"/>
      <c r="L158" s="182"/>
    </row>
    <row r="159" spans="1:12" ht="25.5">
      <c r="A159" s="189" t="s">
        <v>618</v>
      </c>
      <c r="B159" s="149"/>
      <c r="C159" s="129"/>
      <c r="D159" s="3"/>
      <c r="E159" s="3"/>
      <c r="F159" s="3"/>
      <c r="G159" s="136"/>
      <c r="H159" s="136" t="s">
        <v>273</v>
      </c>
      <c r="I159" s="353">
        <f>C73</f>
        <v>301564.101</v>
      </c>
      <c r="J159" s="43"/>
      <c r="K159" s="221"/>
      <c r="L159" s="182"/>
    </row>
    <row r="160" spans="1:12" ht="12.75" customHeight="1">
      <c r="A160" s="190" t="s">
        <v>355</v>
      </c>
      <c r="B160" s="149"/>
      <c r="C160" s="129"/>
      <c r="D160" s="3"/>
      <c r="E160" s="3"/>
      <c r="F160" s="3"/>
      <c r="G160" s="136"/>
      <c r="H160" s="136" t="s">
        <v>275</v>
      </c>
      <c r="I160" s="350">
        <f>I158-I159</f>
        <v>0</v>
      </c>
      <c r="J160" s="43"/>
      <c r="K160" s="221"/>
      <c r="L160" s="182"/>
    </row>
    <row r="161" spans="1:12" ht="12.75">
      <c r="A161" s="189"/>
      <c r="B161" s="149"/>
      <c r="C161" s="129"/>
      <c r="D161" s="3"/>
      <c r="E161" s="3"/>
      <c r="F161" s="3"/>
      <c r="G161" s="137"/>
      <c r="H161" s="137"/>
      <c r="I161" s="165"/>
      <c r="J161" s="43"/>
      <c r="K161" s="221"/>
      <c r="L161" s="182"/>
    </row>
    <row r="162" spans="1:12" ht="12.75">
      <c r="A162" s="439" t="s">
        <v>348</v>
      </c>
      <c r="B162" s="149"/>
      <c r="C162" s="129"/>
      <c r="D162" s="3"/>
      <c r="E162" s="3"/>
      <c r="F162" s="3"/>
      <c r="G162" s="137"/>
      <c r="H162" s="137"/>
      <c r="I162" s="528"/>
      <c r="J162" s="43"/>
      <c r="K162" s="221"/>
      <c r="L162" s="182"/>
    </row>
    <row r="163" spans="1:12" ht="12.75">
      <c r="A163" s="189" t="s">
        <v>33</v>
      </c>
      <c r="B163" s="149"/>
      <c r="C163" s="129"/>
      <c r="D163" s="3"/>
      <c r="E163" s="3"/>
      <c r="F163" s="3"/>
      <c r="G163" s="137"/>
      <c r="H163" s="137"/>
      <c r="I163" s="350">
        <f>C76</f>
        <v>108021367</v>
      </c>
      <c r="J163" s="43"/>
      <c r="K163" s="221"/>
      <c r="L163" s="182"/>
    </row>
    <row r="164" spans="1:12" ht="12.75">
      <c r="A164" s="189" t="s">
        <v>474</v>
      </c>
      <c r="B164" s="149"/>
      <c r="C164" s="129"/>
      <c r="D164" s="3"/>
      <c r="E164" s="3"/>
      <c r="F164" s="3"/>
      <c r="G164" s="136"/>
      <c r="H164" s="136" t="s">
        <v>273</v>
      </c>
      <c r="I164" s="353">
        <f>IF(I163&gt;0,'Tax Rates'!C40,0)</f>
        <v>50000000</v>
      </c>
      <c r="J164" s="43"/>
      <c r="K164" s="221"/>
      <c r="L164" s="182"/>
    </row>
    <row r="165" spans="1:12" ht="12.75">
      <c r="A165" s="189" t="s">
        <v>351</v>
      </c>
      <c r="B165" s="149"/>
      <c r="C165" s="129"/>
      <c r="D165" s="3"/>
      <c r="E165" s="3"/>
      <c r="F165" s="3"/>
      <c r="G165" s="137"/>
      <c r="H165" s="137" t="s">
        <v>275</v>
      </c>
      <c r="I165" s="350">
        <f>I163-I164</f>
        <v>58021367</v>
      </c>
      <c r="J165" s="43"/>
      <c r="K165" s="221"/>
      <c r="L165" s="182"/>
    </row>
    <row r="166" spans="1:12" ht="12.75">
      <c r="A166" s="189"/>
      <c r="B166" s="149"/>
      <c r="C166" s="129"/>
      <c r="D166" s="3"/>
      <c r="E166" s="3"/>
      <c r="F166" s="3"/>
      <c r="G166" s="137"/>
      <c r="H166" s="137"/>
      <c r="I166" s="165"/>
      <c r="J166" s="43"/>
      <c r="K166" s="221"/>
      <c r="L166" s="182"/>
    </row>
    <row r="167" spans="1:12" ht="12.75">
      <c r="A167" s="189" t="s">
        <v>538</v>
      </c>
      <c r="B167" s="149"/>
      <c r="C167" s="129"/>
      <c r="D167" s="3"/>
      <c r="E167" s="3"/>
      <c r="F167" s="3"/>
      <c r="G167" s="137"/>
      <c r="H167" s="137"/>
      <c r="I167" s="354">
        <f>'Tax Rates'!C55</f>
        <v>0.00175</v>
      </c>
      <c r="J167" s="43"/>
      <c r="K167" s="221"/>
      <c r="L167" s="182"/>
    </row>
    <row r="168" spans="1:12" ht="12.75">
      <c r="A168" s="189"/>
      <c r="B168" s="149"/>
      <c r="C168" s="129"/>
      <c r="D168" s="3"/>
      <c r="E168" s="3"/>
      <c r="F168" s="3"/>
      <c r="G168" s="137"/>
      <c r="H168" s="137"/>
      <c r="I168" s="165"/>
      <c r="J168" s="43"/>
      <c r="K168" s="221"/>
      <c r="L168" s="182"/>
    </row>
    <row r="169" spans="1:12" ht="12.75">
      <c r="A169" s="189" t="s">
        <v>352</v>
      </c>
      <c r="B169" s="149"/>
      <c r="C169" s="129"/>
      <c r="D169" s="3"/>
      <c r="E169" s="3"/>
      <c r="F169" s="3"/>
      <c r="G169" s="137"/>
      <c r="H169" s="137"/>
      <c r="I169" s="350">
        <f>IF(I165&gt;0,I165*I167,0)</f>
        <v>101537.39225</v>
      </c>
      <c r="J169" s="43"/>
      <c r="K169" s="221"/>
      <c r="L169" s="182"/>
    </row>
    <row r="170" spans="1:12" ht="12.75">
      <c r="A170" s="189" t="s">
        <v>430</v>
      </c>
      <c r="B170" s="149"/>
      <c r="C170" s="129"/>
      <c r="D170" s="3"/>
      <c r="E170" s="3"/>
      <c r="F170" s="3"/>
      <c r="G170" s="136"/>
      <c r="H170" s="136" t="s">
        <v>273</v>
      </c>
      <c r="I170" s="355">
        <f>IF(I165&gt;0,IF(I145&gt;0,I137*'Tax Rates'!C56,0),0)</f>
        <v>66673.1337496</v>
      </c>
      <c r="J170" s="43"/>
      <c r="K170" s="221"/>
      <c r="L170" s="182"/>
    </row>
    <row r="171" spans="1:12" ht="12.75">
      <c r="A171" s="189" t="s">
        <v>353</v>
      </c>
      <c r="B171" s="149"/>
      <c r="C171" s="129"/>
      <c r="D171" s="3"/>
      <c r="E171" s="3"/>
      <c r="F171" s="3"/>
      <c r="G171" s="137"/>
      <c r="H171" s="137" t="s">
        <v>275</v>
      </c>
      <c r="I171" s="350">
        <f>IF(I169&gt;I170,I169-I170,0)</f>
        <v>34864.2585004</v>
      </c>
      <c r="J171" s="43"/>
      <c r="K171" s="221"/>
      <c r="L171" s="182"/>
    </row>
    <row r="172" spans="1:12" ht="12.75">
      <c r="A172" s="189"/>
      <c r="B172" s="149"/>
      <c r="C172" s="129"/>
      <c r="D172" s="3"/>
      <c r="E172" s="3"/>
      <c r="F172" s="3"/>
      <c r="G172" s="137"/>
      <c r="H172" s="137"/>
      <c r="I172" s="274"/>
      <c r="J172" s="43"/>
      <c r="K172" s="221"/>
      <c r="L172" s="182"/>
    </row>
    <row r="173" spans="1:12" ht="12.75">
      <c r="A173" s="468" t="s">
        <v>551</v>
      </c>
      <c r="B173" s="149"/>
      <c r="C173" s="129"/>
      <c r="D173" s="3"/>
      <c r="E173" s="3"/>
      <c r="F173" s="3"/>
      <c r="G173" s="136"/>
      <c r="H173" s="136" t="s">
        <v>273</v>
      </c>
      <c r="I173" s="353">
        <f>C85</f>
        <v>34864.2585004</v>
      </c>
      <c r="J173" s="43"/>
      <c r="K173" s="221"/>
      <c r="L173" s="182"/>
    </row>
    <row r="174" spans="1:12" ht="12.75">
      <c r="A174" s="176" t="s">
        <v>356</v>
      </c>
      <c r="B174" s="149"/>
      <c r="C174" s="129"/>
      <c r="D174" s="3"/>
      <c r="E174" s="3"/>
      <c r="F174" s="3"/>
      <c r="G174" s="137"/>
      <c r="H174" s="137" t="s">
        <v>275</v>
      </c>
      <c r="I174" s="350">
        <f>I171-I173</f>
        <v>0</v>
      </c>
      <c r="J174" s="43"/>
      <c r="K174" s="221"/>
      <c r="L174" s="182"/>
    </row>
    <row r="175" spans="1:12" ht="12.75">
      <c r="A175" s="176"/>
      <c r="B175" s="149"/>
      <c r="C175" s="129"/>
      <c r="D175" s="3"/>
      <c r="E175" s="3"/>
      <c r="F175" s="3"/>
      <c r="G175" s="137"/>
      <c r="H175" s="137"/>
      <c r="I175" s="165"/>
      <c r="J175" s="43"/>
      <c r="K175" s="221"/>
      <c r="L175" s="182"/>
    </row>
    <row r="176" spans="1:12" ht="12.75">
      <c r="A176" s="176" t="s">
        <v>550</v>
      </c>
      <c r="B176" s="149"/>
      <c r="C176" s="129"/>
      <c r="D176" s="3"/>
      <c r="E176" s="3"/>
      <c r="F176" s="3"/>
      <c r="G176" s="137"/>
      <c r="H176" s="137"/>
      <c r="I176" s="360">
        <v>0.35</v>
      </c>
      <c r="J176" s="43"/>
      <c r="K176" s="221"/>
      <c r="L176" s="182"/>
    </row>
    <row r="177" spans="1:12" ht="12.75">
      <c r="A177" s="176"/>
      <c r="B177" s="149"/>
      <c r="C177" s="129"/>
      <c r="D177" s="3"/>
      <c r="E177" s="3"/>
      <c r="F177" s="3"/>
      <c r="G177" s="137"/>
      <c r="H177" s="137"/>
      <c r="I177" s="165"/>
      <c r="J177" s="43"/>
      <c r="K177" s="221"/>
      <c r="L177" s="182"/>
    </row>
    <row r="178" spans="1:12" ht="12.75">
      <c r="A178" s="176" t="s">
        <v>354</v>
      </c>
      <c r="B178" s="149"/>
      <c r="C178" s="129"/>
      <c r="D178" s="3"/>
      <c r="E178" s="3"/>
      <c r="F178" s="3"/>
      <c r="G178" s="137"/>
      <c r="H178" s="137" t="s">
        <v>272</v>
      </c>
      <c r="I178" s="350">
        <f>I149/(1-I176)</f>
        <v>-44106.153846153844</v>
      </c>
      <c r="J178" s="43"/>
      <c r="K178" s="221"/>
      <c r="L178" s="182"/>
    </row>
    <row r="179" spans="1:12" ht="12.75">
      <c r="A179" s="176" t="s">
        <v>49</v>
      </c>
      <c r="B179" s="149"/>
      <c r="C179" s="129"/>
      <c r="D179" s="3"/>
      <c r="E179" s="3"/>
      <c r="F179" s="3"/>
      <c r="G179" s="137"/>
      <c r="H179" s="137" t="s">
        <v>272</v>
      </c>
      <c r="I179" s="350">
        <f>IF(I171=0,-C92,IF(I171&gt;0,I174/(1-I176)))</f>
        <v>0</v>
      </c>
      <c r="J179" s="43"/>
      <c r="K179" s="221"/>
      <c r="L179" s="182"/>
    </row>
    <row r="180" spans="1:12" ht="12.75">
      <c r="A180" s="176" t="s">
        <v>36</v>
      </c>
      <c r="B180" s="149"/>
      <c r="C180" s="129"/>
      <c r="D180" s="3"/>
      <c r="E180" s="3"/>
      <c r="F180" s="3"/>
      <c r="G180" s="137"/>
      <c r="H180" s="137" t="s">
        <v>272</v>
      </c>
      <c r="I180" s="350">
        <f>I160</f>
        <v>0</v>
      </c>
      <c r="J180" s="43"/>
      <c r="K180" s="221"/>
      <c r="L180" s="182"/>
    </row>
    <row r="181" spans="1:12" ht="12.75">
      <c r="A181" s="176"/>
      <c r="B181" s="149"/>
      <c r="C181" s="129"/>
      <c r="D181" s="3"/>
      <c r="E181" s="3"/>
      <c r="F181" s="3"/>
      <c r="G181" s="137"/>
      <c r="H181" s="137"/>
      <c r="I181" s="165"/>
      <c r="J181" s="43"/>
      <c r="K181" s="221"/>
      <c r="L181" s="182"/>
    </row>
    <row r="182" spans="1:12" ht="12.75">
      <c r="A182" s="186" t="s">
        <v>469</v>
      </c>
      <c r="B182" s="149"/>
      <c r="C182" s="129"/>
      <c r="D182" s="3"/>
      <c r="E182" s="3"/>
      <c r="F182" s="3"/>
      <c r="G182" s="137"/>
      <c r="H182" s="137" t="s">
        <v>275</v>
      </c>
      <c r="I182" s="350">
        <f>SUM(I178:I180)</f>
        <v>-44106.153846153844</v>
      </c>
      <c r="J182" s="43"/>
      <c r="K182" s="221"/>
      <c r="L182" s="182"/>
    </row>
    <row r="183" spans="1:12" ht="12.75">
      <c r="A183" s="176"/>
      <c r="B183" s="149"/>
      <c r="C183" s="129"/>
      <c r="D183" s="3"/>
      <c r="E183" s="3"/>
      <c r="F183" s="3"/>
      <c r="G183" s="137"/>
      <c r="H183" s="137"/>
      <c r="I183" s="165"/>
      <c r="J183" s="43"/>
      <c r="K183" s="221"/>
      <c r="L183" s="182"/>
    </row>
    <row r="184" spans="1:12" ht="12.75">
      <c r="A184" s="186" t="s">
        <v>619</v>
      </c>
      <c r="B184" s="149"/>
      <c r="C184" s="129"/>
      <c r="D184" s="3"/>
      <c r="E184" s="3"/>
      <c r="F184" s="3"/>
      <c r="G184" s="137"/>
      <c r="H184" s="137" t="s">
        <v>272</v>
      </c>
      <c r="I184" s="350">
        <f>I133</f>
        <v>211964.94092307694</v>
      </c>
      <c r="J184" s="43" t="s">
        <v>180</v>
      </c>
      <c r="K184" s="221"/>
      <c r="L184" s="182"/>
    </row>
    <row r="185" spans="1:12" ht="12.75">
      <c r="A185" s="186"/>
      <c r="B185" s="149"/>
      <c r="C185" s="129"/>
      <c r="D185" s="3"/>
      <c r="E185" s="3"/>
      <c r="F185" s="3"/>
      <c r="G185" s="137"/>
      <c r="H185" s="137"/>
      <c r="I185" s="165"/>
      <c r="J185" s="43"/>
      <c r="K185" s="221"/>
      <c r="L185" s="182"/>
    </row>
    <row r="186" spans="1:12" ht="15">
      <c r="A186" s="191" t="s">
        <v>470</v>
      </c>
      <c r="B186" s="149"/>
      <c r="C186" s="129"/>
      <c r="D186" s="3"/>
      <c r="E186" s="3"/>
      <c r="F186" s="3"/>
      <c r="G186" s="137"/>
      <c r="H186" s="137" t="s">
        <v>275</v>
      </c>
      <c r="I186" s="350">
        <f>I182+I184</f>
        <v>167858.7870769231</v>
      </c>
      <c r="J186" s="43"/>
      <c r="K186" s="221"/>
      <c r="L186" s="182"/>
    </row>
    <row r="187" spans="1:12" ht="12.75">
      <c r="A187" s="181" t="s">
        <v>359</v>
      </c>
      <c r="B187" s="146"/>
      <c r="C187" s="129"/>
      <c r="D187" s="3"/>
      <c r="E187" s="3"/>
      <c r="F187" s="3"/>
      <c r="G187" s="137"/>
      <c r="H187" s="137"/>
      <c r="I187" s="167"/>
      <c r="J187" s="43"/>
      <c r="K187" s="221"/>
      <c r="L187" s="182"/>
    </row>
    <row r="188" spans="1:12" ht="12.75">
      <c r="A188" s="181"/>
      <c r="B188" s="146"/>
      <c r="C188" s="129"/>
      <c r="D188" s="3"/>
      <c r="E188" s="3"/>
      <c r="F188" s="3"/>
      <c r="G188" s="137"/>
      <c r="H188" s="137"/>
      <c r="I188" s="168"/>
      <c r="J188" s="43"/>
      <c r="K188" s="221"/>
      <c r="L188" s="182"/>
    </row>
    <row r="189" spans="1:12" ht="13.5" thickBot="1">
      <c r="A189" s="171"/>
      <c r="B189" s="146"/>
      <c r="C189" s="129"/>
      <c r="D189" s="3"/>
      <c r="E189" s="3"/>
      <c r="F189" s="3"/>
      <c r="G189" s="137"/>
      <c r="H189" s="137"/>
      <c r="I189" s="168"/>
      <c r="J189" s="43"/>
      <c r="K189" s="221"/>
      <c r="L189" s="182"/>
    </row>
    <row r="190" spans="1:12" ht="13.5" thickTop="1">
      <c r="A190" s="192"/>
      <c r="B190" s="150"/>
      <c r="C190" s="130"/>
      <c r="D190" s="7"/>
      <c r="E190" s="7"/>
      <c r="F190" s="7"/>
      <c r="G190" s="112"/>
      <c r="H190" s="112"/>
      <c r="I190" s="169"/>
      <c r="J190" s="7"/>
      <c r="K190" s="142"/>
      <c r="L190" s="193"/>
    </row>
    <row r="191" spans="1:12" ht="12.75">
      <c r="A191" s="186" t="s">
        <v>136</v>
      </c>
      <c r="B191" s="146"/>
      <c r="C191" s="131"/>
      <c r="D191" s="3"/>
      <c r="E191" s="3"/>
      <c r="F191" s="3"/>
      <c r="G191" s="137"/>
      <c r="H191" s="137"/>
      <c r="I191" s="167"/>
      <c r="J191" s="3"/>
      <c r="K191" s="141"/>
      <c r="L191" s="182"/>
    </row>
    <row r="192" spans="1:12" ht="12.75">
      <c r="A192" s="175" t="s">
        <v>161</v>
      </c>
      <c r="B192" s="141"/>
      <c r="C192" s="132"/>
      <c r="D192" s="3"/>
      <c r="E192" s="3"/>
      <c r="F192" s="3"/>
      <c r="G192" s="137"/>
      <c r="H192" s="137"/>
      <c r="I192" s="168"/>
      <c r="J192" s="3"/>
      <c r="K192" s="141"/>
      <c r="L192" s="182"/>
    </row>
    <row r="193" spans="1:12" ht="12.75">
      <c r="A193" s="175"/>
      <c r="B193" s="141"/>
      <c r="C193" s="132"/>
      <c r="D193" s="3"/>
      <c r="E193" s="3"/>
      <c r="F193" s="3"/>
      <c r="G193" s="137"/>
      <c r="H193" s="137"/>
      <c r="I193" s="168"/>
      <c r="J193" s="3"/>
      <c r="K193" s="141"/>
      <c r="L193" s="182"/>
    </row>
    <row r="194" spans="1:12" ht="12.75">
      <c r="A194" s="176" t="s">
        <v>335</v>
      </c>
      <c r="B194" s="146"/>
      <c r="C194" s="129"/>
      <c r="D194" s="119"/>
      <c r="E194" s="119"/>
      <c r="F194" s="119"/>
      <c r="G194" s="138"/>
      <c r="H194" s="138"/>
      <c r="I194" s="356">
        <f>REGINFO!D62</f>
        <v>4158822.6295000003</v>
      </c>
      <c r="J194" s="3"/>
      <c r="K194" s="141"/>
      <c r="L194" s="182"/>
    </row>
    <row r="195" spans="1:12" ht="12.75">
      <c r="A195" s="176" t="s">
        <v>539</v>
      </c>
      <c r="B195" s="146"/>
      <c r="C195" s="129"/>
      <c r="D195" s="119"/>
      <c r="E195" s="119"/>
      <c r="F195" s="119"/>
      <c r="G195" s="138"/>
      <c r="H195" s="138"/>
      <c r="I195" s="356">
        <f>C38</f>
        <v>4158822.6295000003</v>
      </c>
      <c r="J195" s="3"/>
      <c r="K195" s="141"/>
      <c r="L195" s="182"/>
    </row>
    <row r="196" spans="1:12" ht="12.75">
      <c r="A196" s="176"/>
      <c r="B196" s="146"/>
      <c r="C196" s="129"/>
      <c r="D196" s="119"/>
      <c r="E196" s="119"/>
      <c r="F196" s="119"/>
      <c r="G196" s="138"/>
      <c r="H196" s="138"/>
      <c r="I196" s="170"/>
      <c r="J196" s="3"/>
      <c r="K196" s="141"/>
      <c r="L196" s="182"/>
    </row>
    <row r="197" spans="1:12" ht="12.75">
      <c r="A197" s="176" t="s">
        <v>452</v>
      </c>
      <c r="B197" s="146"/>
      <c r="C197" s="129"/>
      <c r="D197" s="119"/>
      <c r="E197" s="119"/>
      <c r="F197" s="119"/>
      <c r="G197" s="138"/>
      <c r="H197" s="138"/>
      <c r="I197" s="356">
        <f>I194-I195</f>
        <v>0</v>
      </c>
      <c r="J197" s="3"/>
      <c r="K197" s="141"/>
      <c r="L197" s="182"/>
    </row>
    <row r="198" spans="1:12" ht="12.75">
      <c r="A198" s="176" t="s">
        <v>453</v>
      </c>
      <c r="B198" s="146"/>
      <c r="C198" s="129"/>
      <c r="D198" s="119"/>
      <c r="E198" s="119"/>
      <c r="F198" s="119"/>
      <c r="G198" s="138"/>
      <c r="H198" s="138"/>
      <c r="I198" s="168"/>
      <c r="J198" s="3"/>
      <c r="K198" s="141"/>
      <c r="L198" s="182"/>
    </row>
    <row r="199" spans="1:12" ht="12.75">
      <c r="A199" s="176"/>
      <c r="B199" s="146"/>
      <c r="C199" s="129"/>
      <c r="D199" s="119"/>
      <c r="E199" s="119"/>
      <c r="F199" s="119"/>
      <c r="G199" s="138"/>
      <c r="H199" s="138"/>
      <c r="I199" s="168"/>
      <c r="J199" s="3"/>
      <c r="K199" s="141"/>
      <c r="L199" s="182"/>
    </row>
    <row r="200" spans="1:12" ht="12.75">
      <c r="A200" s="186" t="s">
        <v>368</v>
      </c>
      <c r="B200" s="146"/>
      <c r="C200" s="129"/>
      <c r="D200" s="119"/>
      <c r="E200" s="119"/>
      <c r="F200" s="119"/>
      <c r="G200" s="138"/>
      <c r="H200" s="138"/>
      <c r="I200" s="168"/>
      <c r="J200" s="3"/>
      <c r="K200" s="141"/>
      <c r="L200" s="182"/>
    </row>
    <row r="201" spans="1:12" ht="12.75">
      <c r="A201" s="194" t="s">
        <v>163</v>
      </c>
      <c r="B201" s="146"/>
      <c r="C201" s="129"/>
      <c r="D201" s="119"/>
      <c r="E201" s="119"/>
      <c r="F201" s="119"/>
      <c r="G201" s="138"/>
      <c r="H201" s="138"/>
      <c r="I201" s="168"/>
      <c r="J201" s="3"/>
      <c r="K201" s="141"/>
      <c r="L201" s="182"/>
    </row>
    <row r="202" spans="1:12" ht="12.75">
      <c r="A202" s="176" t="s">
        <v>540</v>
      </c>
      <c r="B202" s="146"/>
      <c r="C202" s="129"/>
      <c r="D202" s="119"/>
      <c r="E202" s="119"/>
      <c r="F202" s="119"/>
      <c r="G202" s="138"/>
      <c r="H202" s="138"/>
      <c r="I202" s="356">
        <f>K38+K43</f>
        <v>3555171</v>
      </c>
      <c r="J202" s="3"/>
      <c r="K202" s="141"/>
      <c r="L202" s="182"/>
    </row>
    <row r="203" spans="1:12" ht="12.75">
      <c r="A203" s="176" t="s">
        <v>541</v>
      </c>
      <c r="B203" s="146"/>
      <c r="C203" s="129"/>
      <c r="D203" s="119"/>
      <c r="E203" s="119"/>
      <c r="F203" s="119"/>
      <c r="G203" s="138"/>
      <c r="H203" s="138"/>
      <c r="I203" s="356">
        <f>REGINFO!D62</f>
        <v>4158822.6295000003</v>
      </c>
      <c r="J203" s="3"/>
      <c r="K203" s="141"/>
      <c r="L203" s="182"/>
    </row>
    <row r="204" spans="1:12" ht="12.75">
      <c r="A204" s="176"/>
      <c r="B204" s="146"/>
      <c r="C204" s="129"/>
      <c r="D204" s="119"/>
      <c r="E204" s="119"/>
      <c r="F204" s="119"/>
      <c r="G204" s="138"/>
      <c r="H204" s="138"/>
      <c r="I204" s="170"/>
      <c r="J204" s="3"/>
      <c r="K204" s="141"/>
      <c r="L204" s="182"/>
    </row>
    <row r="205" spans="1:12" ht="12.75">
      <c r="A205" s="176" t="s">
        <v>162</v>
      </c>
      <c r="B205" s="146"/>
      <c r="C205" s="129"/>
      <c r="D205" s="119"/>
      <c r="E205" s="119"/>
      <c r="F205" s="119"/>
      <c r="G205" s="138"/>
      <c r="H205" s="138"/>
      <c r="I205" s="351">
        <f>IF((I202-I203)&gt;0,I202-I203,0)</f>
        <v>0</v>
      </c>
      <c r="J205" s="3"/>
      <c r="K205" s="141"/>
      <c r="L205" s="182"/>
    </row>
    <row r="206" spans="1:12" ht="12.75">
      <c r="A206" s="176"/>
      <c r="B206" s="146"/>
      <c r="C206" s="129"/>
      <c r="D206" s="119"/>
      <c r="E206" s="119"/>
      <c r="F206" s="119"/>
      <c r="G206" s="138"/>
      <c r="H206" s="138"/>
      <c r="I206" s="170"/>
      <c r="J206" s="3"/>
      <c r="K206" s="141"/>
      <c r="L206" s="182"/>
    </row>
    <row r="207" spans="1:12" ht="12.75">
      <c r="A207" s="186" t="s">
        <v>616</v>
      </c>
      <c r="B207" s="146"/>
      <c r="C207" s="129"/>
      <c r="D207" s="119"/>
      <c r="E207" s="119"/>
      <c r="F207" s="119"/>
      <c r="G207" s="138"/>
      <c r="H207" s="138"/>
      <c r="I207" s="351">
        <f>IF((I202-I203)&gt;0,I202-I203,0)</f>
        <v>0</v>
      </c>
      <c r="J207" s="3"/>
      <c r="K207" s="141"/>
      <c r="L207" s="182"/>
    </row>
    <row r="208" spans="1:12" ht="12.75">
      <c r="A208" s="176"/>
      <c r="B208" s="146"/>
      <c r="C208" s="129"/>
      <c r="D208" s="119"/>
      <c r="E208" s="119"/>
      <c r="F208" s="119"/>
      <c r="G208" s="138"/>
      <c r="H208" s="138"/>
      <c r="I208" s="170"/>
      <c r="J208" s="3"/>
      <c r="K208" s="141"/>
      <c r="L208" s="182"/>
    </row>
    <row r="209" spans="1:12" ht="13.5" thickBot="1">
      <c r="A209" s="195" t="s">
        <v>336</v>
      </c>
      <c r="B209" s="196"/>
      <c r="C209" s="197"/>
      <c r="D209" s="198"/>
      <c r="E209" s="198"/>
      <c r="F209" s="198"/>
      <c r="G209" s="199"/>
      <c r="H209" s="199"/>
      <c r="I209" s="357">
        <f>+I197-I205</f>
        <v>0</v>
      </c>
      <c r="J209" s="86"/>
      <c r="K209" s="222"/>
      <c r="L209" s="200"/>
    </row>
    <row r="210" spans="1:9" ht="12.75">
      <c r="A210" s="41"/>
      <c r="B210" s="8"/>
      <c r="C210" s="28"/>
      <c r="D210" s="28"/>
      <c r="E210" s="28"/>
      <c r="F210" s="28"/>
      <c r="G210" s="113"/>
      <c r="H210" s="113"/>
      <c r="I210" s="109"/>
    </row>
    <row r="211" spans="2:10" ht="12.75">
      <c r="B211" s="28"/>
      <c r="C211" s="28"/>
      <c r="D211" s="28"/>
      <c r="E211" s="28"/>
      <c r="F211" s="28"/>
      <c r="G211" s="28"/>
      <c r="H211" s="28"/>
      <c r="I211" s="28"/>
      <c r="J211" s="28"/>
    </row>
    <row r="212" spans="2:9" ht="12.75">
      <c r="B212" s="8"/>
      <c r="C212" s="28"/>
      <c r="D212" s="28"/>
      <c r="E212" s="28"/>
      <c r="F212" s="28"/>
      <c r="G212" s="28"/>
      <c r="H212" s="28"/>
      <c r="I212" s="108"/>
    </row>
    <row r="213" spans="2:9" ht="12.75">
      <c r="B213" s="8"/>
      <c r="C213" s="28"/>
      <c r="D213" s="28"/>
      <c r="E213" s="28"/>
      <c r="F213" s="28"/>
      <c r="G213" s="113"/>
      <c r="H213" s="113"/>
      <c r="I213" s="108"/>
    </row>
    <row r="214" spans="2:9" ht="12.75">
      <c r="B214" s="8"/>
      <c r="C214" s="5"/>
      <c r="G214" s="97"/>
      <c r="H214" s="97"/>
      <c r="I214" s="110"/>
    </row>
    <row r="215" spans="2:9" ht="12.75">
      <c r="B215" s="8"/>
      <c r="C215" s="6"/>
      <c r="G215" s="97"/>
      <c r="H215" s="97"/>
      <c r="I215" s="107"/>
    </row>
    <row r="216" spans="2:9" ht="12.75">
      <c r="B216" s="8"/>
      <c r="C216" s="5"/>
      <c r="G216" s="97"/>
      <c r="H216" s="97"/>
      <c r="I216" s="106"/>
    </row>
    <row r="217" spans="2:9" ht="12.75">
      <c r="B217" s="8"/>
      <c r="C217" s="5"/>
      <c r="G217" s="97"/>
      <c r="H217" s="97"/>
      <c r="I217" s="110"/>
    </row>
    <row r="218" spans="2:9" ht="12.75">
      <c r="B218" s="8"/>
      <c r="C218" s="5"/>
      <c r="G218" s="97"/>
      <c r="H218" s="97"/>
      <c r="I218" s="106"/>
    </row>
    <row r="219" spans="7:9" ht="12.75">
      <c r="G219" s="97"/>
      <c r="H219" s="97"/>
      <c r="I219" s="111"/>
    </row>
    <row r="220" spans="7:9" ht="12.75">
      <c r="G220" s="97"/>
      <c r="H220" s="97"/>
      <c r="I220" s="84"/>
    </row>
    <row r="221" spans="7:9" ht="12.75">
      <c r="G221" s="97"/>
      <c r="H221" s="97"/>
      <c r="I221" s="84"/>
    </row>
    <row r="222" spans="3:9" ht="12.75">
      <c r="C222" t="s">
        <v>180</v>
      </c>
      <c r="G222" s="97"/>
      <c r="H222" s="97"/>
      <c r="I222" s="84"/>
    </row>
    <row r="223" spans="3:9" ht="12.75">
      <c r="C223" t="s">
        <v>180</v>
      </c>
      <c r="G223" s="97"/>
      <c r="H223" s="97"/>
      <c r="I223" s="84"/>
    </row>
    <row r="224" spans="3:9" ht="12.75">
      <c r="C224" t="s">
        <v>180</v>
      </c>
      <c r="G224" s="97"/>
      <c r="H224" s="97"/>
      <c r="I224" s="84"/>
    </row>
    <row r="225" spans="7:9" ht="12.75">
      <c r="G225" s="97"/>
      <c r="H225" s="97"/>
      <c r="I225" s="84"/>
    </row>
    <row r="226" spans="7:9" ht="12.75">
      <c r="G226" s="97"/>
      <c r="H226" s="97"/>
      <c r="I226" s="84"/>
    </row>
    <row r="227" spans="7:9" ht="12.75">
      <c r="G227" s="97"/>
      <c r="H227" s="97"/>
      <c r="I227" s="84"/>
    </row>
    <row r="228" spans="7:9" ht="12.75">
      <c r="G228" s="97"/>
      <c r="H228" s="97"/>
      <c r="I228" s="84"/>
    </row>
    <row r="229" spans="7:9" ht="12.75">
      <c r="G229" s="97"/>
      <c r="H229" s="97"/>
      <c r="I229" s="84"/>
    </row>
    <row r="230" spans="7:9" ht="12.75">
      <c r="G230" s="97"/>
      <c r="H230" s="97"/>
      <c r="I230" s="84"/>
    </row>
    <row r="231" spans="7:9" ht="12.75">
      <c r="G231" s="97"/>
      <c r="H231" s="97"/>
      <c r="I231" s="84"/>
    </row>
    <row r="232" spans="7:9" ht="12.75">
      <c r="G232" s="97"/>
      <c r="H232" s="97"/>
      <c r="I232" s="84"/>
    </row>
    <row r="233" spans="7:9" ht="12.75">
      <c r="G233" s="97"/>
      <c r="H233" s="97"/>
      <c r="I233" s="84"/>
    </row>
    <row r="234" spans="7:9" ht="12.75">
      <c r="G234" s="97"/>
      <c r="H234" s="97"/>
      <c r="I234" s="84"/>
    </row>
    <row r="235" spans="7:9" ht="12.75">
      <c r="G235" s="97"/>
      <c r="H235" s="97"/>
      <c r="I235" s="84"/>
    </row>
    <row r="236" spans="7:9" ht="12.75">
      <c r="G236" s="97"/>
      <c r="H236" s="97"/>
      <c r="I236" s="84"/>
    </row>
    <row r="237" spans="7:9" ht="12.75">
      <c r="G237" s="97"/>
      <c r="H237" s="97"/>
      <c r="I237" s="84"/>
    </row>
    <row r="238" spans="7:9" ht="12.75">
      <c r="G238" s="97"/>
      <c r="H238" s="97"/>
      <c r="I238" s="84"/>
    </row>
    <row r="239" spans="7:9" ht="12.75">
      <c r="G239" s="97"/>
      <c r="H239" s="97"/>
      <c r="I239" s="84"/>
    </row>
    <row r="240" spans="7:9" ht="12.75">
      <c r="G240" s="97"/>
      <c r="H240" s="97"/>
      <c r="I240" s="84"/>
    </row>
    <row r="241" spans="7:9" ht="12.75">
      <c r="G241" s="97"/>
      <c r="H241" s="97"/>
      <c r="I241" s="84"/>
    </row>
    <row r="242" spans="7:9" ht="12.75">
      <c r="G242" s="97"/>
      <c r="H242" s="97"/>
      <c r="I242" s="84"/>
    </row>
    <row r="243" spans="7:9" ht="12.75">
      <c r="G243" s="97"/>
      <c r="H243" s="97"/>
      <c r="I243" s="84"/>
    </row>
    <row r="244" spans="7:9" ht="12.75">
      <c r="G244" s="97"/>
      <c r="H244" s="97"/>
      <c r="I244" s="84"/>
    </row>
    <row r="245" spans="7:9" ht="12.75">
      <c r="G245" s="97"/>
      <c r="H245" s="97"/>
      <c r="I245" s="84"/>
    </row>
    <row r="246" spans="7:9" ht="12.75">
      <c r="G246" s="97"/>
      <c r="H246" s="97"/>
      <c r="I246" s="84"/>
    </row>
    <row r="247" spans="7:9" ht="12.75">
      <c r="G247" s="97"/>
      <c r="H247" s="97"/>
      <c r="I247" s="84"/>
    </row>
    <row r="248" spans="7:9" ht="12.75">
      <c r="G248" s="97"/>
      <c r="H248" s="97"/>
      <c r="I248" s="84"/>
    </row>
    <row r="249" spans="7:9" ht="12.75">
      <c r="G249" s="97"/>
      <c r="H249" s="97"/>
      <c r="I249" s="84"/>
    </row>
    <row r="250" spans="7:9" ht="12.75">
      <c r="G250" s="97"/>
      <c r="H250" s="97"/>
      <c r="I250" s="84"/>
    </row>
    <row r="251" spans="7:9" ht="12.75">
      <c r="G251" s="97"/>
      <c r="H251" s="97"/>
      <c r="I251" s="84"/>
    </row>
  </sheetData>
  <printOptions gridLines="1" headings="1"/>
  <pageMargins left="0.75" right="0.25" top="0.5" bottom="0.53" header="0.27" footer="0"/>
  <pageSetup horizontalDpi="600" verticalDpi="600" orientation="portrait" scale="60" r:id="rId1"/>
  <headerFooter alignWithMargins="0">
    <oddHeader>&amp;RSchedule 5</oddHeader>
    <oddFooter>&amp;LEB-2008-0381&amp;C&amp;P of &amp;N</oddFooter>
  </headerFooter>
  <rowBreaks count="3" manualBreakCount="3">
    <brk id="86" max="11" man="1"/>
    <brk id="160" max="11" man="1"/>
    <brk id="2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14"/>
  <sheetViews>
    <sheetView workbookViewId="0" topLeftCell="A1">
      <selection activeCell="C143" sqref="C143"/>
    </sheetView>
  </sheetViews>
  <sheetFormatPr defaultColWidth="9.140625" defaultRowHeight="12.75"/>
  <cols>
    <col min="1" max="1" width="55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SIMPIL RRR FILING</v>
      </c>
      <c r="B1" s="8" t="s">
        <v>60</v>
      </c>
      <c r="C1" s="8" t="s">
        <v>39</v>
      </c>
      <c r="D1" s="8" t="s">
        <v>16</v>
      </c>
      <c r="E1" s="27" t="s">
        <v>17</v>
      </c>
      <c r="F1" s="8"/>
      <c r="G1" s="8"/>
      <c r="H1" s="27"/>
      <c r="I1" s="27"/>
      <c r="J1" s="8"/>
      <c r="K1" s="8"/>
    </row>
    <row r="2" spans="1:11" ht="12.75">
      <c r="A2" s="2" t="s">
        <v>121</v>
      </c>
      <c r="B2" s="8"/>
      <c r="C2" s="8" t="s">
        <v>119</v>
      </c>
      <c r="D2" s="8" t="s">
        <v>56</v>
      </c>
      <c r="E2" s="27" t="s">
        <v>19</v>
      </c>
      <c r="F2" s="8"/>
      <c r="G2" s="8"/>
      <c r="H2" s="27"/>
      <c r="I2" s="27"/>
      <c r="J2" s="8"/>
      <c r="K2" s="8"/>
    </row>
    <row r="3" spans="1:11" ht="12.75">
      <c r="A3" s="4" t="s">
        <v>57</v>
      </c>
      <c r="B3" s="8"/>
      <c r="C3" s="8" t="s">
        <v>19</v>
      </c>
      <c r="D3" s="533" t="s">
        <v>632</v>
      </c>
      <c r="E3" s="27" t="s">
        <v>18</v>
      </c>
      <c r="F3" s="8"/>
      <c r="G3" s="8"/>
      <c r="H3" s="27"/>
      <c r="I3" s="27"/>
      <c r="J3" s="8"/>
      <c r="K3" s="8"/>
    </row>
    <row r="4" spans="1:11" ht="12.75">
      <c r="A4" s="2" t="str">
        <f>REGINFO!E2</f>
        <v>RRR # 2.1.8</v>
      </c>
      <c r="B4" s="8"/>
      <c r="C4" s="8" t="s">
        <v>18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61"/>
      <c r="B5" s="8"/>
      <c r="C5" s="8"/>
      <c r="D5" s="8"/>
      <c r="E5" s="27" t="str">
        <f>REGINFO!E1</f>
        <v>Version 2005.1</v>
      </c>
      <c r="F5" s="26"/>
      <c r="G5" s="8"/>
      <c r="H5" s="8"/>
      <c r="I5" s="8"/>
      <c r="J5" s="8"/>
      <c r="K5" s="8"/>
    </row>
    <row r="6" spans="1:9" ht="13.5" thickTop="1">
      <c r="A6" s="14" t="s">
        <v>259</v>
      </c>
      <c r="B6" s="9"/>
      <c r="C6" s="30"/>
      <c r="D6" s="30"/>
      <c r="E6" s="30"/>
      <c r="F6" s="26"/>
      <c r="G6" s="3"/>
      <c r="H6" s="3"/>
      <c r="I6" s="3"/>
    </row>
    <row r="7" spans="1:9" ht="12.75">
      <c r="A7" s="347" t="str">
        <f>REGINFO!A3</f>
        <v>Barrie Hydro Distribution Inc.</v>
      </c>
      <c r="B7" s="26"/>
      <c r="C7" s="31"/>
      <c r="D7" s="31"/>
      <c r="E7" s="31"/>
      <c r="F7" s="26"/>
      <c r="G7" s="3"/>
      <c r="H7" s="3"/>
      <c r="I7" s="3"/>
    </row>
    <row r="8" spans="1:9" ht="12.75">
      <c r="A8" s="347" t="str">
        <f>REGINFO!A4</f>
        <v>Reporting period:   2005 revised March 12, 2010</v>
      </c>
      <c r="B8" s="26"/>
      <c r="C8" s="31"/>
      <c r="D8" s="31"/>
      <c r="E8" s="31"/>
      <c r="F8" s="26"/>
      <c r="G8" s="3"/>
      <c r="H8" s="3"/>
      <c r="I8" s="3"/>
    </row>
    <row r="9" spans="1:9" ht="12.75">
      <c r="A9" s="2" t="s">
        <v>323</v>
      </c>
      <c r="B9" s="26"/>
      <c r="C9" s="534" t="s">
        <v>634</v>
      </c>
      <c r="D9" s="31"/>
      <c r="E9" s="31"/>
      <c r="F9" s="26"/>
      <c r="G9" s="3"/>
      <c r="H9" s="3"/>
      <c r="I9" s="3"/>
    </row>
    <row r="10" spans="1:9" ht="12.75">
      <c r="A10" s="2" t="s">
        <v>324</v>
      </c>
      <c r="B10" s="26"/>
      <c r="C10" s="534" t="s">
        <v>635</v>
      </c>
      <c r="D10" s="31"/>
      <c r="E10" s="31"/>
      <c r="F10" s="26"/>
      <c r="G10" s="3"/>
      <c r="H10" s="3"/>
      <c r="I10" s="3"/>
    </row>
    <row r="11" spans="1:9" ht="13.5" thickBot="1">
      <c r="A11" s="2" t="s">
        <v>201</v>
      </c>
      <c r="B11" s="26"/>
      <c r="C11" s="499">
        <f>REGINFO!B6</f>
        <v>365</v>
      </c>
      <c r="D11" s="43" t="s">
        <v>206</v>
      </c>
      <c r="E11" s="31"/>
      <c r="F11" s="26"/>
      <c r="G11" s="3"/>
      <c r="H11" s="3"/>
      <c r="I11" s="3"/>
    </row>
    <row r="12" spans="1:9" ht="12.75">
      <c r="A12" s="2"/>
      <c r="B12" s="26"/>
      <c r="C12" s="26"/>
      <c r="D12" s="43"/>
      <c r="E12" s="31"/>
      <c r="F12" s="26"/>
      <c r="G12" s="3"/>
      <c r="H12" s="3"/>
      <c r="I12" s="3"/>
    </row>
    <row r="13" spans="1:9" ht="13.5" thickBot="1">
      <c r="A13" s="41" t="s">
        <v>325</v>
      </c>
      <c r="C13" s="292">
        <f>Ratebase*REGINFO!D33*0.25%</f>
        <v>121524.037875</v>
      </c>
      <c r="D13" s="95" t="s">
        <v>267</v>
      </c>
      <c r="E13" s="31"/>
      <c r="F13" s="26"/>
      <c r="G13" s="3"/>
      <c r="H13" s="3"/>
      <c r="I13" s="3"/>
    </row>
    <row r="14" spans="1:9" ht="12.75">
      <c r="A14" s="2" t="s">
        <v>199</v>
      </c>
      <c r="B14" s="26" t="s">
        <v>142</v>
      </c>
      <c r="C14" s="320" t="s">
        <v>513</v>
      </c>
      <c r="D14" s="31"/>
      <c r="E14" s="31"/>
      <c r="F14" s="26"/>
      <c r="G14" s="3"/>
      <c r="H14" s="3"/>
      <c r="I14" s="3"/>
    </row>
    <row r="15" spans="1:9" ht="12.75">
      <c r="A15" s="2" t="s">
        <v>200</v>
      </c>
      <c r="B15" s="26" t="s">
        <v>142</v>
      </c>
      <c r="C15" s="320" t="s">
        <v>513</v>
      </c>
      <c r="D15" s="31"/>
      <c r="E15" s="31"/>
      <c r="F15" s="26"/>
      <c r="G15" s="3"/>
      <c r="H15" s="3"/>
      <c r="I15" s="3"/>
    </row>
    <row r="16" spans="1:9" ht="12.75">
      <c r="A16" s="347" t="s">
        <v>340</v>
      </c>
      <c r="B16" s="26" t="s">
        <v>142</v>
      </c>
      <c r="C16" s="320" t="s">
        <v>513</v>
      </c>
      <c r="D16" s="31"/>
      <c r="E16" s="31"/>
      <c r="F16" s="26"/>
      <c r="G16" s="3"/>
      <c r="H16" s="3"/>
      <c r="I16" s="3"/>
    </row>
    <row r="17" spans="1:6" ht="12.75">
      <c r="A17" s="2" t="s">
        <v>399</v>
      </c>
      <c r="B17" s="26" t="s">
        <v>142</v>
      </c>
      <c r="C17" s="320" t="s">
        <v>513</v>
      </c>
      <c r="E17" s="32"/>
      <c r="F17" s="8"/>
    </row>
    <row r="18" spans="1:6" ht="12.75">
      <c r="A18" s="62" t="s">
        <v>369</v>
      </c>
      <c r="B18" s="2"/>
      <c r="C18" s="27"/>
      <c r="E18" s="32"/>
      <c r="F18" s="8"/>
    </row>
    <row r="19" spans="5:6" ht="12.75">
      <c r="E19" s="32"/>
      <c r="F19" s="8"/>
    </row>
    <row r="20" spans="1:6" ht="12.75">
      <c r="A20" s="3" t="s">
        <v>231</v>
      </c>
      <c r="B20" s="26"/>
      <c r="C20" s="31"/>
      <c r="D20" s="31"/>
      <c r="E20" s="32"/>
      <c r="F20" s="8"/>
    </row>
    <row r="21" spans="1:6" ht="12.75">
      <c r="A21" s="14"/>
      <c r="B21" s="26"/>
      <c r="C21" s="31"/>
      <c r="D21" s="31"/>
      <c r="E21" s="32"/>
      <c r="F21" s="8"/>
    </row>
    <row r="22" spans="1:9" ht="12.75">
      <c r="A22" s="65" t="s">
        <v>627</v>
      </c>
      <c r="B22" s="29"/>
      <c r="C22" s="33"/>
      <c r="D22" s="34"/>
      <c r="E22" s="34"/>
      <c r="F22" s="11"/>
      <c r="G22" s="11"/>
      <c r="H22" s="6"/>
      <c r="I22" s="6"/>
    </row>
    <row r="23" spans="1:9" ht="12.75">
      <c r="A23" s="452" t="s">
        <v>436</v>
      </c>
      <c r="B23" s="453"/>
      <c r="C23" s="454"/>
      <c r="D23" s="455"/>
      <c r="E23" s="34"/>
      <c r="F23" s="11"/>
      <c r="G23" s="11"/>
      <c r="H23" s="6"/>
      <c r="I23" s="6"/>
    </row>
    <row r="24" spans="1:9" ht="12.75">
      <c r="A24" s="452" t="s">
        <v>370</v>
      </c>
      <c r="B24" s="453"/>
      <c r="C24" s="454"/>
      <c r="D24" s="455"/>
      <c r="E24" s="34"/>
      <c r="F24" s="11"/>
      <c r="G24" s="11"/>
      <c r="H24" s="6"/>
      <c r="I24" s="6"/>
    </row>
    <row r="25" spans="1:9" ht="12.75">
      <c r="A25" s="452" t="s">
        <v>334</v>
      </c>
      <c r="B25" s="453"/>
      <c r="C25" s="454"/>
      <c r="D25" s="455"/>
      <c r="E25" s="34"/>
      <c r="F25" s="11"/>
      <c r="G25" s="11"/>
      <c r="H25" s="6"/>
      <c r="I25" s="6"/>
    </row>
    <row r="26" spans="1:9" ht="12.75">
      <c r="A26" s="66"/>
      <c r="B26" s="29"/>
      <c r="C26" s="33"/>
      <c r="D26" s="34"/>
      <c r="E26" s="34"/>
      <c r="F26" s="11"/>
      <c r="G26" s="11"/>
      <c r="H26" s="6"/>
      <c r="I26" s="6"/>
    </row>
    <row r="27" spans="1:9" ht="12.75">
      <c r="A27" s="452" t="s">
        <v>434</v>
      </c>
      <c r="B27" s="453"/>
      <c r="C27" s="454"/>
      <c r="D27" s="455"/>
      <c r="E27" s="34"/>
      <c r="F27" s="11"/>
      <c r="G27" s="11"/>
      <c r="H27" s="6"/>
      <c r="I27" s="6"/>
    </row>
    <row r="28" spans="1:9" ht="12.75">
      <c r="A28" s="452" t="s">
        <v>435</v>
      </c>
      <c r="B28" s="453"/>
      <c r="C28" s="454"/>
      <c r="D28" s="455"/>
      <c r="E28" s="34"/>
      <c r="F28" s="11"/>
      <c r="G28" s="11"/>
      <c r="H28" s="6"/>
      <c r="I28" s="6"/>
    </row>
    <row r="29" spans="1:9" ht="12.75">
      <c r="A29" s="15"/>
      <c r="B29" s="29"/>
      <c r="C29" s="33"/>
      <c r="D29" s="34"/>
      <c r="E29" s="34"/>
      <c r="F29" s="11"/>
      <c r="G29" s="11"/>
      <c r="H29" s="6"/>
      <c r="I29" s="6"/>
    </row>
    <row r="30" spans="1:9" ht="12.75">
      <c r="A30" s="2" t="s">
        <v>260</v>
      </c>
      <c r="B30" s="29"/>
      <c r="C30" s="33"/>
      <c r="D30" s="34"/>
      <c r="E30" s="34"/>
      <c r="F30" s="11"/>
      <c r="G30" s="11"/>
      <c r="H30" s="6"/>
      <c r="I30" s="6"/>
    </row>
    <row r="31" spans="1:9" ht="12.75">
      <c r="A31" s="281" t="s">
        <v>389</v>
      </c>
      <c r="B31" s="29" t="s">
        <v>272</v>
      </c>
      <c r="C31" s="320">
        <v>119056463</v>
      </c>
      <c r="D31" s="321"/>
      <c r="E31" s="319">
        <f>C31-D31</f>
        <v>119056463</v>
      </c>
      <c r="F31" s="11"/>
      <c r="G31" s="11"/>
      <c r="H31" s="6"/>
      <c r="I31" s="6"/>
    </row>
    <row r="32" spans="1:9" ht="12.75">
      <c r="A32" s="4" t="s">
        <v>332</v>
      </c>
      <c r="B32" s="29" t="s">
        <v>272</v>
      </c>
      <c r="C32" s="320">
        <v>27780659</v>
      </c>
      <c r="D32" s="321"/>
      <c r="E32" s="319">
        <f>C32-D32</f>
        <v>27780659</v>
      </c>
      <c r="F32" s="11"/>
      <c r="G32" s="11"/>
      <c r="H32" s="6"/>
      <c r="I32" s="6"/>
    </row>
    <row r="33" spans="1:9" ht="12.75">
      <c r="A33" s="4" t="s">
        <v>320</v>
      </c>
      <c r="B33" s="29" t="s">
        <v>272</v>
      </c>
      <c r="C33" s="320">
        <v>3551395</v>
      </c>
      <c r="D33" s="321"/>
      <c r="E33" s="319">
        <f>C33-D33</f>
        <v>3551395</v>
      </c>
      <c r="F33" s="11"/>
      <c r="G33" s="11"/>
      <c r="H33" s="6"/>
      <c r="I33" s="6"/>
    </row>
    <row r="34" spans="1:9" ht="12.75">
      <c r="A34" s="4" t="s">
        <v>337</v>
      </c>
      <c r="B34" s="29" t="s">
        <v>272</v>
      </c>
      <c r="C34" s="320"/>
      <c r="D34" s="321"/>
      <c r="E34" s="319">
        <f>C34-D34</f>
        <v>0</v>
      </c>
      <c r="F34" s="11"/>
      <c r="G34" s="11"/>
      <c r="H34" s="6"/>
      <c r="I34" s="6"/>
    </row>
    <row r="35" spans="1:9" ht="13.5" thickBot="1">
      <c r="A35" s="10"/>
      <c r="B35" s="29" t="s">
        <v>272</v>
      </c>
      <c r="C35" s="320"/>
      <c r="D35" s="321"/>
      <c r="E35" s="319">
        <f>C35-D35</f>
        <v>0</v>
      </c>
      <c r="F35" s="11"/>
      <c r="G35" s="11"/>
      <c r="H35" s="6"/>
      <c r="I35" s="6"/>
    </row>
    <row r="36" spans="1:9" ht="12.75">
      <c r="A36" s="64" t="s">
        <v>262</v>
      </c>
      <c r="B36" s="29"/>
      <c r="C36" s="48"/>
      <c r="D36" s="48"/>
      <c r="E36" s="257"/>
      <c r="F36" s="11"/>
      <c r="G36" s="11"/>
      <c r="H36" s="6"/>
      <c r="I36" s="6"/>
    </row>
    <row r="37" spans="1:9" ht="12.75">
      <c r="A37" s="12"/>
      <c r="B37" s="29"/>
      <c r="C37" s="48"/>
      <c r="D37" s="48"/>
      <c r="E37" s="103"/>
      <c r="F37" s="11"/>
      <c r="G37" s="11"/>
      <c r="H37" s="6"/>
      <c r="I37" s="6"/>
    </row>
    <row r="38" spans="1:9" ht="12.75">
      <c r="A38" s="2" t="s">
        <v>400</v>
      </c>
      <c r="B38" s="29"/>
      <c r="C38" s="48"/>
      <c r="D38" s="48"/>
      <c r="E38" s="103"/>
      <c r="F38" s="11"/>
      <c r="G38" s="11"/>
      <c r="H38" s="6"/>
      <c r="I38" s="6"/>
    </row>
    <row r="39" spans="1:9" ht="12.75">
      <c r="A39" s="52" t="s">
        <v>318</v>
      </c>
      <c r="B39" s="29" t="s">
        <v>273</v>
      </c>
      <c r="C39" s="320">
        <v>119056463</v>
      </c>
      <c r="D39" s="321"/>
      <c r="E39" s="319">
        <f>C39-D39</f>
        <v>119056463</v>
      </c>
      <c r="F39" s="11"/>
      <c r="G39" s="11"/>
      <c r="H39" s="6"/>
      <c r="I39" s="6"/>
    </row>
    <row r="40" spans="1:9" ht="12.75">
      <c r="A40" s="52" t="s">
        <v>319</v>
      </c>
      <c r="B40" s="29" t="s">
        <v>273</v>
      </c>
      <c r="C40" s="320">
        <f>6689413-276472</f>
        <v>6412941</v>
      </c>
      <c r="D40" s="321"/>
      <c r="E40" s="319">
        <f aca="true" t="shared" si="0" ref="E40:E48">C40-D40</f>
        <v>6412941</v>
      </c>
      <c r="F40" s="11"/>
      <c r="G40" s="11"/>
      <c r="H40" s="6"/>
      <c r="I40" s="6"/>
    </row>
    <row r="41" spans="1:9" ht="12.75">
      <c r="A41" s="4" t="s">
        <v>390</v>
      </c>
      <c r="B41" s="29" t="s">
        <v>273</v>
      </c>
      <c r="C41" s="320"/>
      <c r="D41" s="321"/>
      <c r="E41" s="319">
        <f t="shared" si="0"/>
        <v>0</v>
      </c>
      <c r="F41" s="11"/>
      <c r="G41" s="11"/>
      <c r="H41" s="6"/>
      <c r="I41" s="6"/>
    </row>
    <row r="42" spans="1:9" ht="12.75">
      <c r="A42" s="4" t="s">
        <v>391</v>
      </c>
      <c r="B42" s="29" t="s">
        <v>273</v>
      </c>
      <c r="C42" s="320">
        <v>3365508</v>
      </c>
      <c r="D42" s="321"/>
      <c r="E42" s="319">
        <f t="shared" si="0"/>
        <v>3365508</v>
      </c>
      <c r="F42" s="11"/>
      <c r="G42" s="11"/>
      <c r="H42" s="6"/>
      <c r="I42" s="6"/>
    </row>
    <row r="43" spans="1:9" ht="12.75">
      <c r="A43" s="514" t="s">
        <v>576</v>
      </c>
      <c r="B43" s="29" t="s">
        <v>273</v>
      </c>
      <c r="C43" s="320">
        <v>7245178</v>
      </c>
      <c r="D43" s="321"/>
      <c r="E43" s="319">
        <f t="shared" si="0"/>
        <v>7245178</v>
      </c>
      <c r="F43" s="11"/>
      <c r="G43" s="11"/>
      <c r="H43" s="6"/>
      <c r="I43" s="6"/>
    </row>
    <row r="44" spans="1:9" ht="12.75">
      <c r="A44" s="4" t="s">
        <v>392</v>
      </c>
      <c r="B44" s="29" t="s">
        <v>273</v>
      </c>
      <c r="C44" s="320"/>
      <c r="D44" s="321"/>
      <c r="E44" s="319">
        <f t="shared" si="0"/>
        <v>0</v>
      </c>
      <c r="F44" s="11"/>
      <c r="G44" s="11"/>
      <c r="H44" s="6"/>
      <c r="I44" s="6"/>
    </row>
    <row r="45" spans="1:11" ht="12.75">
      <c r="A45" s="514" t="s">
        <v>575</v>
      </c>
      <c r="B45" s="29" t="s">
        <v>273</v>
      </c>
      <c r="C45" s="320">
        <v>276472</v>
      </c>
      <c r="D45" s="321"/>
      <c r="E45" s="319">
        <f t="shared" si="0"/>
        <v>276472</v>
      </c>
      <c r="F45" s="11"/>
      <c r="G45" s="11"/>
      <c r="H45" s="39"/>
      <c r="I45" s="39"/>
      <c r="J45" s="38"/>
      <c r="K45" s="38"/>
    </row>
    <row r="46" spans="2:11" ht="12.75">
      <c r="B46" s="29" t="s">
        <v>273</v>
      </c>
      <c r="C46" s="320"/>
      <c r="D46" s="321"/>
      <c r="E46" s="319">
        <f t="shared" si="0"/>
        <v>0</v>
      </c>
      <c r="F46" s="11"/>
      <c r="G46" s="96"/>
      <c r="H46" s="39"/>
      <c r="I46" s="39"/>
      <c r="J46" s="38"/>
      <c r="K46" s="38"/>
    </row>
    <row r="47" spans="1:11" ht="12.75">
      <c r="A47" s="54"/>
      <c r="B47" s="29" t="s">
        <v>273</v>
      </c>
      <c r="C47" s="320"/>
      <c r="D47" s="321"/>
      <c r="E47" s="319">
        <f t="shared" si="0"/>
        <v>0</v>
      </c>
      <c r="F47" s="11"/>
      <c r="G47" s="11"/>
      <c r="H47" s="39"/>
      <c r="I47" s="39"/>
      <c r="J47" s="38"/>
      <c r="K47" s="38"/>
    </row>
    <row r="48" spans="1:11" ht="13.5" thickBot="1">
      <c r="A48" s="54"/>
      <c r="B48" s="29" t="s">
        <v>273</v>
      </c>
      <c r="C48" s="320"/>
      <c r="D48" s="321"/>
      <c r="E48" s="319">
        <f t="shared" si="0"/>
        <v>0</v>
      </c>
      <c r="F48" s="11"/>
      <c r="G48" s="11"/>
      <c r="H48" s="39"/>
      <c r="I48" s="39"/>
      <c r="J48" s="38"/>
      <c r="K48" s="38"/>
    </row>
    <row r="49" spans="1:9" ht="12.75">
      <c r="A49" s="64"/>
      <c r="B49" s="29"/>
      <c r="C49" s="48"/>
      <c r="D49" s="49"/>
      <c r="E49" s="70"/>
      <c r="F49" s="11"/>
      <c r="G49" s="11"/>
      <c r="H49" s="6"/>
      <c r="I49" s="6"/>
    </row>
    <row r="50" spans="1:9" ht="12.75">
      <c r="A50" s="2" t="s">
        <v>160</v>
      </c>
      <c r="B50" s="29" t="s">
        <v>275</v>
      </c>
      <c r="C50" s="316">
        <f>SUM(C31:C36)-SUM(C39:C49)</f>
        <v>14031955</v>
      </c>
      <c r="D50" s="316">
        <f>SUM(D31:D36)-SUM(D39:D49)</f>
        <v>0</v>
      </c>
      <c r="E50" s="316">
        <f>SUM(E31:E35)-SUM(E39:E48)</f>
        <v>14031955</v>
      </c>
      <c r="F50" s="11"/>
      <c r="G50" s="11"/>
      <c r="H50" s="6"/>
      <c r="I50" s="6"/>
    </row>
    <row r="51" spans="1:9" ht="12.75">
      <c r="A51" s="4" t="s">
        <v>169</v>
      </c>
      <c r="B51" s="29" t="s">
        <v>273</v>
      </c>
      <c r="C51" s="320">
        <v>3555171</v>
      </c>
      <c r="D51" s="320"/>
      <c r="E51" s="317">
        <f>+C51-D51</f>
        <v>3555171</v>
      </c>
      <c r="F51" s="11"/>
      <c r="G51" s="11"/>
      <c r="H51" s="6"/>
      <c r="I51" s="6"/>
    </row>
    <row r="52" spans="1:6" ht="12.75">
      <c r="A52" t="s">
        <v>263</v>
      </c>
      <c r="B52" s="8" t="s">
        <v>273</v>
      </c>
      <c r="C52" s="320">
        <v>4700578</v>
      </c>
      <c r="D52" s="320"/>
      <c r="E52" s="318">
        <f>+C52-D52</f>
        <v>4700578</v>
      </c>
      <c r="F52" s="8"/>
    </row>
    <row r="53" spans="1:6" ht="12.75">
      <c r="A53" s="2" t="s">
        <v>210</v>
      </c>
      <c r="B53" s="8" t="s">
        <v>275</v>
      </c>
      <c r="C53" s="316">
        <f>C50-C51-C52</f>
        <v>5776206</v>
      </c>
      <c r="D53" s="316">
        <f>D50-D51-D52</f>
        <v>0</v>
      </c>
      <c r="E53" s="316">
        <f>E50-E51-E52</f>
        <v>5776206</v>
      </c>
      <c r="F53" s="8"/>
    </row>
    <row r="54" spans="1:6" ht="36">
      <c r="A54" s="99" t="s">
        <v>623</v>
      </c>
      <c r="B54" s="8"/>
      <c r="C54" s="35"/>
      <c r="D54" s="35"/>
      <c r="E54" s="35"/>
      <c r="F54" s="8"/>
    </row>
    <row r="55" spans="1:6" ht="12.75">
      <c r="A55" s="94"/>
      <c r="B55" s="8"/>
      <c r="C55" s="35"/>
      <c r="D55" s="35"/>
      <c r="E55" s="35"/>
      <c r="F55" s="8"/>
    </row>
    <row r="56" spans="1:6" ht="12.75">
      <c r="A56" s="14" t="s">
        <v>258</v>
      </c>
      <c r="B56" s="8"/>
      <c r="C56" s="35"/>
      <c r="D56" s="35"/>
      <c r="E56" s="35"/>
      <c r="F56" s="8"/>
    </row>
    <row r="57" spans="1:6" ht="12.75">
      <c r="A57" s="15" t="s">
        <v>246</v>
      </c>
      <c r="B57" s="8"/>
      <c r="C57" s="35"/>
      <c r="D57" s="35"/>
      <c r="E57" s="35"/>
      <c r="F57" s="8"/>
    </row>
    <row r="58" spans="1:6" ht="12.75">
      <c r="A58" s="2" t="s">
        <v>247</v>
      </c>
      <c r="B58" s="8"/>
      <c r="C58" s="50"/>
      <c r="D58" s="50"/>
      <c r="E58" s="50"/>
      <c r="F58" s="8"/>
    </row>
    <row r="59" spans="1:6" ht="12.75">
      <c r="A59" s="4" t="s">
        <v>176</v>
      </c>
      <c r="B59" s="8" t="s">
        <v>272</v>
      </c>
      <c r="C59" s="322">
        <f>C52</f>
        <v>4700578</v>
      </c>
      <c r="D59" s="322">
        <f>D52</f>
        <v>0</v>
      </c>
      <c r="E59" s="306">
        <f>+C59-D59</f>
        <v>4700578</v>
      </c>
      <c r="F59" s="8"/>
    </row>
    <row r="60" spans="1:6" ht="12.75">
      <c r="A60" s="4" t="s">
        <v>628</v>
      </c>
      <c r="B60" s="8" t="s">
        <v>272</v>
      </c>
      <c r="C60" s="366"/>
      <c r="D60" s="366"/>
      <c r="E60" s="306">
        <f>+C60-D60</f>
        <v>0</v>
      </c>
      <c r="F60" s="8"/>
    </row>
    <row r="61" spans="1:6" ht="12.75">
      <c r="A61" t="s">
        <v>20</v>
      </c>
      <c r="B61" s="8" t="s">
        <v>272</v>
      </c>
      <c r="C61" s="322">
        <f>C43</f>
        <v>7245178</v>
      </c>
      <c r="D61" s="322">
        <f>D43</f>
        <v>0</v>
      </c>
      <c r="E61" s="306">
        <f>+C61-D61</f>
        <v>7245178</v>
      </c>
      <c r="F61" s="8"/>
    </row>
    <row r="62" spans="1:6" ht="12.75">
      <c r="A62" t="s">
        <v>22</v>
      </c>
      <c r="B62" s="8" t="s">
        <v>272</v>
      </c>
      <c r="C62" s="366">
        <v>200004</v>
      </c>
      <c r="D62" s="322">
        <v>0</v>
      </c>
      <c r="E62" s="306">
        <f>+C62-D62</f>
        <v>200004</v>
      </c>
      <c r="F62" s="8"/>
    </row>
    <row r="63" spans="1:6" ht="12.75">
      <c r="A63" s="37" t="s">
        <v>393</v>
      </c>
      <c r="B63" s="8" t="s">
        <v>272</v>
      </c>
      <c r="C63" s="364">
        <f>'Tax Reserves'!C22</f>
        <v>212897</v>
      </c>
      <c r="D63" s="365">
        <f>'Tax Reserves'!D22</f>
        <v>0</v>
      </c>
      <c r="E63" s="306">
        <f>C63-D63</f>
        <v>212897</v>
      </c>
      <c r="F63" s="8"/>
    </row>
    <row r="64" spans="1:6" ht="12.75">
      <c r="A64" s="4" t="s">
        <v>128</v>
      </c>
      <c r="B64" s="8" t="s">
        <v>272</v>
      </c>
      <c r="C64" s="364">
        <f>'Tax Reserves'!C63</f>
        <v>134990</v>
      </c>
      <c r="D64" s="365">
        <f>'Tax Reserves'!D63</f>
        <v>0</v>
      </c>
      <c r="E64" s="306">
        <f>+C64-D64</f>
        <v>134990</v>
      </c>
      <c r="F64" s="8"/>
    </row>
    <row r="65" spans="1:6" ht="12.75">
      <c r="A65" t="s">
        <v>372</v>
      </c>
      <c r="B65" s="8" t="s">
        <v>272</v>
      </c>
      <c r="C65" s="321"/>
      <c r="D65" s="321"/>
      <c r="E65" s="306">
        <f>+C65-D65</f>
        <v>0</v>
      </c>
      <c r="F65" s="8"/>
    </row>
    <row r="66" spans="1:6" ht="12.75">
      <c r="A66" t="s">
        <v>528</v>
      </c>
      <c r="B66" s="8" t="s">
        <v>272</v>
      </c>
      <c r="C66" s="321">
        <v>3020407</v>
      </c>
      <c r="D66" s="321"/>
      <c r="E66" s="306">
        <f>+C66-D66</f>
        <v>3020407</v>
      </c>
      <c r="F66" s="8"/>
    </row>
    <row r="67" spans="1:6" ht="12.75">
      <c r="A67" t="s">
        <v>241</v>
      </c>
      <c r="B67" s="8" t="s">
        <v>272</v>
      </c>
      <c r="C67" s="284">
        <f>'TAXREC 2'!C95</f>
        <v>372799</v>
      </c>
      <c r="D67" s="284">
        <f>'TAXREC 2'!D95</f>
        <v>0</v>
      </c>
      <c r="E67" s="306">
        <f>+C67-D67</f>
        <v>372799</v>
      </c>
      <c r="F67" s="8"/>
    </row>
    <row r="68" spans="1:11" ht="12.75">
      <c r="A68" t="s">
        <v>242</v>
      </c>
      <c r="B68" s="8" t="s">
        <v>272</v>
      </c>
      <c r="C68" s="284">
        <f>'TAXREC 2'!C96</f>
        <v>60033</v>
      </c>
      <c r="D68" s="284">
        <f>'TAXREC 2'!D96</f>
        <v>0</v>
      </c>
      <c r="E68" s="306">
        <f>+C68-D68</f>
        <v>60033</v>
      </c>
      <c r="F68" s="8"/>
      <c r="G68" s="51"/>
      <c r="H68" s="51"/>
      <c r="I68" s="29"/>
      <c r="J68" s="29"/>
      <c r="K68" s="87"/>
    </row>
    <row r="69" spans="3:11" ht="12.75">
      <c r="C69" s="28"/>
      <c r="D69" s="28"/>
      <c r="E69" s="341"/>
      <c r="F69" s="8"/>
      <c r="G69" s="51"/>
      <c r="H69" s="51"/>
      <c r="I69" s="29"/>
      <c r="J69" s="29"/>
      <c r="K69" s="87"/>
    </row>
    <row r="70" spans="1:11" ht="12.75">
      <c r="A70" s="10" t="s">
        <v>185</v>
      </c>
      <c r="B70" s="8"/>
      <c r="C70" s="306">
        <f>SUM(C59:C68)</f>
        <v>15946886</v>
      </c>
      <c r="D70" s="306">
        <f>SUM(D59:D68)</f>
        <v>0</v>
      </c>
      <c r="E70" s="306">
        <f>SUM(E59:E68)</f>
        <v>15946886</v>
      </c>
      <c r="F70" s="8"/>
      <c r="G70" s="51"/>
      <c r="H70" s="51"/>
      <c r="I70" s="29"/>
      <c r="J70" s="51"/>
      <c r="K70" s="87"/>
    </row>
    <row r="71" spans="1:11" ht="12.75">
      <c r="A71" s="10"/>
      <c r="B71" s="8"/>
      <c r="C71" s="48"/>
      <c r="D71" s="48"/>
      <c r="E71" s="48"/>
      <c r="F71" s="8"/>
      <c r="G71" s="51"/>
      <c r="H71" s="51"/>
      <c r="I71" s="29"/>
      <c r="J71" s="51"/>
      <c r="K71" s="29"/>
    </row>
    <row r="72" spans="1:11" ht="12.75">
      <c r="A72" s="10" t="s">
        <v>307</v>
      </c>
      <c r="B72" s="8"/>
      <c r="C72" s="5"/>
      <c r="D72" s="5"/>
      <c r="E72" s="5"/>
      <c r="F72" s="8"/>
      <c r="G72" s="51"/>
      <c r="H72" s="51"/>
      <c r="I72" s="29"/>
      <c r="J72" s="29"/>
      <c r="K72" s="29"/>
    </row>
    <row r="73" spans="1:11" ht="12.75">
      <c r="A73" t="s">
        <v>21</v>
      </c>
      <c r="B73" s="8" t="s">
        <v>272</v>
      </c>
      <c r="C73" s="331">
        <v>3404</v>
      </c>
      <c r="D73" s="331"/>
      <c r="E73" s="306">
        <f aca="true" t="shared" si="1" ref="E73:E79">+C73-D73</f>
        <v>3404</v>
      </c>
      <c r="F73" s="8"/>
      <c r="G73" s="88"/>
      <c r="H73" s="89"/>
      <c r="I73" s="90"/>
      <c r="J73" s="90"/>
      <c r="K73" s="90"/>
    </row>
    <row r="74" spans="1:11" ht="12.75">
      <c r="A74" t="s">
        <v>230</v>
      </c>
      <c r="B74" s="8" t="s">
        <v>272</v>
      </c>
      <c r="C74" s="331">
        <v>6442</v>
      </c>
      <c r="D74" s="331"/>
      <c r="E74" s="306">
        <f t="shared" si="1"/>
        <v>6442</v>
      </c>
      <c r="F74" s="8"/>
      <c r="G74" s="88"/>
      <c r="H74" s="89"/>
      <c r="I74" s="90"/>
      <c r="J74" s="89"/>
      <c r="K74" s="89"/>
    </row>
    <row r="75" spans="1:11" ht="12.75">
      <c r="A75" t="s">
        <v>23</v>
      </c>
      <c r="B75" s="8" t="s">
        <v>272</v>
      </c>
      <c r="C75" s="331"/>
      <c r="D75" s="331"/>
      <c r="E75" s="306">
        <f t="shared" si="1"/>
        <v>0</v>
      </c>
      <c r="F75" s="8"/>
      <c r="G75" s="88"/>
      <c r="H75" s="89"/>
      <c r="I75" s="90"/>
      <c r="J75" s="89"/>
      <c r="K75" s="89"/>
    </row>
    <row r="76" spans="1:11" ht="12.75">
      <c r="A76" s="75" t="s">
        <v>643</v>
      </c>
      <c r="B76" s="8" t="s">
        <v>272</v>
      </c>
      <c r="C76" s="331">
        <v>91648</v>
      </c>
      <c r="D76" s="331"/>
      <c r="E76" s="306">
        <f t="shared" si="1"/>
        <v>91648</v>
      </c>
      <c r="F76" s="8"/>
      <c r="G76" s="88"/>
      <c r="H76" s="89"/>
      <c r="I76" s="90"/>
      <c r="J76" s="89"/>
      <c r="K76" s="89"/>
    </row>
    <row r="77" spans="1:11" ht="12.75">
      <c r="A77" s="79" t="s">
        <v>555</v>
      </c>
      <c r="B77" s="8" t="s">
        <v>272</v>
      </c>
      <c r="C77" s="331"/>
      <c r="D77" s="331"/>
      <c r="E77" s="306">
        <f t="shared" si="1"/>
        <v>0</v>
      </c>
      <c r="F77" s="8"/>
      <c r="G77" s="88"/>
      <c r="H77" s="89"/>
      <c r="I77" s="90"/>
      <c r="J77" s="89"/>
      <c r="K77" s="89"/>
    </row>
    <row r="78" spans="1:11" ht="12.75">
      <c r="A78" s="75"/>
      <c r="B78" s="8" t="s">
        <v>272</v>
      </c>
      <c r="C78" s="331"/>
      <c r="D78" s="331"/>
      <c r="E78" s="306">
        <f t="shared" si="1"/>
        <v>0</v>
      </c>
      <c r="F78" s="8"/>
      <c r="G78" s="88"/>
      <c r="H78" s="89"/>
      <c r="I78" s="90"/>
      <c r="J78" s="89"/>
      <c r="K78" s="89"/>
    </row>
    <row r="79" spans="1:11" ht="12.75">
      <c r="A79" s="81"/>
      <c r="B79" s="8" t="s">
        <v>272</v>
      </c>
      <c r="C79" s="331"/>
      <c r="D79" s="331"/>
      <c r="E79" s="306">
        <f t="shared" si="1"/>
        <v>0</v>
      </c>
      <c r="F79" s="8"/>
      <c r="G79" s="88"/>
      <c r="H79" s="89"/>
      <c r="I79" s="90"/>
      <c r="J79" s="89"/>
      <c r="K79" s="89"/>
    </row>
    <row r="80" spans="1:11" ht="12.75">
      <c r="A80" s="74" t="s">
        <v>124</v>
      </c>
      <c r="B80" s="8" t="s">
        <v>275</v>
      </c>
      <c r="C80" s="284">
        <f>SUM(C73:C79)</f>
        <v>101494</v>
      </c>
      <c r="D80" s="284">
        <f>SUM(D73:D79)</f>
        <v>0</v>
      </c>
      <c r="E80" s="284">
        <f>SUM(E73:E79)</f>
        <v>101494</v>
      </c>
      <c r="F80" s="8"/>
      <c r="G80" s="91"/>
      <c r="H80" s="89"/>
      <c r="I80" s="90"/>
      <c r="J80" s="90"/>
      <c r="K80" s="89"/>
    </row>
    <row r="81" spans="1:11" ht="12.75">
      <c r="A81" s="10"/>
      <c r="C81" s="28"/>
      <c r="D81" s="28"/>
      <c r="E81" s="28"/>
      <c r="F81" s="8"/>
      <c r="G81" s="89"/>
      <c r="H81" s="89"/>
      <c r="I81" s="85"/>
      <c r="J81" s="85"/>
      <c r="K81" s="85"/>
    </row>
    <row r="82" spans="1:11" ht="12.75">
      <c r="A82" s="4" t="s">
        <v>34</v>
      </c>
      <c r="B82" s="8" t="s">
        <v>275</v>
      </c>
      <c r="C82" s="284">
        <f>C70+C80</f>
        <v>16048380</v>
      </c>
      <c r="D82" s="284">
        <f>D70+D80</f>
        <v>0</v>
      </c>
      <c r="E82" s="284">
        <f>E70+E80</f>
        <v>16048380</v>
      </c>
      <c r="F82" s="8"/>
      <c r="G82" s="51"/>
      <c r="H82" s="51"/>
      <c r="I82" s="51"/>
      <c r="J82" s="51"/>
      <c r="K82" s="51"/>
    </row>
    <row r="83" spans="1:11" ht="12.75">
      <c r="A83" s="4"/>
      <c r="B83" s="8"/>
      <c r="C83" s="85"/>
      <c r="D83" s="85"/>
      <c r="E83" s="85"/>
      <c r="F83" s="8"/>
      <c r="G83" s="51"/>
      <c r="H83" s="51"/>
      <c r="I83" s="51"/>
      <c r="J83" s="51"/>
      <c r="K83" s="51"/>
    </row>
    <row r="84" spans="1:11" ht="12.75">
      <c r="A84" s="315" t="s">
        <v>256</v>
      </c>
      <c r="B84" s="51"/>
      <c r="C84" s="29"/>
      <c r="D84" s="29"/>
      <c r="E84" s="29"/>
      <c r="F84" s="8"/>
      <c r="G84" s="51"/>
      <c r="H84" s="51"/>
      <c r="I84" s="51"/>
      <c r="J84" s="51"/>
      <c r="K84" s="51"/>
    </row>
    <row r="85" spans="1:11" ht="12.75">
      <c r="A85" s="323" t="str">
        <f aca="true" t="shared" si="2" ref="A85:A91">IF($E73&gt;$C$13,A73," ")</f>
        <v> </v>
      </c>
      <c r="B85" s="307"/>
      <c r="C85" s="325">
        <f aca="true" t="shared" si="3" ref="C85:E89">IF($E73&gt;$C$13,C73,)</f>
        <v>0</v>
      </c>
      <c r="D85" s="325">
        <f t="shared" si="3"/>
        <v>0</v>
      </c>
      <c r="E85" s="325">
        <f t="shared" si="3"/>
        <v>0</v>
      </c>
      <c r="F85" s="8"/>
      <c r="G85" s="51"/>
      <c r="H85" s="51"/>
      <c r="I85" s="51"/>
      <c r="J85" s="51"/>
      <c r="K85" s="51"/>
    </row>
    <row r="86" spans="1:11" ht="12.75">
      <c r="A86" s="323" t="str">
        <f t="shared" si="2"/>
        <v> </v>
      </c>
      <c r="B86" s="307"/>
      <c r="C86" s="325">
        <f t="shared" si="3"/>
        <v>0</v>
      </c>
      <c r="D86" s="325">
        <f t="shared" si="3"/>
        <v>0</v>
      </c>
      <c r="E86" s="325">
        <f t="shared" si="3"/>
        <v>0</v>
      </c>
      <c r="F86" s="8"/>
      <c r="G86" s="51"/>
      <c r="H86" s="51"/>
      <c r="I86" s="51"/>
      <c r="J86" s="51"/>
      <c r="K86" s="51"/>
    </row>
    <row r="87" spans="1:11" ht="12.75">
      <c r="A87" s="323" t="str">
        <f t="shared" si="2"/>
        <v> </v>
      </c>
      <c r="B87" s="307"/>
      <c r="C87" s="325">
        <f t="shared" si="3"/>
        <v>0</v>
      </c>
      <c r="D87" s="325">
        <f t="shared" si="3"/>
        <v>0</v>
      </c>
      <c r="E87" s="325">
        <f t="shared" si="3"/>
        <v>0</v>
      </c>
      <c r="F87" s="8"/>
      <c r="G87" s="51"/>
      <c r="H87" s="51"/>
      <c r="I87" s="51"/>
      <c r="J87" s="51"/>
      <c r="K87" s="51"/>
    </row>
    <row r="88" spans="1:11" ht="12.75">
      <c r="A88" s="323" t="str">
        <f t="shared" si="2"/>
        <v> </v>
      </c>
      <c r="B88" s="307"/>
      <c r="C88" s="325">
        <f t="shared" si="3"/>
        <v>0</v>
      </c>
      <c r="D88" s="325">
        <f t="shared" si="3"/>
        <v>0</v>
      </c>
      <c r="E88" s="325">
        <f t="shared" si="3"/>
        <v>0</v>
      </c>
      <c r="F88" s="8"/>
      <c r="G88" s="51"/>
      <c r="H88" s="51"/>
      <c r="I88" s="51"/>
      <c r="J88" s="51"/>
      <c r="K88" s="51"/>
    </row>
    <row r="89" spans="1:11" ht="12.75">
      <c r="A89" s="323" t="str">
        <f t="shared" si="2"/>
        <v> </v>
      </c>
      <c r="B89" s="307"/>
      <c r="C89" s="325">
        <f t="shared" si="3"/>
        <v>0</v>
      </c>
      <c r="D89" s="325">
        <f t="shared" si="3"/>
        <v>0</v>
      </c>
      <c r="E89" s="325">
        <f t="shared" si="3"/>
        <v>0</v>
      </c>
      <c r="F89" s="8"/>
      <c r="G89" s="51"/>
      <c r="H89" s="51"/>
      <c r="I89" s="51"/>
      <c r="J89" s="51"/>
      <c r="K89" s="51"/>
    </row>
    <row r="90" spans="1:11" ht="12.75">
      <c r="A90" s="323" t="str">
        <f t="shared" si="2"/>
        <v> </v>
      </c>
      <c r="B90" s="307"/>
      <c r="C90" s="325">
        <f aca="true" t="shared" si="4" ref="C90:E91">IF($E78&gt;$C$13,C78,)</f>
        <v>0</v>
      </c>
      <c r="D90" s="325">
        <f t="shared" si="4"/>
        <v>0</v>
      </c>
      <c r="E90" s="325">
        <f t="shared" si="4"/>
        <v>0</v>
      </c>
      <c r="F90" s="8"/>
      <c r="G90" s="51"/>
      <c r="H90" s="51"/>
      <c r="I90" s="51"/>
      <c r="J90" s="51"/>
      <c r="K90" s="51"/>
    </row>
    <row r="91" spans="1:11" ht="12.75">
      <c r="A91" s="323" t="str">
        <f t="shared" si="2"/>
        <v> </v>
      </c>
      <c r="B91" s="307"/>
      <c r="C91" s="325">
        <f t="shared" si="4"/>
        <v>0</v>
      </c>
      <c r="D91" s="325">
        <f t="shared" si="4"/>
        <v>0</v>
      </c>
      <c r="E91" s="325">
        <f t="shared" si="4"/>
        <v>0</v>
      </c>
      <c r="F91" s="8"/>
      <c r="G91" s="51"/>
      <c r="H91" s="51"/>
      <c r="I91" s="51"/>
      <c r="J91" s="51"/>
      <c r="K91" s="51"/>
    </row>
    <row r="92" spans="1:11" ht="12.75">
      <c r="A92" s="324" t="s">
        <v>232</v>
      </c>
      <c r="B92" s="307"/>
      <c r="C92" s="314">
        <f>SUM(C85:C91)</f>
        <v>0</v>
      </c>
      <c r="D92" s="314">
        <f>SUM(D85:D91)</f>
        <v>0</v>
      </c>
      <c r="E92" s="314">
        <f>SUM(E85:E91)</f>
        <v>0</v>
      </c>
      <c r="F92" s="8"/>
      <c r="G92" s="51"/>
      <c r="H92" s="51"/>
      <c r="I92" s="51"/>
      <c r="J92" s="51"/>
      <c r="K92" s="51"/>
    </row>
    <row r="93" spans="1:11" ht="12.75">
      <c r="A93" s="307" t="s">
        <v>296</v>
      </c>
      <c r="B93" s="307"/>
      <c r="C93" s="284">
        <f>C80-C92</f>
        <v>101494</v>
      </c>
      <c r="D93" s="284">
        <f>D80-D92</f>
        <v>0</v>
      </c>
      <c r="E93" s="284">
        <f>E80-E92</f>
        <v>101494</v>
      </c>
      <c r="F93" s="8"/>
      <c r="G93" s="51"/>
      <c r="H93" s="51"/>
      <c r="I93" s="51"/>
      <c r="J93" s="51"/>
      <c r="K93" s="51"/>
    </row>
    <row r="94" spans="1:11" ht="12.75">
      <c r="A94" s="307" t="s">
        <v>297</v>
      </c>
      <c r="B94" s="307"/>
      <c r="C94" s="284">
        <f>C92+C93</f>
        <v>101494</v>
      </c>
      <c r="D94" s="284">
        <f>D92+D93</f>
        <v>0</v>
      </c>
      <c r="E94" s="284">
        <f>E92+E93</f>
        <v>101494</v>
      </c>
      <c r="F94" s="8"/>
      <c r="G94" s="51"/>
      <c r="H94" s="51"/>
      <c r="I94" s="51"/>
      <c r="J94" s="51"/>
      <c r="K94" s="51"/>
    </row>
    <row r="95" spans="1:11" ht="12.75">
      <c r="A95" s="2"/>
      <c r="B95" s="8"/>
      <c r="C95" s="5"/>
      <c r="D95" s="5"/>
      <c r="E95" s="5"/>
      <c r="F95" s="8"/>
      <c r="G95" s="51"/>
      <c r="H95" s="51"/>
      <c r="I95" s="51"/>
      <c r="J95" s="51"/>
      <c r="K95" s="51"/>
    </row>
    <row r="96" spans="1:11" ht="12.75">
      <c r="A96" s="12" t="s">
        <v>133</v>
      </c>
      <c r="B96" s="8"/>
      <c r="C96" s="5"/>
      <c r="D96" s="5"/>
      <c r="E96" s="5"/>
      <c r="F96" s="8"/>
      <c r="G96" s="51"/>
      <c r="H96" s="51"/>
      <c r="I96" s="51"/>
      <c r="J96" s="51"/>
      <c r="K96" s="51"/>
    </row>
    <row r="97" spans="1:11" ht="12.75">
      <c r="A97" t="s">
        <v>43</v>
      </c>
      <c r="B97" s="8" t="s">
        <v>273</v>
      </c>
      <c r="C97" s="331">
        <v>7267015</v>
      </c>
      <c r="D97" s="331"/>
      <c r="E97" s="306">
        <f>+C97-D97</f>
        <v>7267015</v>
      </c>
      <c r="F97" s="8"/>
      <c r="G97" s="51"/>
      <c r="H97" s="51"/>
      <c r="I97" s="51"/>
      <c r="J97" s="51"/>
      <c r="K97" s="51"/>
    </row>
    <row r="98" spans="1:11" ht="12.75">
      <c r="A98" t="s">
        <v>30</v>
      </c>
      <c r="B98" s="8" t="s">
        <v>273</v>
      </c>
      <c r="C98" s="331">
        <v>1117</v>
      </c>
      <c r="D98" s="331"/>
      <c r="E98" s="306">
        <f>+C98-D98</f>
        <v>1117</v>
      </c>
      <c r="F98" s="8"/>
      <c r="G98" s="51"/>
      <c r="H98" s="51"/>
      <c r="I98" s="51"/>
      <c r="J98" s="51"/>
      <c r="K98" s="51"/>
    </row>
    <row r="99" spans="1:11" ht="12.75">
      <c r="A99" t="s">
        <v>27</v>
      </c>
      <c r="B99" s="8" t="s">
        <v>273</v>
      </c>
      <c r="C99" s="331"/>
      <c r="D99" s="331"/>
      <c r="E99" s="306">
        <f>+C99-D99</f>
        <v>0</v>
      </c>
      <c r="F99" s="8"/>
      <c r="G99" s="51"/>
      <c r="H99" s="51"/>
      <c r="I99" s="51"/>
      <c r="J99" s="51"/>
      <c r="K99" s="51"/>
    </row>
    <row r="100" spans="1:11" ht="12.75">
      <c r="A100" t="s">
        <v>55</v>
      </c>
      <c r="B100" s="8" t="s">
        <v>273</v>
      </c>
      <c r="C100" s="331"/>
      <c r="D100" s="331"/>
      <c r="E100" s="306">
        <f>+C100-D100</f>
        <v>0</v>
      </c>
      <c r="F100" s="8"/>
      <c r="G100" s="51"/>
      <c r="H100" s="51"/>
      <c r="I100" s="51"/>
      <c r="J100" s="51"/>
      <c r="K100" s="51"/>
    </row>
    <row r="101" spans="1:11" ht="12.75">
      <c r="A101" s="10" t="s">
        <v>170</v>
      </c>
      <c r="B101" s="8" t="s">
        <v>273</v>
      </c>
      <c r="C101" s="331"/>
      <c r="D101" s="331"/>
      <c r="E101" s="322">
        <f>+C101-D101</f>
        <v>0</v>
      </c>
      <c r="F101" s="8"/>
      <c r="G101" s="51"/>
      <c r="H101" s="51"/>
      <c r="I101" s="51"/>
      <c r="J101" s="51"/>
      <c r="K101" s="51"/>
    </row>
    <row r="102" spans="1:11" ht="12.75">
      <c r="A102" s="10" t="s">
        <v>171</v>
      </c>
      <c r="B102" s="8" t="s">
        <v>273</v>
      </c>
      <c r="C102" s="331"/>
      <c r="D102" s="331"/>
      <c r="E102" s="306">
        <f aca="true" t="shared" si="5" ref="E102:E109">+C102-D102</f>
        <v>0</v>
      </c>
      <c r="F102" s="8"/>
      <c r="G102" s="51"/>
      <c r="H102" s="51"/>
      <c r="I102" s="51"/>
      <c r="J102" s="51"/>
      <c r="K102" s="51"/>
    </row>
    <row r="103" spans="1:11" ht="12.75">
      <c r="A103" s="10" t="s">
        <v>172</v>
      </c>
      <c r="B103" s="8" t="s">
        <v>273</v>
      </c>
      <c r="C103" s="331"/>
      <c r="D103" s="331"/>
      <c r="E103" s="318">
        <f t="shared" si="5"/>
        <v>0</v>
      </c>
      <c r="F103" s="8"/>
      <c r="G103" s="51"/>
      <c r="H103" s="51"/>
      <c r="I103" s="51"/>
      <c r="J103" s="51"/>
      <c r="K103" s="51"/>
    </row>
    <row r="104" spans="1:11" ht="12.75">
      <c r="A104" t="s">
        <v>528</v>
      </c>
      <c r="B104" s="8"/>
      <c r="C104" s="331">
        <v>1751161</v>
      </c>
      <c r="D104" s="331"/>
      <c r="E104" s="318">
        <f t="shared" si="5"/>
        <v>1751161</v>
      </c>
      <c r="F104" s="8"/>
      <c r="G104" s="51"/>
      <c r="H104" s="51"/>
      <c r="I104" s="51"/>
      <c r="J104" s="51"/>
      <c r="K104" s="51"/>
    </row>
    <row r="105" spans="1:11" ht="12.75">
      <c r="A105" s="10" t="s">
        <v>376</v>
      </c>
      <c r="B105" s="8" t="s">
        <v>273</v>
      </c>
      <c r="C105" s="367">
        <f>'Tax Reserves'!C35</f>
        <v>134990</v>
      </c>
      <c r="D105" s="367">
        <f>'Tax Reserves'!D35</f>
        <v>0</v>
      </c>
      <c r="E105" s="306">
        <f t="shared" si="5"/>
        <v>134990</v>
      </c>
      <c r="F105" s="8"/>
      <c r="G105" s="51"/>
      <c r="H105" s="51"/>
      <c r="I105" s="51"/>
      <c r="J105" s="51"/>
      <c r="K105" s="51"/>
    </row>
    <row r="106" spans="1:11" ht="12.75">
      <c r="A106" s="10" t="s">
        <v>394</v>
      </c>
      <c r="B106" s="8" t="s">
        <v>273</v>
      </c>
      <c r="C106" s="367">
        <f>'Tax Reserves'!C50</f>
        <v>212897</v>
      </c>
      <c r="D106" s="367">
        <f>'Tax Reserves'!D50</f>
        <v>0</v>
      </c>
      <c r="E106" s="317">
        <f t="shared" si="5"/>
        <v>212897</v>
      </c>
      <c r="F106" s="8"/>
      <c r="G106" s="51"/>
      <c r="H106" s="51"/>
      <c r="I106" s="51"/>
      <c r="J106" s="51"/>
      <c r="K106" s="51"/>
    </row>
    <row r="107" spans="1:11" ht="12.75">
      <c r="A107" s="10" t="s">
        <v>28</v>
      </c>
      <c r="B107" s="8" t="s">
        <v>273</v>
      </c>
      <c r="C107" s="331"/>
      <c r="D107" s="331"/>
      <c r="E107" s="306">
        <f t="shared" si="5"/>
        <v>0</v>
      </c>
      <c r="F107" s="8"/>
      <c r="G107" s="51"/>
      <c r="H107" s="51"/>
      <c r="I107" s="51"/>
      <c r="J107" s="51"/>
      <c r="K107" s="51"/>
    </row>
    <row r="108" spans="1:11" ht="12.75">
      <c r="A108" s="10" t="s">
        <v>29</v>
      </c>
      <c r="B108" s="8" t="s">
        <v>273</v>
      </c>
      <c r="C108" s="331"/>
      <c r="D108" s="331"/>
      <c r="E108" s="306">
        <f t="shared" si="5"/>
        <v>0</v>
      </c>
      <c r="F108" s="8"/>
      <c r="G108" s="51"/>
      <c r="H108" s="51"/>
      <c r="I108" s="51"/>
      <c r="J108" s="51"/>
      <c r="K108" s="51"/>
    </row>
    <row r="109" spans="1:11" ht="12.75">
      <c r="A109" s="37" t="s">
        <v>264</v>
      </c>
      <c r="B109" s="8" t="s">
        <v>273</v>
      </c>
      <c r="C109" s="331"/>
      <c r="D109" s="331"/>
      <c r="E109" s="318">
        <f t="shared" si="5"/>
        <v>0</v>
      </c>
      <c r="F109" s="8"/>
      <c r="G109" s="51"/>
      <c r="H109" s="51"/>
      <c r="I109" s="51"/>
      <c r="J109" s="51"/>
      <c r="K109" s="51"/>
    </row>
    <row r="110" spans="1:11" ht="12.75">
      <c r="A110" t="s">
        <v>243</v>
      </c>
      <c r="B110" s="8" t="s">
        <v>273</v>
      </c>
      <c r="C110" s="284">
        <f>'TAXREC 2'!C146</f>
        <v>191360</v>
      </c>
      <c r="D110" s="284">
        <f>'TAXREC 2'!D146</f>
        <v>0</v>
      </c>
      <c r="E110" s="284">
        <f>'TAXREC 2'!E146</f>
        <v>191360</v>
      </c>
      <c r="F110" s="8"/>
      <c r="G110" s="51"/>
      <c r="H110" s="51"/>
      <c r="I110" s="51"/>
      <c r="J110" s="51"/>
      <c r="K110" s="51"/>
    </row>
    <row r="111" spans="1:11" ht="12.75">
      <c r="A111" t="s">
        <v>244</v>
      </c>
      <c r="B111" s="8" t="s">
        <v>273</v>
      </c>
      <c r="C111" s="284">
        <f>'TAXREC 2'!C147</f>
        <v>87339</v>
      </c>
      <c r="D111" s="284">
        <f>'TAXREC 2'!D147</f>
        <v>0</v>
      </c>
      <c r="E111" s="284">
        <f>'TAXREC 2'!E147</f>
        <v>87339</v>
      </c>
      <c r="F111" s="8"/>
      <c r="G111" s="51"/>
      <c r="H111" s="51"/>
      <c r="I111" s="29"/>
      <c r="J111" s="29"/>
      <c r="K111" s="87"/>
    </row>
    <row r="112" spans="1:11" ht="12.75">
      <c r="A112" s="4"/>
      <c r="B112" s="8"/>
      <c r="C112" s="28"/>
      <c r="D112" s="28"/>
      <c r="E112" s="340"/>
      <c r="F112" s="8"/>
      <c r="G112" s="51"/>
      <c r="H112" s="51"/>
      <c r="I112" s="29"/>
      <c r="J112" s="51"/>
      <c r="K112" s="87"/>
    </row>
    <row r="113" spans="1:11" ht="12.75">
      <c r="A113" s="4" t="s">
        <v>245</v>
      </c>
      <c r="B113" s="8" t="s">
        <v>275</v>
      </c>
      <c r="C113" s="284">
        <f>SUM(C97:C111)</f>
        <v>9645879</v>
      </c>
      <c r="D113" s="284">
        <f>SUM(D97:D111)</f>
        <v>0</v>
      </c>
      <c r="E113" s="284">
        <f>SUM(E97:E111)</f>
        <v>9645879</v>
      </c>
      <c r="F113" s="8"/>
      <c r="G113" s="51"/>
      <c r="H113" s="51"/>
      <c r="I113" s="29"/>
      <c r="J113" s="51"/>
      <c r="K113" s="29"/>
    </row>
    <row r="114" spans="1:11" ht="12.75">
      <c r="A114" s="10" t="s">
        <v>306</v>
      </c>
      <c r="B114" s="8"/>
      <c r="C114" s="5"/>
      <c r="D114" s="5"/>
      <c r="E114" s="5"/>
      <c r="F114" s="8"/>
      <c r="G114" s="51"/>
      <c r="H114" s="51"/>
      <c r="I114" s="29"/>
      <c r="J114" s="29"/>
      <c r="K114" s="29"/>
    </row>
    <row r="115" spans="1:11" ht="12.75">
      <c r="A115" t="s">
        <v>32</v>
      </c>
      <c r="B115" s="8" t="s">
        <v>273</v>
      </c>
      <c r="C115" s="331">
        <v>41026</v>
      </c>
      <c r="D115" s="331"/>
      <c r="E115" s="306">
        <f>+C115-D115</f>
        <v>41026</v>
      </c>
      <c r="F115" s="8"/>
      <c r="G115" s="88"/>
      <c r="H115" s="89"/>
      <c r="I115" s="90"/>
      <c r="J115" s="90"/>
      <c r="K115" s="90"/>
    </row>
    <row r="116" spans="1:11" ht="12.75">
      <c r="A116" s="79" t="s">
        <v>333</v>
      </c>
      <c r="B116" s="8" t="s">
        <v>273</v>
      </c>
      <c r="C116" s="331"/>
      <c r="D116" s="331"/>
      <c r="E116" s="306">
        <f>+C116-D116</f>
        <v>0</v>
      </c>
      <c r="F116" s="8"/>
      <c r="G116" s="88"/>
      <c r="H116" s="89"/>
      <c r="I116" s="89"/>
      <c r="J116" s="89"/>
      <c r="K116" s="89"/>
    </row>
    <row r="117" spans="1:11" ht="12.75">
      <c r="A117" s="79" t="s">
        <v>644</v>
      </c>
      <c r="B117" s="8" t="s">
        <v>273</v>
      </c>
      <c r="C117" s="331">
        <v>15808</v>
      </c>
      <c r="D117" s="331"/>
      <c r="E117" s="306">
        <f>+C117-D117</f>
        <v>15808</v>
      </c>
      <c r="F117" s="8"/>
      <c r="G117" s="88"/>
      <c r="H117" s="89"/>
      <c r="I117" s="89"/>
      <c r="J117" s="89"/>
      <c r="K117" s="89"/>
    </row>
    <row r="118" spans="1:11" ht="12.75">
      <c r="A118" s="79" t="s">
        <v>556</v>
      </c>
      <c r="B118" s="8"/>
      <c r="C118" s="331">
        <v>394768</v>
      </c>
      <c r="D118" s="331">
        <v>394768</v>
      </c>
      <c r="E118" s="306">
        <f>+C118-D118</f>
        <v>0</v>
      </c>
      <c r="F118" s="8"/>
      <c r="G118" s="88"/>
      <c r="H118" s="89"/>
      <c r="I118" s="89"/>
      <c r="J118" s="89"/>
      <c r="K118" s="89"/>
    </row>
    <row r="119" spans="1:11" ht="12.75">
      <c r="A119" s="508"/>
      <c r="B119" s="8" t="s">
        <v>273</v>
      </c>
      <c r="C119" s="331"/>
      <c r="D119" s="331"/>
      <c r="E119" s="306">
        <f>+C119-D119</f>
        <v>0</v>
      </c>
      <c r="F119" s="8"/>
      <c r="G119" s="88"/>
      <c r="H119" s="89"/>
      <c r="I119" s="89"/>
      <c r="J119" s="89"/>
      <c r="K119" s="89"/>
    </row>
    <row r="120" spans="1:11" ht="12.75">
      <c r="A120" s="10" t="s">
        <v>125</v>
      </c>
      <c r="B120" s="8" t="s">
        <v>275</v>
      </c>
      <c r="C120" s="284">
        <f>SUM(C114:C119)</f>
        <v>451602</v>
      </c>
      <c r="D120" s="284">
        <f>SUM(D114:D119)</f>
        <v>394768</v>
      </c>
      <c r="E120" s="284">
        <f>SUM(E114:E119)</f>
        <v>56834</v>
      </c>
      <c r="F120" s="8"/>
      <c r="G120" s="91"/>
      <c r="H120" s="89"/>
      <c r="I120" s="89"/>
      <c r="J120" s="89"/>
      <c r="K120" s="89"/>
    </row>
    <row r="121" spans="2:11" ht="12.75">
      <c r="B121" s="8"/>
      <c r="C121" s="28"/>
      <c r="D121" s="28"/>
      <c r="E121" s="28"/>
      <c r="F121" s="8"/>
      <c r="G121" s="89"/>
      <c r="H121" s="89"/>
      <c r="I121" s="85"/>
      <c r="J121" s="85"/>
      <c r="K121" s="85"/>
    </row>
    <row r="122" spans="1:11" ht="12.75">
      <c r="A122" s="4" t="s">
        <v>35</v>
      </c>
      <c r="B122" s="8" t="s">
        <v>275</v>
      </c>
      <c r="C122" s="284">
        <f>C113+C120</f>
        <v>10097481</v>
      </c>
      <c r="D122" s="284">
        <f>D113+D120</f>
        <v>394768</v>
      </c>
      <c r="E122" s="284">
        <f>+E113+E120</f>
        <v>9702713</v>
      </c>
      <c r="F122" s="8"/>
      <c r="G122" s="51"/>
      <c r="H122" s="51"/>
      <c r="I122" s="51"/>
      <c r="J122" s="51"/>
      <c r="K122" s="51"/>
    </row>
    <row r="123" spans="2:11" ht="12.75">
      <c r="B123" s="8"/>
      <c r="C123" s="28"/>
      <c r="D123" s="28"/>
      <c r="E123" s="28"/>
      <c r="F123" s="8"/>
      <c r="G123" s="51"/>
      <c r="H123" s="51"/>
      <c r="I123" s="51"/>
      <c r="J123" s="51"/>
      <c r="K123" s="51"/>
    </row>
    <row r="124" spans="1:11" ht="12.75">
      <c r="A124" s="326" t="s">
        <v>257</v>
      </c>
      <c r="C124" s="8"/>
      <c r="D124" s="8"/>
      <c r="E124" s="8"/>
      <c r="F124" s="8"/>
      <c r="G124" s="51"/>
      <c r="H124" s="51"/>
      <c r="I124" s="51"/>
      <c r="J124" s="51"/>
      <c r="K124" s="51"/>
    </row>
    <row r="125" spans="1:11" ht="12.75">
      <c r="A125" s="323" t="str">
        <f>IF($E115&gt;$C$13,A115," ")</f>
        <v> </v>
      </c>
      <c r="B125" s="307"/>
      <c r="C125" s="325">
        <f aca="true" t="shared" si="6" ref="C125:E129">IF($E115&gt;$C$13,C115,)</f>
        <v>0</v>
      </c>
      <c r="D125" s="325">
        <f>IF($E115&gt;$C$13,D115,)</f>
        <v>0</v>
      </c>
      <c r="E125" s="325">
        <f>IF($E115&gt;$C$13,E115,)</f>
        <v>0</v>
      </c>
      <c r="F125" s="8"/>
      <c r="G125" s="51"/>
      <c r="H125" s="51"/>
      <c r="I125" s="51"/>
      <c r="J125" s="51"/>
      <c r="K125" s="51"/>
    </row>
    <row r="126" spans="1:11" ht="12.75">
      <c r="A126" s="323" t="str">
        <f>IF($E116&gt;$C$13,A116," ")</f>
        <v> </v>
      </c>
      <c r="B126" s="307"/>
      <c r="C126" s="325">
        <f t="shared" si="6"/>
        <v>0</v>
      </c>
      <c r="D126" s="325">
        <f>IF($E116&gt;$C$13,D116,)</f>
        <v>0</v>
      </c>
      <c r="E126" s="325">
        <f>IF($E116&gt;$C$13,E116,)</f>
        <v>0</v>
      </c>
      <c r="F126" s="8"/>
      <c r="G126" s="51"/>
      <c r="H126" s="51"/>
      <c r="I126" s="51"/>
      <c r="J126" s="51"/>
      <c r="K126" s="51"/>
    </row>
    <row r="127" spans="1:11" ht="12.75">
      <c r="A127" s="323" t="str">
        <f>IF($E117&gt;$C$13,A117," ")</f>
        <v> </v>
      </c>
      <c r="B127" s="307"/>
      <c r="C127" s="325">
        <f t="shared" si="6"/>
        <v>0</v>
      </c>
      <c r="D127" s="325">
        <f t="shared" si="6"/>
        <v>0</v>
      </c>
      <c r="E127" s="325">
        <f t="shared" si="6"/>
        <v>0</v>
      </c>
      <c r="F127" s="8"/>
      <c r="G127" s="51"/>
      <c r="H127" s="51"/>
      <c r="I127" s="51"/>
      <c r="J127" s="51"/>
      <c r="K127" s="51"/>
    </row>
    <row r="128" spans="1:11" ht="12.75">
      <c r="A128" s="323"/>
      <c r="B128" s="307"/>
      <c r="C128" s="325">
        <f t="shared" si="6"/>
        <v>0</v>
      </c>
      <c r="D128" s="325">
        <f t="shared" si="6"/>
        <v>0</v>
      </c>
      <c r="E128" s="325">
        <f t="shared" si="6"/>
        <v>0</v>
      </c>
      <c r="F128" s="8"/>
      <c r="G128" s="51"/>
      <c r="H128" s="51"/>
      <c r="I128" s="51"/>
      <c r="J128" s="51"/>
      <c r="K128" s="51"/>
    </row>
    <row r="129" spans="1:11" ht="12.75">
      <c r="A129" s="323" t="str">
        <f>IF($E119&gt;$C$13,A119," ")</f>
        <v> </v>
      </c>
      <c r="B129" s="307"/>
      <c r="C129" s="325">
        <f t="shared" si="6"/>
        <v>0</v>
      </c>
      <c r="D129" s="325">
        <f t="shared" si="6"/>
        <v>0</v>
      </c>
      <c r="E129" s="325">
        <f t="shared" si="6"/>
        <v>0</v>
      </c>
      <c r="F129" s="8"/>
      <c r="G129" s="51"/>
      <c r="H129" s="51"/>
      <c r="I129" s="51"/>
      <c r="J129" s="51"/>
      <c r="K129" s="51"/>
    </row>
    <row r="130" spans="1:11" ht="12.75">
      <c r="A130" s="324" t="s">
        <v>299</v>
      </c>
      <c r="B130" s="307"/>
      <c r="C130" s="284">
        <f>SUM(C125:C129)</f>
        <v>0</v>
      </c>
      <c r="D130" s="284">
        <f>SUM(D125:D129)</f>
        <v>0</v>
      </c>
      <c r="E130" s="284">
        <f>SUM(E125:E129)</f>
        <v>0</v>
      </c>
      <c r="F130" s="8"/>
      <c r="G130" s="51"/>
      <c r="H130" s="51"/>
      <c r="I130" s="51"/>
      <c r="J130" s="51"/>
      <c r="K130" s="51"/>
    </row>
    <row r="131" spans="1:11" ht="12.75">
      <c r="A131" s="307" t="s">
        <v>300</v>
      </c>
      <c r="B131" s="307"/>
      <c r="C131" s="284">
        <f>C120-C130</f>
        <v>451602</v>
      </c>
      <c r="D131" s="284">
        <f>D120-D130</f>
        <v>394768</v>
      </c>
      <c r="E131" s="284">
        <f>E120-E130</f>
        <v>56834</v>
      </c>
      <c r="F131" s="8"/>
      <c r="G131" s="51"/>
      <c r="H131" s="51"/>
      <c r="I131" s="51"/>
      <c r="J131" s="51"/>
      <c r="K131" s="51"/>
    </row>
    <row r="132" spans="1:11" ht="12.75">
      <c r="A132" s="307" t="s">
        <v>298</v>
      </c>
      <c r="B132" s="307"/>
      <c r="C132" s="284">
        <f>C130+C131</f>
        <v>451602</v>
      </c>
      <c r="D132" s="284">
        <f>D130+D131</f>
        <v>394768</v>
      </c>
      <c r="E132" s="284">
        <f>E130+E131</f>
        <v>56834</v>
      </c>
      <c r="F132" s="8"/>
      <c r="G132" s="51"/>
      <c r="H132" s="51"/>
      <c r="I132" s="51"/>
      <c r="J132" s="51"/>
      <c r="K132" s="51"/>
    </row>
    <row r="133" spans="2:11" ht="12.75">
      <c r="B133" s="8"/>
      <c r="C133" s="28"/>
      <c r="D133" s="28"/>
      <c r="E133" s="28"/>
      <c r="F133" s="8"/>
      <c r="G133" s="51"/>
      <c r="H133" s="51"/>
      <c r="I133" s="51"/>
      <c r="J133" s="51"/>
      <c r="K133" s="51"/>
    </row>
    <row r="134" spans="1:11" ht="12.75">
      <c r="A134" s="13" t="s">
        <v>159</v>
      </c>
      <c r="B134" s="8" t="s">
        <v>275</v>
      </c>
      <c r="C134" s="284">
        <f>+C53+C82-C122</f>
        <v>11727105</v>
      </c>
      <c r="D134" s="284">
        <f>D53+D82-D122</f>
        <v>-394768</v>
      </c>
      <c r="E134" s="284">
        <f>E53+E82-E122</f>
        <v>12121873</v>
      </c>
      <c r="F134" s="8"/>
      <c r="G134" s="51"/>
      <c r="H134" s="51"/>
      <c r="I134" s="51"/>
      <c r="J134" s="51"/>
      <c r="K134" s="51"/>
    </row>
    <row r="135" spans="1:11" ht="12.75">
      <c r="A135" s="12" t="s">
        <v>107</v>
      </c>
      <c r="B135" s="8"/>
      <c r="D135" s="36"/>
      <c r="E135" s="36"/>
      <c r="F135" s="8"/>
      <c r="G135" s="51"/>
      <c r="H135" s="51"/>
      <c r="I135" s="51"/>
      <c r="J135" s="51"/>
      <c r="K135" s="51"/>
    </row>
    <row r="136" spans="1:11" ht="12.75">
      <c r="A136" s="12" t="s">
        <v>592</v>
      </c>
      <c r="B136" s="8" t="s">
        <v>273</v>
      </c>
      <c r="C136" s="331"/>
      <c r="D136" s="331"/>
      <c r="E136" s="298">
        <f>C136-D136</f>
        <v>0</v>
      </c>
      <c r="F136" s="8"/>
      <c r="G136" s="51"/>
      <c r="H136" s="51"/>
      <c r="I136" s="51"/>
      <c r="J136" s="51"/>
      <c r="K136" s="51"/>
    </row>
    <row r="137" spans="1:11" ht="12.75">
      <c r="A137" s="52" t="s">
        <v>622</v>
      </c>
      <c r="B137" s="8" t="s">
        <v>273</v>
      </c>
      <c r="C137" s="358"/>
      <c r="D137" s="358"/>
      <c r="E137" s="446">
        <f>C137-D137</f>
        <v>0</v>
      </c>
      <c r="F137" s="8"/>
      <c r="G137" s="51"/>
      <c r="H137" s="51"/>
      <c r="I137" s="51"/>
      <c r="J137" s="51"/>
      <c r="K137" s="51"/>
    </row>
    <row r="138" spans="1:11" ht="12.75">
      <c r="A138" s="369"/>
      <c r="B138" s="8"/>
      <c r="C138" s="358"/>
      <c r="D138" s="358"/>
      <c r="E138" s="446">
        <f>C138-D138</f>
        <v>0</v>
      </c>
      <c r="F138" s="8"/>
      <c r="G138" s="51"/>
      <c r="H138" s="51"/>
      <c r="I138" s="51"/>
      <c r="J138" s="51"/>
      <c r="K138" s="51"/>
    </row>
    <row r="139" spans="1:11" ht="12.75">
      <c r="A139" s="52" t="s">
        <v>175</v>
      </c>
      <c r="B139" s="8" t="s">
        <v>275</v>
      </c>
      <c r="C139" s="285">
        <f>C134-C136-C137-C138</f>
        <v>11727105</v>
      </c>
      <c r="D139" s="285">
        <f>D134-D136-D137-D138</f>
        <v>-394768</v>
      </c>
      <c r="E139" s="285">
        <f>E134-E136-E137-E138</f>
        <v>12121873</v>
      </c>
      <c r="F139" s="8"/>
      <c r="G139" s="51"/>
      <c r="H139" s="51"/>
      <c r="I139" s="51"/>
      <c r="J139" s="51"/>
      <c r="K139" s="51"/>
    </row>
    <row r="140" spans="1:11" ht="12.75">
      <c r="A140" s="52"/>
      <c r="B140" s="8"/>
      <c r="C140" s="100"/>
      <c r="D140" s="100"/>
      <c r="E140" s="100"/>
      <c r="F140" s="8"/>
      <c r="G140" s="51"/>
      <c r="H140" s="51"/>
      <c r="I140" s="51"/>
      <c r="J140" s="51"/>
      <c r="K140" s="51"/>
    </row>
    <row r="141" spans="1:11" ht="12.75">
      <c r="A141" s="368" t="s">
        <v>417</v>
      </c>
      <c r="B141" s="8"/>
      <c r="C141" s="5"/>
      <c r="D141" s="5"/>
      <c r="E141" s="5"/>
      <c r="F141" s="8"/>
      <c r="G141" s="51"/>
      <c r="H141" s="51"/>
      <c r="I141" s="51"/>
      <c r="J141" s="51"/>
      <c r="K141" s="51"/>
    </row>
    <row r="142" spans="1:11" ht="12.75">
      <c r="A142" s="52" t="s">
        <v>593</v>
      </c>
      <c r="B142" s="8" t="s">
        <v>272</v>
      </c>
      <c r="C142" s="342">
        <v>2561258</v>
      </c>
      <c r="D142" s="342"/>
      <c r="E142" s="285">
        <f>C142-D142</f>
        <v>2561258</v>
      </c>
      <c r="F142" s="8"/>
      <c r="G142" s="51"/>
      <c r="H142" s="51"/>
      <c r="I142" s="51"/>
      <c r="J142" s="51"/>
      <c r="K142" s="51"/>
    </row>
    <row r="143" spans="1:11" ht="12.75">
      <c r="A143" s="52" t="s">
        <v>594</v>
      </c>
      <c r="B143" s="8" t="s">
        <v>272</v>
      </c>
      <c r="C143" s="342">
        <v>1610526</v>
      </c>
      <c r="D143" s="342"/>
      <c r="E143" s="327">
        <f>C143-D143</f>
        <v>1610526</v>
      </c>
      <c r="F143" s="8"/>
      <c r="G143" s="51"/>
      <c r="H143" s="51"/>
      <c r="I143" s="51"/>
      <c r="J143" s="51"/>
      <c r="K143" s="51"/>
    </row>
    <row r="144" spans="1:11" ht="12.75">
      <c r="A144" s="52" t="s">
        <v>254</v>
      </c>
      <c r="B144" s="8" t="s">
        <v>275</v>
      </c>
      <c r="C144" s="285">
        <f>C142+C143</f>
        <v>4171784</v>
      </c>
      <c r="D144" s="285">
        <f>D142+D143</f>
        <v>0</v>
      </c>
      <c r="E144" s="285">
        <f>E142+E143</f>
        <v>4171784</v>
      </c>
      <c r="F144" s="8"/>
      <c r="G144" s="51"/>
      <c r="H144" s="51"/>
      <c r="I144" s="51"/>
      <c r="J144" s="51"/>
      <c r="K144" s="51"/>
    </row>
    <row r="145" spans="1:11" ht="12.75">
      <c r="A145" s="52" t="s">
        <v>595</v>
      </c>
      <c r="B145" s="8" t="s">
        <v>273</v>
      </c>
      <c r="C145" s="342"/>
      <c r="D145" s="342"/>
      <c r="E145" s="328">
        <f>C145-D145</f>
        <v>0</v>
      </c>
      <c r="F145" s="8"/>
      <c r="G145" s="51"/>
      <c r="H145" s="51"/>
      <c r="I145" s="51"/>
      <c r="J145" s="51"/>
      <c r="K145" s="51"/>
    </row>
    <row r="146" spans="1:11" ht="12.75">
      <c r="A146" s="368" t="s">
        <v>177</v>
      </c>
      <c r="B146" s="8" t="s">
        <v>275</v>
      </c>
      <c r="C146" s="285">
        <f>C144-C145</f>
        <v>4171784</v>
      </c>
      <c r="D146" s="285">
        <f>D144-D145</f>
        <v>0</v>
      </c>
      <c r="E146" s="285">
        <f>E144-E145</f>
        <v>4171784</v>
      </c>
      <c r="F146" s="8"/>
      <c r="G146" s="51"/>
      <c r="H146" s="51"/>
      <c r="I146" s="51"/>
      <c r="J146" s="51"/>
      <c r="K146" s="51"/>
    </row>
    <row r="147" spans="2:11" ht="12.75">
      <c r="B147" s="8"/>
      <c r="C147" s="5"/>
      <c r="D147" s="5"/>
      <c r="E147" s="5"/>
      <c r="F147" s="8"/>
      <c r="G147" s="51"/>
      <c r="H147" s="51"/>
      <c r="I147" s="51"/>
      <c r="J147" s="51"/>
      <c r="K147" s="51"/>
    </row>
    <row r="148" spans="1:11" ht="12.75">
      <c r="A148" s="368" t="s">
        <v>557</v>
      </c>
      <c r="B148" s="8"/>
      <c r="C148" s="5"/>
      <c r="D148" s="5"/>
      <c r="E148" s="5"/>
      <c r="F148" s="8"/>
      <c r="G148" s="51"/>
      <c r="H148" s="51"/>
      <c r="I148" s="51"/>
      <c r="J148" s="51"/>
      <c r="K148" s="51"/>
    </row>
    <row r="149" spans="1:11" ht="12.75">
      <c r="A149" s="52" t="s">
        <v>596</v>
      </c>
      <c r="B149" s="8"/>
      <c r="C149" s="457">
        <v>0.2212</v>
      </c>
      <c r="D149" s="5"/>
      <c r="E149" s="458">
        <f>C149</f>
        <v>0.2212</v>
      </c>
      <c r="F149" s="8"/>
      <c r="G149" s="51"/>
      <c r="H149" s="51"/>
      <c r="I149" s="51"/>
      <c r="J149" s="51"/>
      <c r="K149" s="51"/>
    </row>
    <row r="150" spans="1:11" ht="12.75">
      <c r="A150" s="52" t="s">
        <v>597</v>
      </c>
      <c r="B150" s="8"/>
      <c r="C150" s="457">
        <v>0.1393</v>
      </c>
      <c r="D150" s="5"/>
      <c r="E150" s="458">
        <f>C150</f>
        <v>0.1393</v>
      </c>
      <c r="F150" s="8"/>
      <c r="G150" s="51"/>
      <c r="H150" s="51"/>
      <c r="I150" s="51"/>
      <c r="J150" s="51"/>
      <c r="K150" s="51"/>
    </row>
    <row r="151" spans="1:11" ht="12.75">
      <c r="A151" t="s">
        <v>438</v>
      </c>
      <c r="B151" s="8"/>
      <c r="C151" s="458">
        <f>SUM(C149:C150)</f>
        <v>0.36050000000000004</v>
      </c>
      <c r="D151" s="5"/>
      <c r="E151" s="458">
        <f>SUM(E149:E150)</f>
        <v>0.36050000000000004</v>
      </c>
      <c r="F151" s="8"/>
      <c r="G151" s="51"/>
      <c r="H151" s="51"/>
      <c r="I151" s="51"/>
      <c r="J151" s="51"/>
      <c r="K151" s="51"/>
    </row>
    <row r="152" spans="2:11" ht="12.75">
      <c r="B152" s="8"/>
      <c r="C152" s="5"/>
      <c r="D152" s="5"/>
      <c r="E152" s="5"/>
      <c r="F152" s="8"/>
      <c r="G152" s="51"/>
      <c r="H152" s="51"/>
      <c r="I152" s="51"/>
      <c r="J152" s="51"/>
      <c r="K152" s="51"/>
    </row>
    <row r="153" spans="1:11" ht="12.75">
      <c r="A153" s="14" t="s">
        <v>472</v>
      </c>
      <c r="B153" s="8"/>
      <c r="C153" s="5"/>
      <c r="D153" s="5"/>
      <c r="E153" s="5"/>
      <c r="F153" s="8"/>
      <c r="G153" s="51"/>
      <c r="H153" s="51"/>
      <c r="I153" s="51"/>
      <c r="J153" s="51"/>
      <c r="K153" s="51"/>
    </row>
    <row r="154" spans="1:11" ht="12.75">
      <c r="A154" s="14"/>
      <c r="B154" s="8"/>
      <c r="C154" s="5"/>
      <c r="D154" s="5"/>
      <c r="E154" s="5"/>
      <c r="F154" s="8"/>
      <c r="G154" s="51"/>
      <c r="H154" s="51"/>
      <c r="I154" s="51"/>
      <c r="J154" s="51"/>
      <c r="K154" s="51"/>
    </row>
    <row r="155" spans="1:11" ht="12.75">
      <c r="A155" s="14" t="s">
        <v>330</v>
      </c>
      <c r="B155" s="8"/>
      <c r="C155" s="5"/>
      <c r="D155" s="5"/>
      <c r="E155" s="5"/>
      <c r="F155" s="8"/>
      <c r="G155" s="51"/>
      <c r="H155" s="51"/>
      <c r="I155" s="51"/>
      <c r="J155" s="51"/>
      <c r="K155" s="51"/>
    </row>
    <row r="156" spans="1:11" ht="12.75">
      <c r="A156" s="2" t="s">
        <v>331</v>
      </c>
      <c r="B156" s="8"/>
      <c r="C156" s="5"/>
      <c r="D156" s="5"/>
      <c r="E156" s="5"/>
      <c r="F156" s="8"/>
      <c r="G156" s="51"/>
      <c r="H156" s="51"/>
      <c r="I156" s="51"/>
      <c r="J156" s="51"/>
      <c r="K156" s="51"/>
    </row>
    <row r="157" spans="1:11" ht="12.75">
      <c r="A157" s="14" t="s">
        <v>63</v>
      </c>
      <c r="B157" s="8"/>
      <c r="C157" s="5"/>
      <c r="D157" s="5"/>
      <c r="E157" s="5"/>
      <c r="F157" s="8"/>
      <c r="G157" s="51"/>
      <c r="H157" s="51"/>
      <c r="I157" s="51"/>
      <c r="J157" s="51"/>
      <c r="K157" s="51"/>
    </row>
    <row r="158" spans="1:11" ht="12.75">
      <c r="A158" s="2"/>
      <c r="B158" s="8"/>
      <c r="C158" s="5"/>
      <c r="D158" s="5"/>
      <c r="E158" s="5"/>
      <c r="F158" s="8"/>
      <c r="G158" s="51"/>
      <c r="H158" s="51"/>
      <c r="I158" s="51"/>
      <c r="J158" s="51"/>
      <c r="K158" s="51"/>
    </row>
    <row r="159" spans="1:11" ht="12.75">
      <c r="A159" t="s">
        <v>64</v>
      </c>
      <c r="B159" s="76" t="s">
        <v>272</v>
      </c>
      <c r="C159" s="331">
        <v>61491374</v>
      </c>
      <c r="D159" s="331"/>
      <c r="E159" s="306">
        <f>C159-D159</f>
        <v>61491374</v>
      </c>
      <c r="F159" s="8"/>
      <c r="G159" s="51"/>
      <c r="H159" s="51"/>
      <c r="I159" s="51"/>
      <c r="J159" s="51"/>
      <c r="K159" s="51"/>
    </row>
    <row r="160" spans="1:11" ht="12.75">
      <c r="A160" t="s">
        <v>65</v>
      </c>
      <c r="B160" s="76" t="s">
        <v>278</v>
      </c>
      <c r="C160" s="331">
        <v>14478708</v>
      </c>
      <c r="D160" s="331"/>
      <c r="E160" s="306">
        <f aca="true" t="shared" si="7" ref="E160:E172">C160-D160</f>
        <v>14478708</v>
      </c>
      <c r="F160" s="8"/>
      <c r="G160" s="51"/>
      <c r="H160" s="51"/>
      <c r="I160" s="51"/>
      <c r="J160" s="51"/>
      <c r="K160" s="51"/>
    </row>
    <row r="161" spans="1:11" ht="12.75">
      <c r="A161" t="s">
        <v>66</v>
      </c>
      <c r="B161" s="76" t="s">
        <v>272</v>
      </c>
      <c r="C161" s="331"/>
      <c r="D161" s="331"/>
      <c r="E161" s="306">
        <f t="shared" si="7"/>
        <v>0</v>
      </c>
      <c r="F161" s="8"/>
      <c r="G161" s="51"/>
      <c r="H161" s="51"/>
      <c r="I161" s="51"/>
      <c r="J161" s="51"/>
      <c r="K161" s="51"/>
    </row>
    <row r="162" spans="1:11" ht="12.75">
      <c r="A162" t="s">
        <v>67</v>
      </c>
      <c r="B162" s="76" t="s">
        <v>272</v>
      </c>
      <c r="C162" s="331"/>
      <c r="D162" s="331"/>
      <c r="E162" s="306">
        <f t="shared" si="7"/>
        <v>0</v>
      </c>
      <c r="F162" s="8"/>
      <c r="G162" s="51"/>
      <c r="H162" s="51"/>
      <c r="I162" s="51"/>
      <c r="J162" s="51"/>
      <c r="K162" s="51"/>
    </row>
    <row r="163" spans="1:11" ht="12.75">
      <c r="A163" t="s">
        <v>68</v>
      </c>
      <c r="B163" s="76" t="s">
        <v>272</v>
      </c>
      <c r="C163" s="331">
        <v>28992907</v>
      </c>
      <c r="D163" s="331"/>
      <c r="E163" s="306">
        <f t="shared" si="7"/>
        <v>28992907</v>
      </c>
      <c r="F163" s="8"/>
      <c r="G163" s="51"/>
      <c r="H163" s="51"/>
      <c r="I163" s="51"/>
      <c r="J163" s="51"/>
      <c r="K163" s="51"/>
    </row>
    <row r="164" spans="1:11" ht="12.75">
      <c r="A164" t="s">
        <v>69</v>
      </c>
      <c r="B164" s="76" t="s">
        <v>272</v>
      </c>
      <c r="C164" s="331"/>
      <c r="D164" s="331"/>
      <c r="E164" s="306">
        <f t="shared" si="7"/>
        <v>0</v>
      </c>
      <c r="F164" s="8"/>
      <c r="G164" s="51"/>
      <c r="H164" s="51"/>
      <c r="I164" s="51"/>
      <c r="J164" s="51"/>
      <c r="K164" s="51"/>
    </row>
    <row r="165" spans="1:11" ht="12.75">
      <c r="A165" t="s">
        <v>70</v>
      </c>
      <c r="B165" s="76" t="s">
        <v>272</v>
      </c>
      <c r="C165" s="331"/>
      <c r="D165" s="331"/>
      <c r="E165" s="306">
        <f t="shared" si="7"/>
        <v>0</v>
      </c>
      <c r="F165" s="8"/>
      <c r="G165" s="51"/>
      <c r="H165" s="51"/>
      <c r="I165" s="51"/>
      <c r="J165" s="51"/>
      <c r="K165" s="51"/>
    </row>
    <row r="166" spans="1:11" ht="12.75">
      <c r="A166" t="s">
        <v>71</v>
      </c>
      <c r="B166" s="76" t="s">
        <v>272</v>
      </c>
      <c r="C166" s="331">
        <v>25000000</v>
      </c>
      <c r="D166" s="331"/>
      <c r="E166" s="306">
        <f t="shared" si="7"/>
        <v>25000000</v>
      </c>
      <c r="F166" s="8"/>
      <c r="G166" s="51"/>
      <c r="H166" s="51"/>
      <c r="I166" s="51"/>
      <c r="J166" s="51"/>
      <c r="K166" s="51"/>
    </row>
    <row r="167" spans="1:11" ht="12.75">
      <c r="A167" t="s">
        <v>371</v>
      </c>
      <c r="B167" s="76" t="s">
        <v>272</v>
      </c>
      <c r="C167" s="331"/>
      <c r="D167" s="331"/>
      <c r="E167" s="306">
        <f t="shared" si="7"/>
        <v>0</v>
      </c>
      <c r="F167" s="8"/>
      <c r="G167" s="51"/>
      <c r="H167" s="51"/>
      <c r="I167" s="51"/>
      <c r="J167" s="51"/>
      <c r="K167" s="51"/>
    </row>
    <row r="168" spans="1:11" ht="12.75">
      <c r="A168" t="s">
        <v>72</v>
      </c>
      <c r="B168" s="76" t="s">
        <v>272</v>
      </c>
      <c r="C168" s="331"/>
      <c r="D168" s="331"/>
      <c r="E168" s="306">
        <f t="shared" si="7"/>
        <v>0</v>
      </c>
      <c r="F168" s="8"/>
      <c r="G168" s="51"/>
      <c r="H168" s="51"/>
      <c r="I168" s="51"/>
      <c r="J168" s="51"/>
      <c r="K168" s="51"/>
    </row>
    <row r="169" spans="1:11" ht="12.75">
      <c r="A169" t="s">
        <v>73</v>
      </c>
      <c r="B169" s="76" t="s">
        <v>272</v>
      </c>
      <c r="C169" s="331"/>
      <c r="D169" s="331"/>
      <c r="E169" s="306">
        <f t="shared" si="7"/>
        <v>0</v>
      </c>
      <c r="F169" s="8"/>
      <c r="G169" s="51"/>
      <c r="H169" s="51"/>
      <c r="I169" s="51"/>
      <c r="J169" s="51"/>
      <c r="K169" s="51"/>
    </row>
    <row r="170" spans="1:11" ht="12.75">
      <c r="A170" t="s">
        <v>281</v>
      </c>
      <c r="B170" s="76" t="s">
        <v>272</v>
      </c>
      <c r="C170" s="331"/>
      <c r="D170" s="331"/>
      <c r="E170" s="306">
        <f t="shared" si="7"/>
        <v>0</v>
      </c>
      <c r="F170" s="8"/>
      <c r="G170" s="51"/>
      <c r="H170" s="51"/>
      <c r="I170" s="51"/>
      <c r="J170" s="51"/>
      <c r="K170" s="51"/>
    </row>
    <row r="171" spans="1:11" ht="12.75">
      <c r="A171" t="s">
        <v>74</v>
      </c>
      <c r="B171" s="76" t="s">
        <v>272</v>
      </c>
      <c r="C171" s="331"/>
      <c r="D171" s="331"/>
      <c r="E171" s="306">
        <f t="shared" si="7"/>
        <v>0</v>
      </c>
      <c r="F171" s="8"/>
      <c r="G171" s="51"/>
      <c r="H171" s="51"/>
      <c r="I171" s="51"/>
      <c r="J171" s="51"/>
      <c r="K171" s="51"/>
    </row>
    <row r="172" spans="1:6" ht="12.75">
      <c r="A172" t="s">
        <v>277</v>
      </c>
      <c r="B172" s="76" t="s">
        <v>272</v>
      </c>
      <c r="C172" s="331"/>
      <c r="D172" s="331"/>
      <c r="E172" s="306">
        <f t="shared" si="7"/>
        <v>0</v>
      </c>
      <c r="F172" s="8"/>
    </row>
    <row r="173" spans="1:6" ht="12.75">
      <c r="A173" t="s">
        <v>75</v>
      </c>
      <c r="B173" s="76" t="s">
        <v>275</v>
      </c>
      <c r="C173" s="284">
        <f>SUM(C159:C172)</f>
        <v>129962989</v>
      </c>
      <c r="D173" s="284">
        <f>SUM(D159:D172)</f>
        <v>0</v>
      </c>
      <c r="E173" s="284">
        <f>SUM(E159:E172)</f>
        <v>129962989</v>
      </c>
      <c r="F173" s="8"/>
    </row>
    <row r="174" spans="1:6" ht="12.75">
      <c r="A174" t="s">
        <v>76</v>
      </c>
      <c r="B174" s="8"/>
      <c r="C174" s="28"/>
      <c r="D174" s="28"/>
      <c r="E174" s="28"/>
      <c r="F174" s="8"/>
    </row>
    <row r="175" spans="1:6" ht="25.5">
      <c r="A175" s="75" t="s">
        <v>280</v>
      </c>
      <c r="B175" s="76" t="s">
        <v>273</v>
      </c>
      <c r="C175" s="332">
        <v>-9332459</v>
      </c>
      <c r="D175" s="332"/>
      <c r="E175" s="329">
        <f>C175-D175</f>
        <v>-9332459</v>
      </c>
      <c r="F175" s="8"/>
    </row>
    <row r="176" spans="1:6" ht="25.5">
      <c r="A176" s="92" t="s">
        <v>268</v>
      </c>
      <c r="B176" s="76" t="s">
        <v>273</v>
      </c>
      <c r="C176" s="332"/>
      <c r="D176" s="332"/>
      <c r="E176" s="329">
        <f>C176-D176</f>
        <v>0</v>
      </c>
      <c r="F176" s="8"/>
    </row>
    <row r="177" spans="1:6" ht="12.75">
      <c r="A177" s="2" t="s">
        <v>120</v>
      </c>
      <c r="B177" s="76" t="s">
        <v>275</v>
      </c>
      <c r="C177" s="330">
        <f>C173-C175-C176</f>
        <v>139295448</v>
      </c>
      <c r="D177" s="330">
        <f>D173-D175-D176</f>
        <v>0</v>
      </c>
      <c r="E177" s="284">
        <f>E173-E175-E176</f>
        <v>139295448</v>
      </c>
      <c r="F177" s="8"/>
    </row>
    <row r="178" spans="2:6" ht="12.75">
      <c r="B178" s="8"/>
      <c r="C178" s="5"/>
      <c r="D178" s="5"/>
      <c r="E178" s="5"/>
      <c r="F178" s="8"/>
    </row>
    <row r="179" spans="1:6" ht="12.75">
      <c r="A179" s="14" t="s">
        <v>77</v>
      </c>
      <c r="B179" s="8"/>
      <c r="C179" s="5"/>
      <c r="D179" s="5"/>
      <c r="E179" s="5"/>
      <c r="F179" s="8"/>
    </row>
    <row r="180" spans="2:6" ht="12.75">
      <c r="B180" s="8"/>
      <c r="C180" s="5"/>
      <c r="D180" s="5"/>
      <c r="E180" s="5"/>
      <c r="F180" s="8"/>
    </row>
    <row r="181" spans="1:6" ht="12.75">
      <c r="A181" t="s">
        <v>78</v>
      </c>
      <c r="B181" s="76" t="s">
        <v>272</v>
      </c>
      <c r="C181" s="331"/>
      <c r="D181" s="331"/>
      <c r="E181" s="306">
        <f aca="true" t="shared" si="8" ref="E181:E186">C181-D181</f>
        <v>0</v>
      </c>
      <c r="F181" s="8"/>
    </row>
    <row r="182" spans="1:6" ht="12.75">
      <c r="A182" t="s">
        <v>79</v>
      </c>
      <c r="B182" s="76" t="s">
        <v>272</v>
      </c>
      <c r="C182" s="331"/>
      <c r="D182" s="331"/>
      <c r="E182" s="306">
        <f t="shared" si="8"/>
        <v>0</v>
      </c>
      <c r="F182" s="8"/>
    </row>
    <row r="183" spans="1:6" ht="12.75">
      <c r="A183" t="s">
        <v>80</v>
      </c>
      <c r="B183" s="76" t="s">
        <v>272</v>
      </c>
      <c r="C183" s="331">
        <v>71785</v>
      </c>
      <c r="D183" s="331"/>
      <c r="E183" s="306">
        <f t="shared" si="8"/>
        <v>71785</v>
      </c>
      <c r="F183" s="8"/>
    </row>
    <row r="184" spans="1:6" ht="12.75">
      <c r="A184" t="s">
        <v>81</v>
      </c>
      <c r="B184" s="76" t="s">
        <v>272</v>
      </c>
      <c r="C184" s="331">
        <v>162976</v>
      </c>
      <c r="D184" s="331"/>
      <c r="E184" s="306">
        <f t="shared" si="8"/>
        <v>162976</v>
      </c>
      <c r="F184" s="8"/>
    </row>
    <row r="185" spans="1:6" ht="12.75">
      <c r="A185" t="s">
        <v>276</v>
      </c>
      <c r="B185" s="76" t="s">
        <v>272</v>
      </c>
      <c r="C185" s="331"/>
      <c r="D185" s="331"/>
      <c r="E185" s="306">
        <f t="shared" si="8"/>
        <v>0</v>
      </c>
      <c r="F185" s="8"/>
    </row>
    <row r="186" spans="1:6" ht="12.75">
      <c r="A186" t="s">
        <v>282</v>
      </c>
      <c r="B186" s="76" t="s">
        <v>272</v>
      </c>
      <c r="C186" s="331"/>
      <c r="D186" s="331"/>
      <c r="E186" s="306">
        <f t="shared" si="8"/>
        <v>0</v>
      </c>
      <c r="F186" s="8"/>
    </row>
    <row r="187" spans="2:6" ht="12.75">
      <c r="B187" s="8"/>
      <c r="C187" s="28"/>
      <c r="D187" s="28"/>
      <c r="E187" s="258"/>
      <c r="F187" s="8"/>
    </row>
    <row r="188" spans="1:6" ht="12.75">
      <c r="A188" s="2" t="s">
        <v>82</v>
      </c>
      <c r="B188" s="76" t="s">
        <v>275</v>
      </c>
      <c r="C188" s="284">
        <f>SUM(C181:C186)</f>
        <v>234761</v>
      </c>
      <c r="D188" s="284">
        <f>SUM(D181:D187)</f>
        <v>0</v>
      </c>
      <c r="E188" s="284">
        <f>SUM(E181:E186)</f>
        <v>234761</v>
      </c>
      <c r="F188" s="8"/>
    </row>
    <row r="189" spans="1:6" ht="12.75">
      <c r="A189" s="2"/>
      <c r="B189" s="8"/>
      <c r="C189" s="5"/>
      <c r="D189" s="5"/>
      <c r="E189" s="5"/>
      <c r="F189" s="8"/>
    </row>
    <row r="190" spans="1:6" ht="12.75">
      <c r="A190" s="2"/>
      <c r="B190" s="8"/>
      <c r="C190" s="5"/>
      <c r="D190" s="5"/>
      <c r="E190" s="5"/>
      <c r="F190" s="8"/>
    </row>
    <row r="191" spans="1:6" ht="12.75">
      <c r="A191" s="14" t="s">
        <v>83</v>
      </c>
      <c r="B191" s="8"/>
      <c r="C191" s="5"/>
      <c r="D191" s="5"/>
      <c r="E191" s="5"/>
      <c r="F191" s="8"/>
    </row>
    <row r="192" spans="2:6" ht="12.75">
      <c r="B192" s="8"/>
      <c r="C192" s="5"/>
      <c r="D192" s="5"/>
      <c r="E192" s="5"/>
      <c r="F192" s="8"/>
    </row>
    <row r="193" spans="1:6" ht="12.75">
      <c r="A193" t="s">
        <v>84</v>
      </c>
      <c r="B193" s="76" t="s">
        <v>272</v>
      </c>
      <c r="C193" s="331">
        <v>154523176</v>
      </c>
      <c r="D193" s="331"/>
      <c r="E193" s="306">
        <f>C193-D193</f>
        <v>154523176</v>
      </c>
      <c r="F193" s="8"/>
    </row>
    <row r="194" spans="1:6" ht="12.75">
      <c r="A194" t="s">
        <v>269</v>
      </c>
      <c r="B194" s="76" t="s">
        <v>272</v>
      </c>
      <c r="C194" s="331"/>
      <c r="D194" s="331"/>
      <c r="E194" s="306">
        <f>C194-D194</f>
        <v>0</v>
      </c>
      <c r="F194" s="8"/>
    </row>
    <row r="195" spans="1:7" ht="12.75">
      <c r="A195" t="s">
        <v>270</v>
      </c>
      <c r="B195" s="76" t="s">
        <v>272</v>
      </c>
      <c r="C195" s="331"/>
      <c r="D195" s="331"/>
      <c r="E195" s="306">
        <f>C195-D195</f>
        <v>0</v>
      </c>
      <c r="F195" s="8"/>
      <c r="G195" s="28" t="s">
        <v>180</v>
      </c>
    </row>
    <row r="196" spans="1:6" ht="12.75">
      <c r="A196" t="s">
        <v>271</v>
      </c>
      <c r="B196" s="76" t="s">
        <v>273</v>
      </c>
      <c r="C196" s="331"/>
      <c r="D196" s="331"/>
      <c r="E196" s="306">
        <f>C196-D196</f>
        <v>0</v>
      </c>
      <c r="F196" s="8"/>
    </row>
    <row r="197" spans="2:6" ht="12.75">
      <c r="B197" s="8"/>
      <c r="C197" s="343"/>
      <c r="D197" s="343"/>
      <c r="E197" s="206"/>
      <c r="F197" s="8"/>
    </row>
    <row r="198" spans="1:6" ht="12.75">
      <c r="A198" s="2" t="s">
        <v>85</v>
      </c>
      <c r="B198" s="76" t="s">
        <v>275</v>
      </c>
      <c r="C198" s="284">
        <f>C193+C194+C195-C196</f>
        <v>154523176</v>
      </c>
      <c r="D198" s="284">
        <f>D193+D194+D195-D196</f>
        <v>0</v>
      </c>
      <c r="E198" s="284">
        <f>E193+E194+E195-E196</f>
        <v>154523176</v>
      </c>
      <c r="F198" s="8"/>
    </row>
    <row r="199" spans="2:6" ht="12.75">
      <c r="B199" s="8"/>
      <c r="C199" s="5"/>
      <c r="D199" s="5"/>
      <c r="E199" s="5"/>
      <c r="F199" s="8"/>
    </row>
    <row r="200" spans="1:6" ht="12.75">
      <c r="A200" t="s">
        <v>86</v>
      </c>
      <c r="B200" s="8"/>
      <c r="C200" s="5"/>
      <c r="D200" s="5"/>
      <c r="E200" s="5"/>
      <c r="F200" s="8"/>
    </row>
    <row r="201" spans="1:6" ht="12.75">
      <c r="A201" t="s">
        <v>274</v>
      </c>
      <c r="B201" s="76" t="s">
        <v>272</v>
      </c>
      <c r="C201" s="331"/>
      <c r="D201" s="331"/>
      <c r="E201" s="306">
        <f aca="true" t="shared" si="9" ref="E201:E207">C201-D201</f>
        <v>0</v>
      </c>
      <c r="F201" s="8"/>
    </row>
    <row r="202" spans="1:6" ht="12.75">
      <c r="A202" t="s">
        <v>87</v>
      </c>
      <c r="B202" s="76" t="s">
        <v>272</v>
      </c>
      <c r="C202" s="331"/>
      <c r="D202" s="331"/>
      <c r="E202" s="306">
        <f t="shared" si="9"/>
        <v>0</v>
      </c>
      <c r="F202" s="8"/>
    </row>
    <row r="203" spans="1:6" ht="12.75">
      <c r="A203" t="s">
        <v>88</v>
      </c>
      <c r="B203" s="8"/>
      <c r="C203" s="331"/>
      <c r="D203" s="331"/>
      <c r="E203" s="306">
        <f t="shared" si="9"/>
        <v>0</v>
      </c>
      <c r="F203" s="8"/>
    </row>
    <row r="204" spans="1:6" ht="25.5">
      <c r="A204" s="75" t="s">
        <v>280</v>
      </c>
      <c r="B204" s="78" t="s">
        <v>273</v>
      </c>
      <c r="C204" s="332">
        <v>-9332459</v>
      </c>
      <c r="D204" s="332"/>
      <c r="E204" s="329">
        <f t="shared" si="9"/>
        <v>-9332459</v>
      </c>
      <c r="F204" s="8"/>
    </row>
    <row r="205" spans="1:6" ht="25.5">
      <c r="A205" s="75" t="s">
        <v>279</v>
      </c>
      <c r="B205" s="76" t="s">
        <v>273</v>
      </c>
      <c r="C205" s="331"/>
      <c r="D205" s="331"/>
      <c r="E205" s="306">
        <f t="shared" si="9"/>
        <v>0</v>
      </c>
      <c r="F205" s="8"/>
    </row>
    <row r="206" spans="1:5" ht="12.75">
      <c r="A206" t="s">
        <v>89</v>
      </c>
      <c r="B206" s="76" t="s">
        <v>273</v>
      </c>
      <c r="C206" s="331"/>
      <c r="D206" s="331"/>
      <c r="E206" s="306">
        <f t="shared" si="9"/>
        <v>0</v>
      </c>
    </row>
    <row r="207" spans="1:5" ht="12.75">
      <c r="A207" t="s">
        <v>90</v>
      </c>
      <c r="B207" s="76" t="s">
        <v>278</v>
      </c>
      <c r="C207" s="331"/>
      <c r="D207" s="331"/>
      <c r="E207" s="306">
        <f t="shared" si="9"/>
        <v>0</v>
      </c>
    </row>
    <row r="208" spans="2:5" ht="12.75">
      <c r="B208" s="8"/>
      <c r="C208" s="28"/>
      <c r="D208" s="28"/>
      <c r="E208" s="206"/>
    </row>
    <row r="209" spans="1:5" ht="12.75">
      <c r="A209" s="2" t="s">
        <v>91</v>
      </c>
      <c r="B209" s="8" t="s">
        <v>275</v>
      </c>
      <c r="C209" s="330">
        <f>C198+C201+C202-C204-C205-C206+C207</f>
        <v>163855635</v>
      </c>
      <c r="D209" s="330">
        <f>D198+D201+D202-D204-D205-D206+D207</f>
        <v>0</v>
      </c>
      <c r="E209" s="284">
        <f>E198+E201+E202-E204-E205-E206+E207</f>
        <v>163855635</v>
      </c>
    </row>
    <row r="210" spans="2:5" ht="12.75">
      <c r="B210" s="8"/>
      <c r="C210" s="5"/>
      <c r="D210" s="5"/>
      <c r="E210" s="5"/>
    </row>
    <row r="211" spans="2:6" ht="12.75">
      <c r="B211" s="8"/>
      <c r="C211" s="28"/>
      <c r="D211" s="28"/>
      <c r="E211" s="28"/>
      <c r="F211" s="8"/>
    </row>
    <row r="212" spans="1:6" ht="12.75">
      <c r="A212" s="14" t="s">
        <v>92</v>
      </c>
      <c r="B212" s="8"/>
      <c r="C212" s="284">
        <f>IF(C209=0,0,IF(((C188/C209)*C177)&lt;0,0,IF((C188/C209)*C177&gt;C188,C188,C188/C209*C177)))</f>
        <v>199572.8658823848</v>
      </c>
      <c r="D212" s="284">
        <f>IF(D209=0,0,IF(((D188/D209)*D177)&lt;0,0,IF((D188/D209)*D177&gt;D188,D188,D188/D209*D177)))</f>
        <v>0</v>
      </c>
      <c r="E212" s="284">
        <f>IF(E209=0,0,IF(((E188/E209)*E177)&lt;0,0,IF((E188/E209)*E177&gt;E188,E188,E188/E209*E177)))</f>
        <v>199572.8658823848</v>
      </c>
      <c r="F212" s="8"/>
    </row>
    <row r="213" spans="2:6" ht="12.75">
      <c r="B213" s="8"/>
      <c r="C213" s="5"/>
      <c r="D213" s="5"/>
      <c r="E213" s="5"/>
      <c r="F213" s="8"/>
    </row>
    <row r="214" spans="1:6" ht="12.75">
      <c r="A214" s="14" t="s">
        <v>59</v>
      </c>
      <c r="B214" s="8"/>
      <c r="C214" s="5"/>
      <c r="D214" s="5"/>
      <c r="E214" s="5"/>
      <c r="F214" s="8"/>
    </row>
    <row r="215" spans="1:6" ht="12.75">
      <c r="A215" s="2"/>
      <c r="B215" s="8"/>
      <c r="C215" s="5"/>
      <c r="D215" s="5"/>
      <c r="E215" s="5"/>
      <c r="F215" s="8"/>
    </row>
    <row r="216" spans="1:6" ht="12.75">
      <c r="A216" s="4" t="s">
        <v>93</v>
      </c>
      <c r="B216" s="76" t="s">
        <v>272</v>
      </c>
      <c r="C216" s="314">
        <f>+C177</f>
        <v>139295448</v>
      </c>
      <c r="D216" s="314">
        <f>+D177</f>
        <v>0</v>
      </c>
      <c r="E216" s="318">
        <f>+C216-D216</f>
        <v>139295448</v>
      </c>
      <c r="F216" s="8"/>
    </row>
    <row r="217" spans="1:6" ht="12.75">
      <c r="A217" s="4" t="s">
        <v>94</v>
      </c>
      <c r="B217" s="76" t="s">
        <v>273</v>
      </c>
      <c r="C217" s="284">
        <f>C212</f>
        <v>199572.8658823848</v>
      </c>
      <c r="D217" s="284">
        <f>D212</f>
        <v>0</v>
      </c>
      <c r="E217" s="284">
        <f>C217-D217</f>
        <v>199572.8658823848</v>
      </c>
      <c r="F217" s="8"/>
    </row>
    <row r="218" spans="1:6" ht="12.75">
      <c r="A218" s="4"/>
      <c r="B218" s="26"/>
      <c r="C218" s="85"/>
      <c r="D218" s="85"/>
      <c r="E218" s="103" t="s">
        <v>180</v>
      </c>
      <c r="F218" s="8"/>
    </row>
    <row r="219" spans="1:6" ht="12.75">
      <c r="A219" s="4" t="s">
        <v>95</v>
      </c>
      <c r="B219" s="8" t="s">
        <v>275</v>
      </c>
      <c r="C219" s="284">
        <f>IF(C216&gt;C217,C216-C217,0)</f>
        <v>139095875.1341176</v>
      </c>
      <c r="D219" s="284">
        <f>IF(D216&gt;D217,D216-D217,0)</f>
        <v>0</v>
      </c>
      <c r="E219" s="284">
        <f>IF(E216&gt;E217,E216-E217,0)</f>
        <v>139095875.1341176</v>
      </c>
      <c r="F219" s="8"/>
    </row>
    <row r="220" spans="1:6" ht="12.75">
      <c r="A220" s="4"/>
      <c r="B220" s="8"/>
      <c r="C220" s="5"/>
      <c r="D220" s="5"/>
      <c r="E220" s="5"/>
      <c r="F220" s="8"/>
    </row>
    <row r="221" spans="1:6" ht="12.75">
      <c r="A221" s="14" t="s">
        <v>96</v>
      </c>
      <c r="B221" s="8"/>
      <c r="C221" s="5"/>
      <c r="D221" s="5"/>
      <c r="E221" s="5"/>
      <c r="F221" s="8"/>
    </row>
    <row r="222" spans="1:6" ht="12.75">
      <c r="A222" s="4" t="s">
        <v>518</v>
      </c>
      <c r="B222" s="8"/>
      <c r="C222" s="287">
        <f>IF(C219&gt;0,'Tax Rates'!C57,0)</f>
        <v>7436460</v>
      </c>
      <c r="D222" s="331">
        <v>0</v>
      </c>
      <c r="E222" s="306">
        <f>+C222-D222</f>
        <v>7436460</v>
      </c>
      <c r="F222" s="8"/>
    </row>
    <row r="223" spans="1:6" ht="12.75">
      <c r="A223" s="2" t="s">
        <v>439</v>
      </c>
      <c r="B223" s="8"/>
      <c r="C223" s="28"/>
      <c r="D223" s="28"/>
      <c r="E223" s="28"/>
      <c r="F223" s="8"/>
    </row>
    <row r="224" spans="1:6" ht="12.75">
      <c r="A224" s="4" t="s">
        <v>97</v>
      </c>
      <c r="B224" s="8"/>
      <c r="C224" s="284">
        <f>IF(C219&gt;C222,C219-C222,0)</f>
        <v>131659415.1341176</v>
      </c>
      <c r="D224" s="284">
        <f>D219-D222</f>
        <v>0</v>
      </c>
      <c r="E224" s="284">
        <f>E219-E222</f>
        <v>131659415.1341176</v>
      </c>
      <c r="F224" s="8"/>
    </row>
    <row r="225" spans="1:6" ht="12.75">
      <c r="A225" s="2"/>
      <c r="B225" s="8"/>
      <c r="C225" s="5"/>
      <c r="D225" s="5"/>
      <c r="E225" s="5"/>
      <c r="F225" s="8"/>
    </row>
    <row r="226" spans="1:6" ht="12.75">
      <c r="A226" s="4" t="s">
        <v>432</v>
      </c>
      <c r="B226" s="8"/>
      <c r="C226" s="333">
        <f>'Tax Rates'!C54</f>
        <v>0.003</v>
      </c>
      <c r="D226" s="333">
        <f>C226</f>
        <v>0.003</v>
      </c>
      <c r="E226" s="333">
        <f>C226</f>
        <v>0.003</v>
      </c>
      <c r="F226" s="8"/>
    </row>
    <row r="227" spans="1:6" ht="12.75">
      <c r="A227" s="4"/>
      <c r="B227" s="8"/>
      <c r="C227" s="5"/>
      <c r="D227" s="5"/>
      <c r="E227" s="5"/>
      <c r="F227" s="8"/>
    </row>
    <row r="228" spans="1:6" ht="12.75">
      <c r="A228" s="4" t="s">
        <v>126</v>
      </c>
      <c r="B228" s="8"/>
      <c r="C228" s="285">
        <f>C11</f>
        <v>365</v>
      </c>
      <c r="D228" s="285">
        <f>C228</f>
        <v>365</v>
      </c>
      <c r="E228" s="285">
        <f>C228</f>
        <v>365</v>
      </c>
      <c r="F228" s="8"/>
    </row>
    <row r="229" spans="1:6" ht="12.75">
      <c r="A229" s="4" t="s">
        <v>517</v>
      </c>
      <c r="B229" s="8"/>
      <c r="C229" s="334">
        <f>+C228/REGINFO!B7</f>
        <v>1</v>
      </c>
      <c r="D229" s="334">
        <f>+D228/REGINFO!B7</f>
        <v>1</v>
      </c>
      <c r="E229" s="334">
        <f>+E228/REGINFO!B7</f>
        <v>1</v>
      </c>
      <c r="F229" s="8"/>
    </row>
    <row r="230" spans="2:6" ht="12.75">
      <c r="B230" s="8"/>
      <c r="C230" s="5"/>
      <c r="D230" s="5"/>
      <c r="E230" s="5"/>
      <c r="F230" s="8"/>
    </row>
    <row r="231" spans="1:6" ht="12.75">
      <c r="A231" s="2" t="s">
        <v>546</v>
      </c>
      <c r="B231" s="8"/>
      <c r="C231" s="507">
        <f>C224*C226*C229</f>
        <v>394978.2454023528</v>
      </c>
      <c r="D231" s="284">
        <f>+D222*D224*D227</f>
        <v>0</v>
      </c>
      <c r="E231" s="284">
        <f>C231-D231</f>
        <v>394978.2454023528</v>
      </c>
      <c r="F231" s="8"/>
    </row>
    <row r="232" spans="2:6" ht="12.75">
      <c r="B232" s="8"/>
      <c r="C232" s="5"/>
      <c r="D232" s="5"/>
      <c r="E232" s="5"/>
      <c r="F232" s="8"/>
    </row>
    <row r="233" spans="1:6" ht="12.75">
      <c r="A233" s="2" t="s">
        <v>591</v>
      </c>
      <c r="B233" s="8"/>
      <c r="C233" s="339">
        <v>394978</v>
      </c>
      <c r="D233" s="339">
        <f>+D224*D226*D229</f>
        <v>0</v>
      </c>
      <c r="E233" s="284">
        <f>C233-D233</f>
        <v>394978</v>
      </c>
      <c r="F233" s="8"/>
    </row>
    <row r="234" spans="1:6" ht="12.75">
      <c r="A234" s="2"/>
      <c r="B234" s="8"/>
      <c r="C234" s="6"/>
      <c r="D234" s="6"/>
      <c r="E234" s="6"/>
      <c r="F234" s="8"/>
    </row>
    <row r="235" spans="1:6" ht="12.75">
      <c r="A235" s="14" t="s">
        <v>629</v>
      </c>
      <c r="B235" s="8"/>
      <c r="C235" s="5"/>
      <c r="D235" s="5"/>
      <c r="E235" s="5"/>
      <c r="F235" s="8"/>
    </row>
    <row r="236" spans="1:6" ht="12.75">
      <c r="A236" s="14"/>
      <c r="B236" s="8"/>
      <c r="C236" s="5"/>
      <c r="D236" s="5"/>
      <c r="E236" s="5"/>
      <c r="F236" s="8"/>
    </row>
    <row r="237" spans="1:6" ht="12.75">
      <c r="A237" s="14" t="s">
        <v>630</v>
      </c>
      <c r="B237" s="8"/>
      <c r="C237" s="5"/>
      <c r="D237" s="5"/>
      <c r="E237" s="5"/>
      <c r="F237" s="8"/>
    </row>
    <row r="238" spans="1:6" ht="12.75">
      <c r="A238" s="102" t="s">
        <v>329</v>
      </c>
      <c r="B238" s="8"/>
      <c r="C238" s="5"/>
      <c r="D238" s="5"/>
      <c r="E238" s="5"/>
      <c r="F238" s="8"/>
    </row>
    <row r="239" spans="1:6" ht="12.75">
      <c r="A239" s="2" t="s">
        <v>98</v>
      </c>
      <c r="B239" s="8"/>
      <c r="C239" s="5"/>
      <c r="D239" s="5"/>
      <c r="E239" s="5"/>
      <c r="F239" s="8"/>
    </row>
    <row r="240" spans="1:6" ht="12.75">
      <c r="A240" t="s">
        <v>99</v>
      </c>
      <c r="B240" s="8"/>
      <c r="C240" s="5"/>
      <c r="D240" s="5"/>
      <c r="E240" s="5"/>
      <c r="F240" s="8"/>
    </row>
    <row r="241" spans="1:6" ht="25.5">
      <c r="A241" s="75" t="s">
        <v>283</v>
      </c>
      <c r="B241" s="78" t="s">
        <v>272</v>
      </c>
      <c r="C241" s="335"/>
      <c r="D241" s="335"/>
      <c r="E241" s="329">
        <f>+C241-D241</f>
        <v>0</v>
      </c>
      <c r="F241" s="8"/>
    </row>
    <row r="242" spans="1:6" ht="12.75">
      <c r="A242" s="75" t="s">
        <v>100</v>
      </c>
      <c r="B242" s="78" t="s">
        <v>272</v>
      </c>
      <c r="C242" s="339">
        <v>61491374</v>
      </c>
      <c r="D242" s="339"/>
      <c r="E242" s="306">
        <f aca="true" t="shared" si="10" ref="E242:E250">+C242-D242</f>
        <v>61491374</v>
      </c>
      <c r="F242" s="8"/>
    </row>
    <row r="243" spans="1:6" ht="12.75">
      <c r="A243" s="75" t="s">
        <v>101</v>
      </c>
      <c r="B243" s="78" t="s">
        <v>272</v>
      </c>
      <c r="C243" s="336">
        <v>14478708</v>
      </c>
      <c r="D243" s="336"/>
      <c r="E243" s="306">
        <f t="shared" si="10"/>
        <v>14478708</v>
      </c>
      <c r="F243" s="8"/>
    </row>
    <row r="244" spans="1:6" ht="12.75">
      <c r="A244" s="75" t="s">
        <v>102</v>
      </c>
      <c r="B244" s="78" t="s">
        <v>272</v>
      </c>
      <c r="C244" s="337"/>
      <c r="D244" s="337"/>
      <c r="E244" s="306">
        <f t="shared" si="10"/>
        <v>0</v>
      </c>
      <c r="F244" s="8"/>
    </row>
    <row r="245" spans="1:6" ht="12.75">
      <c r="A245" s="75" t="s">
        <v>103</v>
      </c>
      <c r="B245" s="78" t="s">
        <v>272</v>
      </c>
      <c r="C245" s="337"/>
      <c r="D245" s="337"/>
      <c r="E245" s="306">
        <f t="shared" si="10"/>
        <v>0</v>
      </c>
      <c r="F245" s="8"/>
    </row>
    <row r="246" spans="1:6" ht="12.75">
      <c r="A246" s="75" t="s">
        <v>104</v>
      </c>
      <c r="B246" s="78" t="s">
        <v>272</v>
      </c>
      <c r="C246" s="337"/>
      <c r="D246" s="337"/>
      <c r="E246" s="306">
        <f t="shared" si="10"/>
        <v>0</v>
      </c>
      <c r="F246" s="8"/>
    </row>
    <row r="247" spans="1:6" ht="12.75">
      <c r="A247" s="75" t="s">
        <v>105</v>
      </c>
      <c r="B247" s="78" t="s">
        <v>272</v>
      </c>
      <c r="C247" s="337">
        <v>28992907</v>
      </c>
      <c r="D247" s="337"/>
      <c r="E247" s="306">
        <f t="shared" si="10"/>
        <v>28992907</v>
      </c>
      <c r="F247" s="8"/>
    </row>
    <row r="248" spans="1:6" ht="25.5">
      <c r="A248" s="75" t="s">
        <v>286</v>
      </c>
      <c r="B248" s="78" t="s">
        <v>272</v>
      </c>
      <c r="C248" s="335">
        <v>25000000</v>
      </c>
      <c r="D248" s="335"/>
      <c r="E248" s="329">
        <f t="shared" si="10"/>
        <v>25000000</v>
      </c>
      <c r="F248" s="8"/>
    </row>
    <row r="249" spans="1:6" ht="12.75">
      <c r="A249" s="75" t="s">
        <v>106</v>
      </c>
      <c r="B249" s="78" t="s">
        <v>272</v>
      </c>
      <c r="C249" s="337"/>
      <c r="D249" s="337"/>
      <c r="E249" s="306">
        <f t="shared" si="10"/>
        <v>0</v>
      </c>
      <c r="F249" s="8"/>
    </row>
    <row r="250" spans="1:6" ht="12.75">
      <c r="A250" s="75" t="s">
        <v>287</v>
      </c>
      <c r="B250" s="78" t="s">
        <v>272</v>
      </c>
      <c r="C250" s="337"/>
      <c r="D250" s="337"/>
      <c r="E250" s="306">
        <f t="shared" si="10"/>
        <v>0</v>
      </c>
      <c r="F250" s="8"/>
    </row>
    <row r="251" spans="2:6" ht="12.75">
      <c r="B251" s="8"/>
      <c r="C251" s="28"/>
      <c r="D251" s="28"/>
      <c r="E251" s="28"/>
      <c r="F251" s="8"/>
    </row>
    <row r="252" spans="1:6" ht="12.75">
      <c r="A252" t="s">
        <v>9</v>
      </c>
      <c r="B252" s="8" t="s">
        <v>275</v>
      </c>
      <c r="C252" s="284">
        <f>SUM(C241:C251)</f>
        <v>129962989</v>
      </c>
      <c r="D252" s="284">
        <f>SUM(D241:D251)</f>
        <v>0</v>
      </c>
      <c r="E252" s="284">
        <f>SUM(E241:E251)</f>
        <v>129962989</v>
      </c>
      <c r="F252" s="8"/>
    </row>
    <row r="253" spans="2:6" ht="12.75">
      <c r="B253" s="8"/>
      <c r="C253" s="28"/>
      <c r="D253" s="28"/>
      <c r="E253" s="28"/>
      <c r="F253" s="8"/>
    </row>
    <row r="254" spans="1:6" ht="12.75">
      <c r="A254" t="s">
        <v>107</v>
      </c>
      <c r="B254" s="8"/>
      <c r="C254" s="28"/>
      <c r="D254" s="28"/>
      <c r="E254" s="28"/>
      <c r="F254" s="8"/>
    </row>
    <row r="255" spans="1:6" ht="12.75">
      <c r="A255" t="s">
        <v>108</v>
      </c>
      <c r="B255" s="76" t="s">
        <v>273</v>
      </c>
      <c r="C255" s="331"/>
      <c r="D255" s="331"/>
      <c r="E255" s="306">
        <f>+C255-D255</f>
        <v>0</v>
      </c>
      <c r="F255" s="8"/>
    </row>
    <row r="256" spans="1:6" ht="12.75">
      <c r="A256" t="s">
        <v>284</v>
      </c>
      <c r="B256" s="76" t="s">
        <v>273</v>
      </c>
      <c r="C256" s="331"/>
      <c r="D256" s="331"/>
      <c r="E256" s="306">
        <f>+C256-D256</f>
        <v>0</v>
      </c>
      <c r="F256" s="8"/>
    </row>
    <row r="257" spans="1:6" ht="25.5">
      <c r="A257" s="77" t="s">
        <v>285</v>
      </c>
      <c r="B257" s="76" t="s">
        <v>273</v>
      </c>
      <c r="C257" s="332"/>
      <c r="D257" s="332"/>
      <c r="E257" s="329">
        <f>+C257-D257</f>
        <v>0</v>
      </c>
      <c r="F257" s="8"/>
    </row>
    <row r="258" spans="1:6" ht="12.75">
      <c r="A258" t="s">
        <v>109</v>
      </c>
      <c r="B258" s="76" t="s">
        <v>273</v>
      </c>
      <c r="C258" s="331"/>
      <c r="D258" s="331"/>
      <c r="E258" s="306">
        <f>+C258-D258</f>
        <v>0</v>
      </c>
      <c r="F258" s="8"/>
    </row>
    <row r="259" spans="2:6" ht="12.75">
      <c r="B259" s="8"/>
      <c r="C259" s="28"/>
      <c r="D259" s="28"/>
      <c r="E259" s="284"/>
      <c r="F259" s="8"/>
    </row>
    <row r="260" spans="1:6" ht="12.75">
      <c r="A260" t="s">
        <v>9</v>
      </c>
      <c r="B260" s="8" t="s">
        <v>275</v>
      </c>
      <c r="C260" s="284">
        <f>SUM(C255:C259)</f>
        <v>0</v>
      </c>
      <c r="D260" s="284">
        <f>SUM(D255:D259)</f>
        <v>0</v>
      </c>
      <c r="E260" s="284">
        <f>SUM(E255:E259)</f>
        <v>0</v>
      </c>
      <c r="F260" s="8"/>
    </row>
    <row r="261" spans="2:6" ht="12.75">
      <c r="B261" s="8"/>
      <c r="C261" s="28"/>
      <c r="D261" s="28"/>
      <c r="E261" s="28"/>
      <c r="F261" s="8"/>
    </row>
    <row r="262" spans="1:6" ht="12.75">
      <c r="A262" s="2" t="s">
        <v>11</v>
      </c>
      <c r="B262" s="8"/>
      <c r="C262" s="284">
        <f>+C252-C260</f>
        <v>129962989</v>
      </c>
      <c r="D262" s="284">
        <f>+D252-D260</f>
        <v>0</v>
      </c>
      <c r="E262" s="284">
        <f>+E252-E260</f>
        <v>129962989</v>
      </c>
      <c r="F262" s="8"/>
    </row>
    <row r="263" spans="1:6" ht="12.75">
      <c r="A263" s="2"/>
      <c r="B263" s="8"/>
      <c r="C263" s="5"/>
      <c r="D263" s="5"/>
      <c r="E263" s="5"/>
      <c r="F263" s="8"/>
    </row>
    <row r="264" spans="1:6" ht="12.75">
      <c r="A264" s="14" t="s">
        <v>110</v>
      </c>
      <c r="B264" s="8"/>
      <c r="C264" s="5"/>
      <c r="D264" s="5"/>
      <c r="E264" s="5"/>
      <c r="F264" s="8"/>
    </row>
    <row r="265" spans="1:6" ht="12.75">
      <c r="A265" s="2"/>
      <c r="B265" s="8"/>
      <c r="C265" s="5"/>
      <c r="D265" s="5"/>
      <c r="E265" s="5"/>
      <c r="F265" s="8"/>
    </row>
    <row r="266" spans="1:6" ht="12.75">
      <c r="A266" s="4" t="s">
        <v>111</v>
      </c>
      <c r="B266" s="76" t="s">
        <v>272</v>
      </c>
      <c r="C266" s="331">
        <v>71785</v>
      </c>
      <c r="D266" s="331"/>
      <c r="E266" s="306">
        <f>C266-D266</f>
        <v>71785</v>
      </c>
      <c r="F266" s="8"/>
    </row>
    <row r="267" spans="1:6" ht="12.75">
      <c r="A267" s="4" t="s">
        <v>112</v>
      </c>
      <c r="B267" s="76" t="s">
        <v>272</v>
      </c>
      <c r="C267" s="331"/>
      <c r="D267" s="331"/>
      <c r="E267" s="306">
        <f aca="true" t="shared" si="11" ref="E267:E273">C267-D267</f>
        <v>0</v>
      </c>
      <c r="F267" s="8"/>
    </row>
    <row r="268" spans="1:6" ht="12.75">
      <c r="A268" s="4" t="s">
        <v>113</v>
      </c>
      <c r="B268" s="76" t="s">
        <v>272</v>
      </c>
      <c r="C268" s="331"/>
      <c r="D268" s="331"/>
      <c r="E268" s="306">
        <f t="shared" si="11"/>
        <v>0</v>
      </c>
      <c r="F268" s="8"/>
    </row>
    <row r="269" spans="1:6" ht="12.75">
      <c r="A269" s="4" t="s">
        <v>114</v>
      </c>
      <c r="B269" s="76" t="s">
        <v>272</v>
      </c>
      <c r="C269" s="331"/>
      <c r="D269" s="331"/>
      <c r="E269" s="306">
        <f t="shared" si="11"/>
        <v>0</v>
      </c>
      <c r="F269" s="8"/>
    </row>
    <row r="270" spans="1:6" ht="12.75">
      <c r="A270" s="4" t="s">
        <v>115</v>
      </c>
      <c r="B270" s="76" t="s">
        <v>272</v>
      </c>
      <c r="C270" s="331"/>
      <c r="D270" s="331"/>
      <c r="E270" s="306">
        <f t="shared" si="11"/>
        <v>0</v>
      </c>
      <c r="F270" s="8"/>
    </row>
    <row r="271" spans="1:6" ht="12.75">
      <c r="A271" s="4" t="s">
        <v>116</v>
      </c>
      <c r="B271" s="76" t="s">
        <v>272</v>
      </c>
      <c r="C271" s="331"/>
      <c r="D271" s="331"/>
      <c r="E271" s="306">
        <f t="shared" si="11"/>
        <v>0</v>
      </c>
      <c r="F271" s="8"/>
    </row>
    <row r="272" spans="1:6" ht="25.5">
      <c r="A272" s="79" t="s">
        <v>288</v>
      </c>
      <c r="B272" s="78" t="s">
        <v>272</v>
      </c>
      <c r="C272" s="332"/>
      <c r="D272" s="332"/>
      <c r="E272" s="329">
        <f t="shared" si="11"/>
        <v>0</v>
      </c>
      <c r="F272" s="8"/>
    </row>
    <row r="273" spans="1:6" ht="12.75">
      <c r="A273" s="4" t="s">
        <v>117</v>
      </c>
      <c r="B273" s="76" t="s">
        <v>272</v>
      </c>
      <c r="C273" s="331"/>
      <c r="D273" s="331"/>
      <c r="E273" s="306">
        <f t="shared" si="11"/>
        <v>0</v>
      </c>
      <c r="F273" s="8"/>
    </row>
    <row r="274" spans="1:6" ht="12.75">
      <c r="A274" s="4"/>
      <c r="B274" s="8"/>
      <c r="C274" s="28"/>
      <c r="D274" s="28"/>
      <c r="E274" s="284"/>
      <c r="F274" s="8"/>
    </row>
    <row r="275" spans="1:6" ht="12.75">
      <c r="A275" s="2" t="s">
        <v>10</v>
      </c>
      <c r="B275" s="8" t="s">
        <v>275</v>
      </c>
      <c r="C275" s="330">
        <f>SUM(C266:C274)</f>
        <v>71785</v>
      </c>
      <c r="D275" s="338">
        <f>SUM(D266:D274)</f>
        <v>0</v>
      </c>
      <c r="E275" s="284">
        <f>SUM(E266:E274)</f>
        <v>71785</v>
      </c>
      <c r="F275" s="8"/>
    </row>
    <row r="276" spans="1:6" ht="12.75">
      <c r="A276" s="4"/>
      <c r="B276" s="8"/>
      <c r="C276" s="5"/>
      <c r="D276" s="5"/>
      <c r="E276" s="5"/>
      <c r="F276" s="8"/>
    </row>
    <row r="277" spans="1:6" ht="12.75">
      <c r="A277" s="4"/>
      <c r="B277" s="8"/>
      <c r="C277" s="5"/>
      <c r="D277" s="5"/>
      <c r="E277" s="5"/>
      <c r="F277" s="8"/>
    </row>
    <row r="278" spans="1:6" ht="12.75">
      <c r="A278" s="14" t="s">
        <v>118</v>
      </c>
      <c r="B278" s="8"/>
      <c r="C278" s="5"/>
      <c r="D278" s="5"/>
      <c r="E278" s="5"/>
      <c r="F278" s="8"/>
    </row>
    <row r="279" spans="1:6" ht="12.75">
      <c r="A279" s="4"/>
      <c r="B279" s="8"/>
      <c r="C279" s="5"/>
      <c r="D279" s="5"/>
      <c r="E279" s="5"/>
      <c r="F279" s="8"/>
    </row>
    <row r="280" spans="1:6" ht="12.75">
      <c r="A280" s="4" t="s">
        <v>13</v>
      </c>
      <c r="B280" s="8" t="s">
        <v>275</v>
      </c>
      <c r="C280" s="284">
        <f>+C262</f>
        <v>129962989</v>
      </c>
      <c r="D280" s="284">
        <f>+D262</f>
        <v>0</v>
      </c>
      <c r="E280" s="306">
        <f>+E262</f>
        <v>129962989</v>
      </c>
      <c r="F280" s="8"/>
    </row>
    <row r="281" spans="1:6" ht="12.75">
      <c r="A281" s="4"/>
      <c r="B281" s="8"/>
      <c r="C281" s="72"/>
      <c r="D281" s="72"/>
      <c r="E281" s="72"/>
      <c r="F281" s="8"/>
    </row>
    <row r="282" spans="1:6" ht="12.75">
      <c r="A282" s="4" t="s">
        <v>14</v>
      </c>
      <c r="B282" s="8" t="s">
        <v>273</v>
      </c>
      <c r="C282" s="284">
        <f>+C275</f>
        <v>71785</v>
      </c>
      <c r="D282" s="284">
        <f>+D275</f>
        <v>0</v>
      </c>
      <c r="E282" s="306">
        <f>+C282-D282</f>
        <v>71785</v>
      </c>
      <c r="F282" s="8"/>
    </row>
    <row r="283" spans="1:6" ht="12.75">
      <c r="A283" s="4"/>
      <c r="B283" s="8"/>
      <c r="C283" s="72"/>
      <c r="D283" s="72"/>
      <c r="E283" s="72"/>
      <c r="F283" s="8"/>
    </row>
    <row r="284" spans="1:6" ht="12.75">
      <c r="A284" s="4" t="s">
        <v>15</v>
      </c>
      <c r="B284" s="76" t="s">
        <v>275</v>
      </c>
      <c r="C284" s="284">
        <f>IF(C280&gt;C282,C280-C282,0)</f>
        <v>129891204</v>
      </c>
      <c r="D284" s="284">
        <f>IF(D280&gt;D282,D280-D282,0)</f>
        <v>0</v>
      </c>
      <c r="E284" s="284">
        <f>IF(E280&gt;E282,E280-E282,0)</f>
        <v>129891204</v>
      </c>
      <c r="F284" s="8"/>
    </row>
    <row r="285" spans="1:6" ht="12.75">
      <c r="A285" s="4"/>
      <c r="B285" s="8"/>
      <c r="C285" s="72"/>
      <c r="D285" s="72"/>
      <c r="E285" s="72"/>
      <c r="F285" s="8"/>
    </row>
    <row r="286" spans="1:6" ht="12.75">
      <c r="A286" s="4" t="s">
        <v>419</v>
      </c>
      <c r="B286" s="76" t="s">
        <v>273</v>
      </c>
      <c r="C286" s="430">
        <f>IF(C284&gt;0,'Tax Rates'!C58,0)</f>
        <v>49750000</v>
      </c>
      <c r="D286" s="339">
        <v>0</v>
      </c>
      <c r="E286" s="306">
        <f>+C286-D286</f>
        <v>49750000</v>
      </c>
      <c r="F286" s="8"/>
    </row>
    <row r="287" spans="1:6" ht="12.75">
      <c r="A287" s="2" t="s">
        <v>590</v>
      </c>
      <c r="B287" s="8"/>
      <c r="C287" s="72"/>
      <c r="D287" s="72"/>
      <c r="E287" s="72"/>
      <c r="F287" s="8"/>
    </row>
    <row r="288" spans="1:6" ht="12.75">
      <c r="A288" s="2" t="s">
        <v>12</v>
      </c>
      <c r="B288" s="8" t="s">
        <v>275</v>
      </c>
      <c r="C288" s="284">
        <f>IF(C284&gt;C286,C284-C286,0)</f>
        <v>80141204</v>
      </c>
      <c r="D288" s="284">
        <f>IF(D284&gt;D286,D284-D286,0)</f>
        <v>0</v>
      </c>
      <c r="E288" s="284">
        <f>IF(E284&gt;E286,E284-E286,0)</f>
        <v>80141204</v>
      </c>
      <c r="F288" s="8"/>
    </row>
    <row r="289" spans="1:6" ht="12.75">
      <c r="A289" s="4"/>
      <c r="B289" s="8"/>
      <c r="C289" s="73"/>
      <c r="D289" s="73"/>
      <c r="E289" s="73"/>
      <c r="F289" s="8"/>
    </row>
    <row r="290" spans="1:6" ht="12.75">
      <c r="A290" s="500" t="s">
        <v>519</v>
      </c>
      <c r="B290" s="8"/>
      <c r="C290" s="344">
        <f>'Tax Rates'!C55</f>
        <v>0.00175</v>
      </c>
      <c r="D290" s="344">
        <f>C290</f>
        <v>0.00175</v>
      </c>
      <c r="E290" s="345">
        <f>C290</f>
        <v>0.00175</v>
      </c>
      <c r="F290" s="8"/>
    </row>
    <row r="291" spans="1:6" ht="12.75">
      <c r="A291" s="4"/>
      <c r="B291" s="8"/>
      <c r="C291" s="73"/>
      <c r="D291" s="73"/>
      <c r="E291" s="73"/>
      <c r="F291" s="8"/>
    </row>
    <row r="292" spans="1:6" ht="12.75">
      <c r="A292" s="4" t="s">
        <v>127</v>
      </c>
      <c r="B292" s="8"/>
      <c r="C292" s="285">
        <f>C11</f>
        <v>365</v>
      </c>
      <c r="D292" s="285">
        <f>C11</f>
        <v>365</v>
      </c>
      <c r="E292" s="285">
        <f>C11</f>
        <v>365</v>
      </c>
      <c r="F292" s="8"/>
    </row>
    <row r="293" spans="1:6" ht="12.75">
      <c r="A293" s="4" t="s">
        <v>517</v>
      </c>
      <c r="B293" s="8"/>
      <c r="C293" s="346">
        <f>+C292/REGINFO!B7</f>
        <v>1</v>
      </c>
      <c r="D293" s="346">
        <f>+D292/REGINFO!B7</f>
        <v>1</v>
      </c>
      <c r="E293" s="346">
        <f>+E292/REGINFO!B7</f>
        <v>1</v>
      </c>
      <c r="F293" s="8"/>
    </row>
    <row r="294" spans="1:6" ht="12.75">
      <c r="A294" s="4"/>
      <c r="B294" s="8"/>
      <c r="C294" s="73"/>
      <c r="D294" s="73"/>
      <c r="E294" s="73"/>
      <c r="F294" s="8"/>
    </row>
    <row r="295" spans="1:6" ht="12.75">
      <c r="A295" s="2" t="s">
        <v>589</v>
      </c>
      <c r="B295" s="8" t="s">
        <v>275</v>
      </c>
      <c r="C295" s="284">
        <f>C288*C290*C293</f>
        <v>140247.107</v>
      </c>
      <c r="D295" s="284">
        <f>D288*D290*D293</f>
        <v>0</v>
      </c>
      <c r="E295" s="284">
        <f>E288*E290*E293</f>
        <v>140247.107</v>
      </c>
      <c r="F295" s="8"/>
    </row>
    <row r="296" spans="1:6" ht="12.75">
      <c r="A296" s="4"/>
      <c r="B296" s="8"/>
      <c r="C296" s="73"/>
      <c r="D296" s="71"/>
      <c r="E296" s="73"/>
      <c r="F296" s="8"/>
    </row>
    <row r="297" spans="1:6" ht="12.75">
      <c r="A297" s="4" t="s">
        <v>129</v>
      </c>
      <c r="B297" s="8"/>
      <c r="C297" s="333">
        <f>'Tax Rates'!C56</f>
        <v>0.0112</v>
      </c>
      <c r="D297" s="333">
        <f>C297</f>
        <v>0.0112</v>
      </c>
      <c r="E297" s="333">
        <f>C297</f>
        <v>0.0112</v>
      </c>
      <c r="F297" s="8"/>
    </row>
    <row r="298" spans="2:6" ht="12.75">
      <c r="B298" s="8"/>
      <c r="C298" s="71"/>
      <c r="D298" s="71"/>
      <c r="E298" s="71"/>
      <c r="F298" s="8"/>
    </row>
    <row r="299" spans="1:6" ht="12.75">
      <c r="A299" t="s">
        <v>588</v>
      </c>
      <c r="B299" s="76" t="s">
        <v>273</v>
      </c>
      <c r="C299" s="339">
        <v>129402</v>
      </c>
      <c r="D299" s="339"/>
      <c r="E299" s="284">
        <f>C299-D299</f>
        <v>129402</v>
      </c>
      <c r="F299" s="8"/>
    </row>
    <row r="300" spans="2:6" ht="12.75">
      <c r="B300" s="8"/>
      <c r="C300" s="72"/>
      <c r="D300" s="72"/>
      <c r="E300" s="72"/>
      <c r="F300" s="8"/>
    </row>
    <row r="301" spans="1:6" ht="12.75">
      <c r="A301" s="2" t="s">
        <v>433</v>
      </c>
      <c r="B301" s="8" t="s">
        <v>275</v>
      </c>
      <c r="C301" s="284">
        <f>IF(C295&gt;C299,C295-C299,0)</f>
        <v>10845.106999999989</v>
      </c>
      <c r="D301" s="284">
        <f>IF(D295&gt;D299,D295-D299,0)</f>
        <v>0</v>
      </c>
      <c r="E301" s="284">
        <f>IF(E295&gt;E299,E295-E299,0)</f>
        <v>10845.106999999989</v>
      </c>
      <c r="F301" s="8"/>
    </row>
    <row r="302" spans="1:6" ht="12.75">
      <c r="A302" t="s">
        <v>130</v>
      </c>
      <c r="B302" s="8"/>
      <c r="F302" s="8"/>
    </row>
    <row r="303" spans="2:6" ht="12.75">
      <c r="B303" s="8"/>
      <c r="F303" s="8"/>
    </row>
    <row r="304" spans="1:2" ht="12.75">
      <c r="A304" s="14" t="s">
        <v>473</v>
      </c>
      <c r="B304" s="8"/>
    </row>
    <row r="305" spans="1:2" ht="12.75">
      <c r="A305" s="14"/>
      <c r="B305" s="8"/>
    </row>
    <row r="306" spans="1:2" ht="12.75">
      <c r="A306" s="2" t="s">
        <v>442</v>
      </c>
      <c r="B306" s="8"/>
    </row>
    <row r="307" spans="1:5" ht="12.75">
      <c r="A307" t="s">
        <v>327</v>
      </c>
      <c r="B307" s="98" t="s">
        <v>272</v>
      </c>
      <c r="C307" s="284">
        <f>C146</f>
        <v>4171784</v>
      </c>
      <c r="D307" s="284">
        <f>D146</f>
        <v>0</v>
      </c>
      <c r="E307" s="284">
        <f>E146</f>
        <v>4171784</v>
      </c>
    </row>
    <row r="308" spans="1:5" ht="12.75">
      <c r="A308" t="s">
        <v>36</v>
      </c>
      <c r="B308" s="98" t="s">
        <v>272</v>
      </c>
      <c r="C308" s="284">
        <f>C233</f>
        <v>394978</v>
      </c>
      <c r="D308" s="284">
        <f>D233</f>
        <v>0</v>
      </c>
      <c r="E308" s="284">
        <f>E233</f>
        <v>394978</v>
      </c>
    </row>
    <row r="309" spans="1:5" ht="12.75">
      <c r="A309" t="s">
        <v>326</v>
      </c>
      <c r="B309" s="98" t="s">
        <v>272</v>
      </c>
      <c r="C309" s="284">
        <f>C301</f>
        <v>10845.106999999989</v>
      </c>
      <c r="D309" s="284">
        <f>D301</f>
        <v>0</v>
      </c>
      <c r="E309" s="284">
        <f>E301</f>
        <v>10845.106999999989</v>
      </c>
    </row>
    <row r="310" ht="12.75">
      <c r="B310" s="8"/>
    </row>
    <row r="311" spans="1:5" ht="12.75">
      <c r="A311" s="2" t="s">
        <v>412</v>
      </c>
      <c r="B311" s="76" t="s">
        <v>275</v>
      </c>
      <c r="C311" s="284">
        <f>C307+C308+C309</f>
        <v>4577607.107</v>
      </c>
      <c r="D311" s="284">
        <f>D307+D308+D309</f>
        <v>0</v>
      </c>
      <c r="E311" s="284">
        <f>E307+E308+E309</f>
        <v>4577607.107</v>
      </c>
    </row>
    <row r="312" ht="12.75">
      <c r="C312" s="97"/>
    </row>
    <row r="313" ht="12.75">
      <c r="C313" s="8"/>
    </row>
    <row r="314" ht="12.75">
      <c r="E314" s="28"/>
    </row>
  </sheetData>
  <hyperlinks>
    <hyperlink ref="C63" location="'Tax Reserves'!C21" display="'Tax Reserves'!C21"/>
    <hyperlink ref="D63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  <hyperlink ref="C64" location="'Tax Reserves'!C21" display="'Tax Reserves'!C21"/>
    <hyperlink ref="D64" location="'Tax Reserves'!D21" display="'Tax Reserves'!D21"/>
    <hyperlink ref="C106" location="'Tax Reserves'!C36" tooltip="Go to Tax Reserves worksheet" display="'Tax Reserves'!C36"/>
    <hyperlink ref="D106" location="D36" tooltip="Go to the Tax Reserves worksheet" display="D36"/>
  </hyperlinks>
  <printOptions gridLines="1" headings="1"/>
  <pageMargins left="0.75" right="0.25" top="0.43" bottom="0.38" header="0.27" footer="0"/>
  <pageSetup horizontalDpi="600" verticalDpi="600" orientation="portrait" scale="57" r:id="rId1"/>
  <headerFooter alignWithMargins="0">
    <oddHeader>&amp;RSchedule 5</oddHeader>
    <oddFooter>&amp;LEB-2008-0381&amp;C &amp;P of &amp;N</oddFooter>
  </headerFooter>
  <rowBreaks count="3" manualBreakCount="3">
    <brk id="95" max="5" man="1"/>
    <brk id="177" max="5" man="1"/>
    <brk id="25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workbookViewId="0" topLeftCell="A16">
      <selection activeCell="C21" sqref="C2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SIMPIL RRR FILING</v>
      </c>
      <c r="B1" s="8" t="s">
        <v>60</v>
      </c>
      <c r="C1" s="8" t="s">
        <v>39</v>
      </c>
      <c r="D1" s="8" t="s">
        <v>16</v>
      </c>
      <c r="E1" s="27" t="s">
        <v>17</v>
      </c>
      <c r="F1" s="8"/>
    </row>
    <row r="2" spans="1:6" ht="12.75">
      <c r="A2" s="2" t="s">
        <v>410</v>
      </c>
      <c r="C2" s="8" t="s">
        <v>119</v>
      </c>
      <c r="D2" s="8" t="s">
        <v>56</v>
      </c>
      <c r="E2" s="27" t="s">
        <v>19</v>
      </c>
      <c r="F2" s="8"/>
    </row>
    <row r="3" spans="1:6" ht="12.75">
      <c r="A3" t="s">
        <v>411</v>
      </c>
      <c r="C3" s="8" t="s">
        <v>19</v>
      </c>
      <c r="D3" s="533" t="s">
        <v>632</v>
      </c>
      <c r="E3" s="27" t="s">
        <v>18</v>
      </c>
      <c r="F3" s="8"/>
    </row>
    <row r="4" spans="1:6" ht="12.75">
      <c r="A4" s="4" t="s">
        <v>57</v>
      </c>
      <c r="B4" s="8"/>
      <c r="C4" s="8" t="s">
        <v>18</v>
      </c>
      <c r="E4" s="8"/>
      <c r="F4" s="8"/>
    </row>
    <row r="5" spans="1:6" ht="13.5" thickBot="1">
      <c r="A5" s="2" t="str">
        <f>REGINFO!E2</f>
        <v>RRR # 2.1.8</v>
      </c>
      <c r="B5" s="8"/>
      <c r="C5" s="8"/>
      <c r="D5" s="8"/>
      <c r="E5" s="105" t="str">
        <f>REGINFO!E1</f>
        <v>Version 2005.1</v>
      </c>
      <c r="F5" s="8"/>
    </row>
    <row r="6" spans="1:6" ht="13.5" thickTop="1">
      <c r="A6" s="7"/>
      <c r="B6" s="9"/>
      <c r="C6" s="30"/>
      <c r="D6" s="30"/>
      <c r="E6" s="30"/>
      <c r="F6" s="9"/>
    </row>
    <row r="7" spans="1:6" ht="12.75">
      <c r="A7" s="347" t="str">
        <f>REGINFO!A3</f>
        <v>Barrie Hydro Distribution Inc.</v>
      </c>
      <c r="B7" s="26"/>
      <c r="C7" s="31"/>
      <c r="D7" s="31"/>
      <c r="E7" s="31"/>
      <c r="F7" s="26"/>
    </row>
    <row r="8" spans="1:6" ht="12.75">
      <c r="A8" s="347" t="str">
        <f>REGINFO!A4</f>
        <v>Reporting period:   2005 revised March 12, 2010</v>
      </c>
      <c r="B8" s="26"/>
      <c r="C8" s="31"/>
      <c r="D8" s="31"/>
      <c r="E8" s="31"/>
      <c r="F8" s="26"/>
    </row>
    <row r="10" ht="12.75">
      <c r="A10" s="2" t="s">
        <v>209</v>
      </c>
    </row>
    <row r="11" ht="12.75">
      <c r="A11" s="2"/>
    </row>
    <row r="12" spans="1:5" ht="12.75">
      <c r="A12" s="280" t="s">
        <v>388</v>
      </c>
      <c r="B12" s="68"/>
      <c r="C12" s="359"/>
      <c r="D12" s="359"/>
      <c r="E12" s="68"/>
    </row>
    <row r="13" spans="1:5" ht="12.75">
      <c r="A13" s="68"/>
      <c r="B13" s="68"/>
      <c r="C13" s="331"/>
      <c r="D13" s="331"/>
      <c r="E13" s="284">
        <f>C13-D13</f>
        <v>0</v>
      </c>
    </row>
    <row r="14" spans="1:5" ht="12.75">
      <c r="A14" s="68" t="s">
        <v>395</v>
      </c>
      <c r="B14" s="68"/>
      <c r="C14" s="331">
        <v>212897</v>
      </c>
      <c r="D14" s="331"/>
      <c r="E14" s="284">
        <f aca="true" t="shared" si="0" ref="E14:E21">C14-D14</f>
        <v>212897</v>
      </c>
    </row>
    <row r="15" spans="1:5" ht="12.75">
      <c r="A15" s="68" t="s">
        <v>396</v>
      </c>
      <c r="B15" s="68"/>
      <c r="C15" s="331"/>
      <c r="D15" s="331"/>
      <c r="E15" s="284">
        <f t="shared" si="0"/>
        <v>0</v>
      </c>
    </row>
    <row r="16" spans="1:5" ht="12.75">
      <c r="A16" s="68" t="s">
        <v>397</v>
      </c>
      <c r="B16" s="68"/>
      <c r="C16" s="331"/>
      <c r="D16" s="331"/>
      <c r="E16" s="284">
        <f t="shared" si="0"/>
        <v>0</v>
      </c>
    </row>
    <row r="17" spans="1:5" ht="12.75">
      <c r="A17" s="68" t="s">
        <v>398</v>
      </c>
      <c r="B17" s="68"/>
      <c r="C17" s="331"/>
      <c r="D17" s="331"/>
      <c r="E17" s="284">
        <f t="shared" si="0"/>
        <v>0</v>
      </c>
    </row>
    <row r="18" spans="1:5" ht="12.75">
      <c r="A18" s="68" t="s">
        <v>385</v>
      </c>
      <c r="B18" s="68"/>
      <c r="C18" s="331"/>
      <c r="D18" s="331"/>
      <c r="E18" s="284">
        <f t="shared" si="0"/>
        <v>0</v>
      </c>
    </row>
    <row r="19" spans="1:5" ht="12.75">
      <c r="A19" s="68" t="s">
        <v>385</v>
      </c>
      <c r="B19" s="68"/>
      <c r="C19" s="331"/>
      <c r="D19" s="331"/>
      <c r="E19" s="284">
        <f t="shared" si="0"/>
        <v>0</v>
      </c>
    </row>
    <row r="20" spans="1:5" ht="12.75">
      <c r="A20" s="68"/>
      <c r="B20" s="68"/>
      <c r="C20" s="331"/>
      <c r="D20" s="331"/>
      <c r="E20" s="284">
        <f t="shared" si="0"/>
        <v>0</v>
      </c>
    </row>
    <row r="21" spans="1:5" ht="12.75">
      <c r="A21" s="68"/>
      <c r="B21" s="68"/>
      <c r="C21" s="358"/>
      <c r="D21" s="358"/>
      <c r="E21" s="314">
        <f t="shared" si="0"/>
        <v>0</v>
      </c>
    </row>
    <row r="22" spans="1:5" ht="12.75">
      <c r="A22" s="2" t="s">
        <v>261</v>
      </c>
      <c r="C22" s="284">
        <f>SUM(C13:C21)</f>
        <v>212897</v>
      </c>
      <c r="D22" s="284">
        <f>SUM(D13:D21)</f>
        <v>0</v>
      </c>
      <c r="E22" s="284">
        <f>SUM(E13:E21)</f>
        <v>212897</v>
      </c>
    </row>
    <row r="23" spans="1:5" ht="12.75">
      <c r="A23" s="2"/>
      <c r="C23" s="28"/>
      <c r="D23" s="28"/>
      <c r="E23" s="28"/>
    </row>
    <row r="24" spans="1:5" ht="12.75">
      <c r="A24" s="280" t="s">
        <v>387</v>
      </c>
      <c r="B24" s="68"/>
      <c r="C24" s="104"/>
      <c r="D24" s="104"/>
      <c r="E24" s="104"/>
    </row>
    <row r="25" spans="1:5" ht="12.75">
      <c r="A25" s="68"/>
      <c r="B25" s="68"/>
      <c r="C25" s="331"/>
      <c r="D25" s="331"/>
      <c r="E25" s="284">
        <f>C25-D25</f>
        <v>0</v>
      </c>
    </row>
    <row r="26" spans="1:5" ht="12.75">
      <c r="A26" s="68" t="s">
        <v>395</v>
      </c>
      <c r="B26" s="68"/>
      <c r="C26" s="331">
        <v>134990</v>
      </c>
      <c r="D26" s="331"/>
      <c r="E26" s="284">
        <f aca="true" t="shared" si="1" ref="E26:E33">C26-D26</f>
        <v>134990</v>
      </c>
    </row>
    <row r="27" spans="1:5" ht="12.75">
      <c r="A27" s="68" t="s">
        <v>396</v>
      </c>
      <c r="B27" s="68"/>
      <c r="C27" s="331"/>
      <c r="D27" s="331"/>
      <c r="E27" s="284">
        <f t="shared" si="1"/>
        <v>0</v>
      </c>
    </row>
    <row r="28" spans="1:5" ht="12.75">
      <c r="A28" s="68" t="s">
        <v>397</v>
      </c>
      <c r="B28" s="68"/>
      <c r="C28" s="331"/>
      <c r="D28" s="331"/>
      <c r="E28" s="284">
        <f t="shared" si="1"/>
        <v>0</v>
      </c>
    </row>
    <row r="29" spans="1:5" ht="12.75">
      <c r="A29" s="68" t="s">
        <v>398</v>
      </c>
      <c r="B29" s="68"/>
      <c r="C29" s="331"/>
      <c r="D29" s="331"/>
      <c r="E29" s="284">
        <f t="shared" si="1"/>
        <v>0</v>
      </c>
    </row>
    <row r="30" spans="1:5" ht="12.75">
      <c r="A30" s="68" t="s">
        <v>385</v>
      </c>
      <c r="B30" s="68"/>
      <c r="C30" s="331"/>
      <c r="D30" s="331"/>
      <c r="E30" s="284">
        <f t="shared" si="1"/>
        <v>0</v>
      </c>
    </row>
    <row r="31" spans="1:5" ht="12.75">
      <c r="A31" s="68" t="s">
        <v>385</v>
      </c>
      <c r="B31" s="68"/>
      <c r="C31" s="331"/>
      <c r="D31" s="331"/>
      <c r="E31" s="284">
        <f t="shared" si="1"/>
        <v>0</v>
      </c>
    </row>
    <row r="32" spans="1:5" ht="12.75">
      <c r="A32" s="68"/>
      <c r="B32" s="68"/>
      <c r="C32" s="331"/>
      <c r="D32" s="331"/>
      <c r="E32" s="284">
        <f t="shared" si="1"/>
        <v>0</v>
      </c>
    </row>
    <row r="33" spans="1:5" ht="13.5" thickBot="1">
      <c r="A33" s="69"/>
      <c r="B33" s="68"/>
      <c r="C33" s="331"/>
      <c r="D33" s="331"/>
      <c r="E33" s="284">
        <f t="shared" si="1"/>
        <v>0</v>
      </c>
    </row>
    <row r="34" spans="1:5" ht="12.75">
      <c r="A34" s="63" t="s">
        <v>211</v>
      </c>
      <c r="C34" s="28"/>
      <c r="D34" s="28"/>
      <c r="E34" s="314"/>
    </row>
    <row r="35" spans="1:5" ht="12.75">
      <c r="A35" s="2" t="s">
        <v>261</v>
      </c>
      <c r="C35" s="284">
        <f>SUM(C25:C33)</f>
        <v>134990</v>
      </c>
      <c r="D35" s="284">
        <f>SUM(D25:D33)</f>
        <v>0</v>
      </c>
      <c r="E35" s="284">
        <f>SUM(E25:E33)</f>
        <v>134990</v>
      </c>
    </row>
    <row r="36" spans="1:5" ht="12.75">
      <c r="A36" s="2"/>
      <c r="C36" s="28"/>
      <c r="D36" s="28"/>
      <c r="E36" s="28"/>
    </row>
    <row r="37" spans="1:5" ht="12.75">
      <c r="A37" s="2"/>
      <c r="C37" s="28"/>
      <c r="D37" s="28"/>
      <c r="E37" s="28"/>
    </row>
    <row r="38" spans="1:5" ht="12.75">
      <c r="A38" s="2" t="s">
        <v>386</v>
      </c>
      <c r="C38" s="28"/>
      <c r="D38" s="28"/>
      <c r="E38" s="28"/>
    </row>
    <row r="39" spans="3:5" ht="12.75">
      <c r="C39" s="28"/>
      <c r="D39" s="28"/>
      <c r="E39" s="28"/>
    </row>
    <row r="40" spans="1:5" ht="12.75">
      <c r="A40" s="280" t="s">
        <v>388</v>
      </c>
      <c r="B40" s="68"/>
      <c r="C40" s="104"/>
      <c r="D40" s="104"/>
      <c r="E40" s="104"/>
    </row>
    <row r="41" spans="1:5" ht="12.75">
      <c r="A41" s="68"/>
      <c r="B41" s="68"/>
      <c r="C41" s="331"/>
      <c r="D41" s="331"/>
      <c r="E41" s="284">
        <f>C41-D41</f>
        <v>0</v>
      </c>
    </row>
    <row r="42" spans="1:5" ht="12.75">
      <c r="A42" s="68"/>
      <c r="B42" s="68"/>
      <c r="C42" s="331"/>
      <c r="D42" s="331"/>
      <c r="E42" s="284">
        <f aca="true" t="shared" si="2" ref="E42:E49">C42-D42</f>
        <v>0</v>
      </c>
    </row>
    <row r="43" spans="1:5" ht="12.75">
      <c r="A43" s="68" t="s">
        <v>381</v>
      </c>
      <c r="B43" s="68"/>
      <c r="C43" s="331"/>
      <c r="D43" s="331"/>
      <c r="E43" s="284">
        <f t="shared" si="2"/>
        <v>0</v>
      </c>
    </row>
    <row r="44" spans="1:5" ht="12.75">
      <c r="A44" s="68" t="s">
        <v>382</v>
      </c>
      <c r="B44" s="68"/>
      <c r="C44" s="331">
        <v>212897</v>
      </c>
      <c r="D44" s="331"/>
      <c r="E44" s="284">
        <f t="shared" si="2"/>
        <v>212897</v>
      </c>
    </row>
    <row r="45" spans="1:5" ht="12.75">
      <c r="A45" s="68" t="s">
        <v>383</v>
      </c>
      <c r="B45" s="68"/>
      <c r="C45" s="331"/>
      <c r="D45" s="331"/>
      <c r="E45" s="284">
        <f t="shared" si="2"/>
        <v>0</v>
      </c>
    </row>
    <row r="46" spans="1:5" ht="12.75">
      <c r="A46" s="68" t="s">
        <v>384</v>
      </c>
      <c r="B46" s="68"/>
      <c r="C46" s="331"/>
      <c r="D46" s="331"/>
      <c r="E46" s="284">
        <f t="shared" si="2"/>
        <v>0</v>
      </c>
    </row>
    <row r="47" spans="1:5" ht="12.75">
      <c r="A47" s="68" t="s">
        <v>385</v>
      </c>
      <c r="B47" s="68"/>
      <c r="C47" s="331"/>
      <c r="D47" s="331"/>
      <c r="E47" s="284">
        <f t="shared" si="2"/>
        <v>0</v>
      </c>
    </row>
    <row r="48" spans="1:5" ht="12.75">
      <c r="A48" s="68" t="s">
        <v>385</v>
      </c>
      <c r="B48" s="68"/>
      <c r="C48" s="331"/>
      <c r="D48" s="331"/>
      <c r="E48" s="284">
        <f t="shared" si="2"/>
        <v>0</v>
      </c>
    </row>
    <row r="49" spans="1:5" ht="12.75">
      <c r="A49" s="68"/>
      <c r="B49" s="68"/>
      <c r="C49" s="358"/>
      <c r="D49" s="358"/>
      <c r="E49" s="314">
        <f t="shared" si="2"/>
        <v>0</v>
      </c>
    </row>
    <row r="50" spans="1:5" ht="12.75">
      <c r="A50" s="2" t="s">
        <v>261</v>
      </c>
      <c r="C50" s="284">
        <f>SUM(C41:C49)</f>
        <v>212897</v>
      </c>
      <c r="D50" s="284">
        <f>SUM(D41:D49)</f>
        <v>0</v>
      </c>
      <c r="E50" s="284">
        <f>SUM(E41:E49)</f>
        <v>212897</v>
      </c>
    </row>
    <row r="51" spans="3:5" ht="12.75">
      <c r="C51" s="28"/>
      <c r="D51" s="28"/>
      <c r="E51" s="28"/>
    </row>
    <row r="52" spans="1:5" ht="12.75">
      <c r="A52" s="280" t="s">
        <v>387</v>
      </c>
      <c r="B52" s="68"/>
      <c r="C52" s="104"/>
      <c r="D52" s="104"/>
      <c r="E52" s="104"/>
    </row>
    <row r="53" spans="1:5" ht="12.75">
      <c r="A53" s="68"/>
      <c r="B53" s="68"/>
      <c r="C53" s="331"/>
      <c r="D53" s="331"/>
      <c r="E53" s="284">
        <f>C53-D53</f>
        <v>0</v>
      </c>
    </row>
    <row r="54" spans="1:5" ht="12.75">
      <c r="A54" s="279"/>
      <c r="B54" s="68"/>
      <c r="C54" s="331"/>
      <c r="D54" s="331"/>
      <c r="E54" s="284">
        <f aca="true" t="shared" si="3" ref="E54:E61">C54-D54</f>
        <v>0</v>
      </c>
    </row>
    <row r="55" spans="1:5" ht="12.75">
      <c r="A55" s="279" t="s">
        <v>381</v>
      </c>
      <c r="B55" s="68"/>
      <c r="C55" s="331"/>
      <c r="D55" s="331"/>
      <c r="E55" s="284">
        <f t="shared" si="3"/>
        <v>0</v>
      </c>
    </row>
    <row r="56" spans="1:5" ht="12.75">
      <c r="A56" s="279" t="s">
        <v>382</v>
      </c>
      <c r="B56" s="68"/>
      <c r="C56" s="331">
        <v>134990</v>
      </c>
      <c r="D56" s="331"/>
      <c r="E56" s="284">
        <f t="shared" si="3"/>
        <v>134990</v>
      </c>
    </row>
    <row r="57" spans="1:5" ht="12.75">
      <c r="A57" s="279" t="s">
        <v>383</v>
      </c>
      <c r="B57" s="68"/>
      <c r="C57" s="331"/>
      <c r="D57" s="331"/>
      <c r="E57" s="284">
        <f t="shared" si="3"/>
        <v>0</v>
      </c>
    </row>
    <row r="58" spans="1:5" ht="12.75">
      <c r="A58" s="279" t="s">
        <v>384</v>
      </c>
      <c r="B58" s="68"/>
      <c r="C58" s="331"/>
      <c r="D58" s="331"/>
      <c r="E58" s="284">
        <f t="shared" si="3"/>
        <v>0</v>
      </c>
    </row>
    <row r="59" spans="1:5" ht="12.75">
      <c r="A59" s="68" t="s">
        <v>385</v>
      </c>
      <c r="B59" s="68"/>
      <c r="C59" s="331"/>
      <c r="D59" s="331"/>
      <c r="E59" s="284">
        <f t="shared" si="3"/>
        <v>0</v>
      </c>
    </row>
    <row r="60" spans="1:5" ht="12.75">
      <c r="A60" s="68" t="s">
        <v>385</v>
      </c>
      <c r="B60" s="68"/>
      <c r="C60" s="331"/>
      <c r="D60" s="331"/>
      <c r="E60" s="284">
        <f t="shared" si="3"/>
        <v>0</v>
      </c>
    </row>
    <row r="61" spans="1:5" ht="13.5" thickBot="1">
      <c r="A61" s="69"/>
      <c r="B61" s="68"/>
      <c r="C61" s="331"/>
      <c r="D61" s="331"/>
      <c r="E61" s="284">
        <f t="shared" si="3"/>
        <v>0</v>
      </c>
    </row>
    <row r="62" spans="1:5" ht="12.75">
      <c r="A62" s="63" t="s">
        <v>211</v>
      </c>
      <c r="C62" s="28"/>
      <c r="D62" s="28"/>
      <c r="E62" s="314"/>
    </row>
    <row r="63" spans="1:5" ht="12.75">
      <c r="A63" s="2" t="s">
        <v>261</v>
      </c>
      <c r="C63" s="284">
        <f>SUM(C53:C61)</f>
        <v>134990</v>
      </c>
      <c r="D63" s="284">
        <f>SUM(D53:D61)</f>
        <v>0</v>
      </c>
      <c r="E63" s="284">
        <f>SUM(E53:E61)</f>
        <v>134990</v>
      </c>
    </row>
  </sheetData>
  <printOptions gridLines="1" headings="1"/>
  <pageMargins left="0.75" right="0.25" top="0.66" bottom="0.5" header="0.32" footer="0"/>
  <pageSetup horizontalDpi="600" verticalDpi="600" orientation="portrait" scale="80" r:id="rId1"/>
  <headerFooter alignWithMargins="0">
    <oddHeader>&amp;RSchedule 5</oddHeader>
    <oddFooter>&amp;LEB-2008-0381&amp;C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66"/>
  <sheetViews>
    <sheetView workbookViewId="0" topLeftCell="A1">
      <pane xSplit="1" ySplit="6" topLeftCell="B4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57" sqref="C57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105"/>
    </row>
    <row r="2" spans="1:6" ht="12.75">
      <c r="A2" s="1" t="str">
        <f>REGINFO!A1</f>
        <v>SIMPIL RRR FILING</v>
      </c>
      <c r="B2" s="8" t="s">
        <v>60</v>
      </c>
      <c r="C2" s="8" t="s">
        <v>39</v>
      </c>
      <c r="D2" s="8" t="s">
        <v>16</v>
      </c>
      <c r="E2" s="27" t="s">
        <v>17</v>
      </c>
      <c r="F2" s="8"/>
    </row>
    <row r="3" spans="1:6" ht="12.75">
      <c r="A3" s="2" t="s">
        <v>362</v>
      </c>
      <c r="B3" s="8"/>
      <c r="C3" s="8" t="s">
        <v>119</v>
      </c>
      <c r="D3" s="8" t="s">
        <v>56</v>
      </c>
      <c r="E3" s="27" t="s">
        <v>19</v>
      </c>
      <c r="F3" s="8"/>
    </row>
    <row r="4" spans="1:6" ht="12.75">
      <c r="A4" s="4" t="s">
        <v>57</v>
      </c>
      <c r="B4" s="8"/>
      <c r="C4" s="8" t="s">
        <v>19</v>
      </c>
      <c r="D4" s="533" t="s">
        <v>632</v>
      </c>
      <c r="E4" s="27" t="s">
        <v>18</v>
      </c>
      <c r="F4" s="8"/>
    </row>
    <row r="5" spans="1:6" ht="12.75">
      <c r="A5" s="2" t="str">
        <f>REGINFO!E2</f>
        <v>RRR # 2.1.8</v>
      </c>
      <c r="B5" s="8"/>
      <c r="C5" s="8" t="s">
        <v>18</v>
      </c>
      <c r="D5" s="8"/>
      <c r="E5" s="8"/>
      <c r="F5" s="8"/>
    </row>
    <row r="6" spans="2:6" ht="13.5" thickBot="1">
      <c r="B6" s="8"/>
      <c r="C6" s="8"/>
      <c r="D6" s="8"/>
      <c r="E6" s="27" t="str">
        <f>REGINFO!E1</f>
        <v>Version 2005.1</v>
      </c>
      <c r="F6" s="8"/>
    </row>
    <row r="7" spans="1:6" ht="13.5" thickTop="1">
      <c r="A7" s="7"/>
      <c r="B7" s="9"/>
      <c r="C7" s="30"/>
      <c r="D7" s="30"/>
      <c r="E7" s="30"/>
      <c r="F7" s="26"/>
    </row>
    <row r="8" spans="1:6" ht="12.75">
      <c r="A8" s="531" t="str">
        <f>REGINFO!A3</f>
        <v>Barrie Hydro Distribution Inc.</v>
      </c>
      <c r="B8" s="26"/>
      <c r="C8" s="31"/>
      <c r="D8" s="31"/>
      <c r="E8" s="31"/>
      <c r="F8" s="26"/>
    </row>
    <row r="9" spans="1:6" ht="12.75">
      <c r="A9" s="531" t="str">
        <f>REGINFO!A4</f>
        <v>Reporting period:   2005 revised March 12, 2010</v>
      </c>
      <c r="B9" s="26"/>
      <c r="C9" s="31"/>
      <c r="D9" s="31"/>
      <c r="E9" s="31"/>
      <c r="F9" s="26"/>
    </row>
    <row r="10" spans="1:6" ht="12.75">
      <c r="A10" s="2" t="s">
        <v>201</v>
      </c>
      <c r="B10" s="26"/>
      <c r="C10" s="305">
        <f>TAXREC!C11</f>
        <v>365</v>
      </c>
      <c r="D10" s="67"/>
      <c r="E10" s="31"/>
      <c r="F10" s="26"/>
    </row>
    <row r="11" spans="1:6" ht="12.75">
      <c r="A11" s="2" t="s">
        <v>198</v>
      </c>
      <c r="B11" s="26"/>
      <c r="C11" s="306">
        <f>TAXREC!C13</f>
        <v>121524.037875</v>
      </c>
      <c r="D11" s="31"/>
      <c r="E11" s="31"/>
      <c r="F11" s="26"/>
    </row>
    <row r="12" spans="1:6" ht="12.75">
      <c r="A12" s="3"/>
      <c r="B12" s="26"/>
      <c r="C12" s="31"/>
      <c r="D12" s="31"/>
      <c r="E12" s="32"/>
      <c r="F12" s="8"/>
    </row>
    <row r="13" spans="1:6" ht="12.75">
      <c r="A13" s="42" t="s">
        <v>258</v>
      </c>
      <c r="B13" s="26"/>
      <c r="C13" s="31"/>
      <c r="D13" s="31"/>
      <c r="E13" s="32"/>
      <c r="F13" s="8"/>
    </row>
    <row r="14" ht="12.75">
      <c r="A14" s="2" t="s">
        <v>202</v>
      </c>
    </row>
    <row r="15" spans="1:5" ht="12.75">
      <c r="A15" s="79" t="s">
        <v>212</v>
      </c>
      <c r="B15" t="s">
        <v>272</v>
      </c>
      <c r="C15" s="332"/>
      <c r="D15" s="332"/>
      <c r="E15" s="361">
        <f>C15-D15</f>
        <v>0</v>
      </c>
    </row>
    <row r="16" spans="1:5" ht="12.75">
      <c r="A16" s="79" t="s">
        <v>363</v>
      </c>
      <c r="B16" t="s">
        <v>272</v>
      </c>
      <c r="C16" s="332"/>
      <c r="D16" s="332"/>
      <c r="E16" s="361">
        <f aca="true" t="shared" si="0" ref="E16:E52">C16-D16</f>
        <v>0</v>
      </c>
    </row>
    <row r="17" spans="1:5" ht="12.75">
      <c r="A17" s="79" t="s">
        <v>289</v>
      </c>
      <c r="B17" t="s">
        <v>272</v>
      </c>
      <c r="C17" s="332"/>
      <c r="D17" s="332"/>
      <c r="E17" s="361">
        <f t="shared" si="0"/>
        <v>0</v>
      </c>
    </row>
    <row r="18" spans="1:5" ht="12.75">
      <c r="A18" s="79" t="s">
        <v>213</v>
      </c>
      <c r="B18" t="s">
        <v>272</v>
      </c>
      <c r="C18" s="332"/>
      <c r="D18" s="362"/>
      <c r="E18" s="361">
        <f t="shared" si="0"/>
        <v>0</v>
      </c>
    </row>
    <row r="19" spans="1:5" ht="12.75">
      <c r="A19" s="79" t="s">
        <v>214</v>
      </c>
      <c r="B19" t="s">
        <v>272</v>
      </c>
      <c r="C19" s="332"/>
      <c r="D19" s="332"/>
      <c r="E19" s="361">
        <f t="shared" si="0"/>
        <v>0</v>
      </c>
    </row>
    <row r="20" spans="1:5" ht="12.75">
      <c r="A20" s="79" t="s">
        <v>215</v>
      </c>
      <c r="B20" t="s">
        <v>272</v>
      </c>
      <c r="C20" s="332">
        <v>41026</v>
      </c>
      <c r="D20" s="332"/>
      <c r="E20" s="361">
        <f t="shared" si="0"/>
        <v>41026</v>
      </c>
    </row>
    <row r="21" spans="1:5" ht="12.75">
      <c r="A21" s="79" t="s">
        <v>24</v>
      </c>
      <c r="B21" t="s">
        <v>272</v>
      </c>
      <c r="C21" s="332"/>
      <c r="D21" s="332"/>
      <c r="E21" s="361">
        <f t="shared" si="0"/>
        <v>0</v>
      </c>
    </row>
    <row r="22" spans="1:5" ht="12.75">
      <c r="A22" s="79" t="s">
        <v>216</v>
      </c>
      <c r="B22" t="s">
        <v>272</v>
      </c>
      <c r="C22" s="332"/>
      <c r="D22" s="332"/>
      <c r="E22" s="361">
        <f t="shared" si="0"/>
        <v>0</v>
      </c>
    </row>
    <row r="23" spans="1:5" ht="12.75">
      <c r="A23" s="79" t="s">
        <v>217</v>
      </c>
      <c r="B23" t="s">
        <v>272</v>
      </c>
      <c r="C23" s="332"/>
      <c r="D23" s="332"/>
      <c r="E23" s="361">
        <f t="shared" si="0"/>
        <v>0</v>
      </c>
    </row>
    <row r="24" spans="1:5" ht="12.75">
      <c r="A24" s="79" t="s">
        <v>218</v>
      </c>
      <c r="B24" t="s">
        <v>272</v>
      </c>
      <c r="C24" s="332"/>
      <c r="D24" s="332"/>
      <c r="E24" s="361">
        <f t="shared" si="0"/>
        <v>0</v>
      </c>
    </row>
    <row r="25" spans="1:5" ht="12.75">
      <c r="A25" s="79" t="s">
        <v>25</v>
      </c>
      <c r="B25" t="s">
        <v>272</v>
      </c>
      <c r="C25" s="332"/>
      <c r="D25" s="332"/>
      <c r="E25" s="361">
        <f t="shared" si="0"/>
        <v>0</v>
      </c>
    </row>
    <row r="26" spans="1:5" ht="12.75">
      <c r="A26" s="79" t="s">
        <v>219</v>
      </c>
      <c r="B26" t="s">
        <v>272</v>
      </c>
      <c r="C26" s="332"/>
      <c r="D26" s="332"/>
      <c r="E26" s="361">
        <f t="shared" si="0"/>
        <v>0</v>
      </c>
    </row>
    <row r="27" spans="1:5" ht="12.75">
      <c r="A27" s="79" t="s">
        <v>220</v>
      </c>
      <c r="B27" t="s">
        <v>272</v>
      </c>
      <c r="C27" s="332"/>
      <c r="D27" s="332"/>
      <c r="E27" s="361">
        <f t="shared" si="0"/>
        <v>0</v>
      </c>
    </row>
    <row r="28" spans="1:5" ht="12.75">
      <c r="A28" s="79" t="s">
        <v>364</v>
      </c>
      <c r="B28" t="s">
        <v>272</v>
      </c>
      <c r="C28" s="332"/>
      <c r="D28" s="332"/>
      <c r="E28" s="361">
        <f t="shared" si="0"/>
        <v>0</v>
      </c>
    </row>
    <row r="29" spans="1:5" ht="12.75">
      <c r="A29" s="79" t="s">
        <v>290</v>
      </c>
      <c r="B29" t="s">
        <v>272</v>
      </c>
      <c r="C29" s="332"/>
      <c r="D29" s="332"/>
      <c r="E29" s="361">
        <f t="shared" si="0"/>
        <v>0</v>
      </c>
    </row>
    <row r="30" spans="1:5" ht="12.75">
      <c r="A30" s="79" t="s">
        <v>414</v>
      </c>
      <c r="B30" t="s">
        <v>272</v>
      </c>
      <c r="C30" s="332"/>
      <c r="D30" s="332"/>
      <c r="E30" s="361">
        <f t="shared" si="0"/>
        <v>0</v>
      </c>
    </row>
    <row r="31" spans="1:5" ht="12.75">
      <c r="A31" s="79" t="s">
        <v>291</v>
      </c>
      <c r="B31" t="s">
        <v>272</v>
      </c>
      <c r="C31" s="332"/>
      <c r="D31" s="332"/>
      <c r="E31" s="361">
        <f t="shared" si="0"/>
        <v>0</v>
      </c>
    </row>
    <row r="32" spans="1:5" ht="12.75">
      <c r="A32" s="79" t="s">
        <v>23</v>
      </c>
      <c r="B32" t="s">
        <v>272</v>
      </c>
      <c r="C32" s="332"/>
      <c r="D32" s="332"/>
      <c r="E32" s="361">
        <f t="shared" si="0"/>
        <v>0</v>
      </c>
    </row>
    <row r="33" spans="1:5" ht="12.75">
      <c r="A33" s="79" t="s">
        <v>203</v>
      </c>
      <c r="B33" t="s">
        <v>272</v>
      </c>
      <c r="C33" s="332"/>
      <c r="D33" s="332"/>
      <c r="E33" s="361">
        <f t="shared" si="0"/>
        <v>0</v>
      </c>
    </row>
    <row r="34" spans="1:5" ht="12.75">
      <c r="A34" s="79" t="s">
        <v>204</v>
      </c>
      <c r="B34" t="s">
        <v>272</v>
      </c>
      <c r="C34" s="332"/>
      <c r="D34" s="332"/>
      <c r="E34" s="361">
        <f t="shared" si="0"/>
        <v>0</v>
      </c>
    </row>
    <row r="35" spans="1:5" ht="12.75">
      <c r="A35" s="79" t="s">
        <v>292</v>
      </c>
      <c r="B35" t="s">
        <v>272</v>
      </c>
      <c r="C35" s="332"/>
      <c r="D35" s="332"/>
      <c r="E35" s="361">
        <f t="shared" si="0"/>
        <v>0</v>
      </c>
    </row>
    <row r="36" spans="1:5" ht="12.75">
      <c r="A36" s="79" t="s">
        <v>221</v>
      </c>
      <c r="B36" t="s">
        <v>272</v>
      </c>
      <c r="C36" s="332">
        <v>275290</v>
      </c>
      <c r="D36" s="332"/>
      <c r="E36" s="284">
        <f t="shared" si="0"/>
        <v>275290</v>
      </c>
    </row>
    <row r="37" spans="1:5" ht="12.75">
      <c r="A37" s="79" t="s">
        <v>222</v>
      </c>
      <c r="B37" t="s">
        <v>272</v>
      </c>
      <c r="C37" s="332"/>
      <c r="D37" s="332"/>
      <c r="E37" s="284">
        <f t="shared" si="0"/>
        <v>0</v>
      </c>
    </row>
    <row r="38" spans="1:5" ht="12.75">
      <c r="A38" s="79" t="s">
        <v>365</v>
      </c>
      <c r="B38" t="s">
        <v>272</v>
      </c>
      <c r="C38" s="332"/>
      <c r="D38" s="332"/>
      <c r="E38" s="284">
        <f t="shared" si="0"/>
        <v>0</v>
      </c>
    </row>
    <row r="39" spans="1:5" ht="12.75">
      <c r="A39" s="79" t="s">
        <v>223</v>
      </c>
      <c r="B39" t="s">
        <v>272</v>
      </c>
      <c r="C39" s="332">
        <f>75840+21669</f>
        <v>97509</v>
      </c>
      <c r="D39" s="332"/>
      <c r="E39" s="284">
        <f t="shared" si="0"/>
        <v>97509</v>
      </c>
    </row>
    <row r="40" spans="1:5" ht="12.75">
      <c r="A40" s="79" t="s">
        <v>224</v>
      </c>
      <c r="B40" t="s">
        <v>272</v>
      </c>
      <c r="C40" s="332"/>
      <c r="D40" s="332"/>
      <c r="E40" s="284">
        <f t="shared" si="0"/>
        <v>0</v>
      </c>
    </row>
    <row r="41" spans="1:5" ht="12.75">
      <c r="A41" s="79" t="s">
        <v>225</v>
      </c>
      <c r="B41" t="s">
        <v>272</v>
      </c>
      <c r="C41" s="331"/>
      <c r="D41" s="332"/>
      <c r="E41" s="284">
        <f t="shared" si="0"/>
        <v>0</v>
      </c>
    </row>
    <row r="42" spans="1:5" ht="12.75">
      <c r="A42" s="79" t="s">
        <v>293</v>
      </c>
      <c r="B42" t="s">
        <v>272</v>
      </c>
      <c r="C42" s="331"/>
      <c r="D42" s="332"/>
      <c r="E42" s="284">
        <f t="shared" si="0"/>
        <v>0</v>
      </c>
    </row>
    <row r="43" spans="1:5" ht="12.75">
      <c r="A43" s="80" t="s">
        <v>304</v>
      </c>
      <c r="B43" t="s">
        <v>272</v>
      </c>
      <c r="C43" s="331"/>
      <c r="D43" s="331"/>
      <c r="E43" s="284">
        <f t="shared" si="0"/>
        <v>0</v>
      </c>
    </row>
    <row r="44" spans="1:5" ht="12.75">
      <c r="A44" s="79" t="s">
        <v>415</v>
      </c>
      <c r="B44" t="s">
        <v>272</v>
      </c>
      <c r="C44" s="331"/>
      <c r="D44" s="331"/>
      <c r="E44" s="284">
        <f t="shared" si="0"/>
        <v>0</v>
      </c>
    </row>
    <row r="45" spans="1:5" ht="12.75">
      <c r="A45" s="79" t="s">
        <v>636</v>
      </c>
      <c r="B45" t="s">
        <v>272</v>
      </c>
      <c r="C45" s="331">
        <v>19007</v>
      </c>
      <c r="D45" s="331"/>
      <c r="E45" s="284">
        <f t="shared" si="0"/>
        <v>19007</v>
      </c>
    </row>
    <row r="46" spans="1:5" ht="12.75">
      <c r="A46" s="79"/>
      <c r="B46" t="s">
        <v>272</v>
      </c>
      <c r="C46" s="331"/>
      <c r="D46" s="331"/>
      <c r="E46" s="284">
        <f t="shared" si="0"/>
        <v>0</v>
      </c>
    </row>
    <row r="47" spans="1:5" ht="12.75">
      <c r="A47" s="79" t="s">
        <v>624</v>
      </c>
      <c r="B47" t="s">
        <v>272</v>
      </c>
      <c r="C47" s="331"/>
      <c r="D47" s="331"/>
      <c r="E47" s="284">
        <f t="shared" si="0"/>
        <v>0</v>
      </c>
    </row>
    <row r="48" spans="1:5" ht="12.75">
      <c r="A48" s="79"/>
      <c r="B48" t="s">
        <v>272</v>
      </c>
      <c r="C48" s="331"/>
      <c r="D48" s="331"/>
      <c r="E48" s="284">
        <f t="shared" si="0"/>
        <v>0</v>
      </c>
    </row>
    <row r="49" spans="1:5" ht="12.75">
      <c r="A49" s="79"/>
      <c r="B49" t="s">
        <v>272</v>
      </c>
      <c r="C49" s="331"/>
      <c r="D49" s="331"/>
      <c r="E49" s="284">
        <f t="shared" si="0"/>
        <v>0</v>
      </c>
    </row>
    <row r="50" spans="1:5" ht="12.75">
      <c r="A50" s="79"/>
      <c r="B50" t="s">
        <v>272</v>
      </c>
      <c r="C50" s="331"/>
      <c r="D50" s="331"/>
      <c r="E50" s="284">
        <f t="shared" si="0"/>
        <v>0</v>
      </c>
    </row>
    <row r="51" spans="1:5" ht="12.75">
      <c r="A51" s="79"/>
      <c r="B51" t="s">
        <v>272</v>
      </c>
      <c r="C51" s="331"/>
      <c r="D51" s="331"/>
      <c r="E51" s="284">
        <f t="shared" si="0"/>
        <v>0</v>
      </c>
    </row>
    <row r="52" spans="1:5" ht="12.75">
      <c r="A52" s="79"/>
      <c r="B52" t="s">
        <v>272</v>
      </c>
      <c r="C52" s="331"/>
      <c r="D52" s="331"/>
      <c r="E52" s="284">
        <f t="shared" si="0"/>
        <v>0</v>
      </c>
    </row>
    <row r="53" spans="1:5" ht="12.75">
      <c r="A53" s="79"/>
      <c r="B53" t="s">
        <v>272</v>
      </c>
      <c r="C53" s="331"/>
      <c r="D53" s="331"/>
      <c r="E53" s="314"/>
    </row>
    <row r="54" spans="1:5" ht="12.75">
      <c r="A54" s="82" t="s">
        <v>251</v>
      </c>
      <c r="B54" t="s">
        <v>275</v>
      </c>
      <c r="C54" s="284">
        <f>SUM(C15:C53)</f>
        <v>432832</v>
      </c>
      <c r="D54" s="284">
        <f>SUM(D15:D53)</f>
        <v>0</v>
      </c>
      <c r="E54" s="284">
        <f>SUM(E15:E53)</f>
        <v>432832</v>
      </c>
    </row>
    <row r="55" ht="12.75">
      <c r="A55" s="79"/>
    </row>
    <row r="56" ht="12.75">
      <c r="A56" s="79" t="s">
        <v>253</v>
      </c>
    </row>
    <row r="57" spans="1:5" ht="12.75">
      <c r="A57" s="79" t="s">
        <v>223</v>
      </c>
      <c r="B57" t="s">
        <v>272</v>
      </c>
      <c r="C57" s="332">
        <f>75840+21669</f>
        <v>97509</v>
      </c>
      <c r="D57" s="284">
        <f aca="true" t="shared" si="1" ref="C57:E71">IF($E15&gt;$C$11,D15,)</f>
        <v>0</v>
      </c>
      <c r="E57" s="284">
        <f t="shared" si="1"/>
        <v>0</v>
      </c>
    </row>
    <row r="58" spans="1:5" ht="12.75">
      <c r="A58" s="309" t="str">
        <f aca="true" t="shared" si="2" ref="A58:A71">IF($E16&gt;$C$11,A16," ")</f>
        <v> </v>
      </c>
      <c r="B58" s="307"/>
      <c r="C58" s="284">
        <f t="shared" si="1"/>
        <v>0</v>
      </c>
      <c r="D58" s="284">
        <f t="shared" si="1"/>
        <v>0</v>
      </c>
      <c r="E58" s="284">
        <f t="shared" si="1"/>
        <v>0</v>
      </c>
    </row>
    <row r="59" spans="1:5" ht="12.75">
      <c r="A59" s="309" t="str">
        <f t="shared" si="2"/>
        <v> </v>
      </c>
      <c r="B59" s="307"/>
      <c r="C59" s="284">
        <f t="shared" si="1"/>
        <v>0</v>
      </c>
      <c r="D59" s="284">
        <f t="shared" si="1"/>
        <v>0</v>
      </c>
      <c r="E59" s="284">
        <f t="shared" si="1"/>
        <v>0</v>
      </c>
    </row>
    <row r="60" spans="1:5" ht="12.75">
      <c r="A60" s="309" t="str">
        <f t="shared" si="2"/>
        <v> </v>
      </c>
      <c r="B60" s="307"/>
      <c r="C60" s="284">
        <f t="shared" si="1"/>
        <v>0</v>
      </c>
      <c r="D60" s="284">
        <f t="shared" si="1"/>
        <v>0</v>
      </c>
      <c r="E60" s="284">
        <f t="shared" si="1"/>
        <v>0</v>
      </c>
    </row>
    <row r="61" spans="1:5" ht="12.75">
      <c r="A61" s="309" t="str">
        <f t="shared" si="2"/>
        <v> </v>
      </c>
      <c r="B61" s="307"/>
      <c r="C61" s="284">
        <f t="shared" si="1"/>
        <v>0</v>
      </c>
      <c r="D61" s="284">
        <f t="shared" si="1"/>
        <v>0</v>
      </c>
      <c r="E61" s="284">
        <f t="shared" si="1"/>
        <v>0</v>
      </c>
    </row>
    <row r="62" spans="1:5" ht="12.75">
      <c r="A62" s="309" t="str">
        <f t="shared" si="2"/>
        <v> </v>
      </c>
      <c r="B62" s="307"/>
      <c r="C62" s="284">
        <f t="shared" si="1"/>
        <v>0</v>
      </c>
      <c r="D62" s="284">
        <f t="shared" si="1"/>
        <v>0</v>
      </c>
      <c r="E62" s="284">
        <f t="shared" si="1"/>
        <v>0</v>
      </c>
    </row>
    <row r="63" spans="1:5" ht="12.75">
      <c r="A63" s="309" t="str">
        <f t="shared" si="2"/>
        <v> </v>
      </c>
      <c r="B63" s="307"/>
      <c r="C63" s="284">
        <f t="shared" si="1"/>
        <v>0</v>
      </c>
      <c r="D63" s="284">
        <f t="shared" si="1"/>
        <v>0</v>
      </c>
      <c r="E63" s="284">
        <f t="shared" si="1"/>
        <v>0</v>
      </c>
    </row>
    <row r="64" spans="1:5" ht="12.75">
      <c r="A64" s="309" t="str">
        <f t="shared" si="2"/>
        <v> </v>
      </c>
      <c r="B64" s="307"/>
      <c r="C64" s="284">
        <f t="shared" si="1"/>
        <v>0</v>
      </c>
      <c r="D64" s="284">
        <f t="shared" si="1"/>
        <v>0</v>
      </c>
      <c r="E64" s="284">
        <f t="shared" si="1"/>
        <v>0</v>
      </c>
    </row>
    <row r="65" spans="1:5" ht="12.75">
      <c r="A65" s="309" t="str">
        <f t="shared" si="2"/>
        <v> </v>
      </c>
      <c r="B65" s="307"/>
      <c r="C65" s="284">
        <f t="shared" si="1"/>
        <v>0</v>
      </c>
      <c r="D65" s="284">
        <f t="shared" si="1"/>
        <v>0</v>
      </c>
      <c r="E65" s="284">
        <f t="shared" si="1"/>
        <v>0</v>
      </c>
    </row>
    <row r="66" spans="1:5" ht="12.75">
      <c r="A66" s="309" t="str">
        <f t="shared" si="2"/>
        <v> </v>
      </c>
      <c r="B66" s="307"/>
      <c r="C66" s="284">
        <f t="shared" si="1"/>
        <v>0</v>
      </c>
      <c r="D66" s="284">
        <f t="shared" si="1"/>
        <v>0</v>
      </c>
      <c r="E66" s="284">
        <f t="shared" si="1"/>
        <v>0</v>
      </c>
    </row>
    <row r="67" spans="1:5" ht="12.75">
      <c r="A67" s="309" t="str">
        <f t="shared" si="2"/>
        <v> </v>
      </c>
      <c r="B67" s="307"/>
      <c r="C67" s="284">
        <f t="shared" si="1"/>
        <v>0</v>
      </c>
      <c r="D67" s="284">
        <f t="shared" si="1"/>
        <v>0</v>
      </c>
      <c r="E67" s="284">
        <f t="shared" si="1"/>
        <v>0</v>
      </c>
    </row>
    <row r="68" spans="1:5" ht="12.75">
      <c r="A68" s="309" t="str">
        <f t="shared" si="2"/>
        <v> </v>
      </c>
      <c r="B68" s="307"/>
      <c r="C68" s="284">
        <f t="shared" si="1"/>
        <v>0</v>
      </c>
      <c r="D68" s="284">
        <f t="shared" si="1"/>
        <v>0</v>
      </c>
      <c r="E68" s="284">
        <f t="shared" si="1"/>
        <v>0</v>
      </c>
    </row>
    <row r="69" spans="1:5" ht="12.75">
      <c r="A69" s="309" t="str">
        <f t="shared" si="2"/>
        <v> </v>
      </c>
      <c r="B69" s="307"/>
      <c r="C69" s="284">
        <f t="shared" si="1"/>
        <v>0</v>
      </c>
      <c r="D69" s="284">
        <f t="shared" si="1"/>
        <v>0</v>
      </c>
      <c r="E69" s="284">
        <f t="shared" si="1"/>
        <v>0</v>
      </c>
    </row>
    <row r="70" spans="1:5" ht="12.75">
      <c r="A70" s="309" t="str">
        <f t="shared" si="2"/>
        <v> </v>
      </c>
      <c r="B70" s="307"/>
      <c r="C70" s="284">
        <f t="shared" si="1"/>
        <v>0</v>
      </c>
      <c r="D70" s="284">
        <f t="shared" si="1"/>
        <v>0</v>
      </c>
      <c r="E70" s="284">
        <f t="shared" si="1"/>
        <v>0</v>
      </c>
    </row>
    <row r="71" spans="1:5" ht="12.75">
      <c r="A71" s="309" t="str">
        <f t="shared" si="2"/>
        <v> </v>
      </c>
      <c r="B71" s="307"/>
      <c r="C71" s="284">
        <f t="shared" si="1"/>
        <v>0</v>
      </c>
      <c r="D71" s="284">
        <f t="shared" si="1"/>
        <v>0</v>
      </c>
      <c r="E71" s="284">
        <f t="shared" si="1"/>
        <v>0</v>
      </c>
    </row>
    <row r="72" spans="1:5" ht="12.75">
      <c r="A72" s="309" t="str">
        <f aca="true" t="shared" si="3" ref="A72:A93">IF($E31&gt;$C$11,A31," ")</f>
        <v> </v>
      </c>
      <c r="B72" s="307"/>
      <c r="C72" s="284">
        <f aca="true" t="shared" si="4" ref="C72:E76">IF($E31&gt;$C$11,C31,)</f>
        <v>0</v>
      </c>
      <c r="D72" s="284">
        <f t="shared" si="4"/>
        <v>0</v>
      </c>
      <c r="E72" s="284">
        <f t="shared" si="4"/>
        <v>0</v>
      </c>
    </row>
    <row r="73" spans="1:5" ht="12.75">
      <c r="A73" s="309" t="str">
        <f t="shared" si="3"/>
        <v> </v>
      </c>
      <c r="B73" s="307"/>
      <c r="C73" s="284">
        <f t="shared" si="4"/>
        <v>0</v>
      </c>
      <c r="D73" s="284">
        <f t="shared" si="4"/>
        <v>0</v>
      </c>
      <c r="E73" s="284">
        <f t="shared" si="4"/>
        <v>0</v>
      </c>
    </row>
    <row r="74" spans="1:5" ht="12.75">
      <c r="A74" s="309" t="str">
        <f t="shared" si="3"/>
        <v> </v>
      </c>
      <c r="B74" s="307"/>
      <c r="C74" s="284">
        <f t="shared" si="4"/>
        <v>0</v>
      </c>
      <c r="D74" s="284">
        <f t="shared" si="4"/>
        <v>0</v>
      </c>
      <c r="E74" s="284">
        <f t="shared" si="4"/>
        <v>0</v>
      </c>
    </row>
    <row r="75" spans="1:5" ht="12.75">
      <c r="A75" s="309" t="str">
        <f t="shared" si="3"/>
        <v> </v>
      </c>
      <c r="B75" s="307"/>
      <c r="C75" s="284">
        <f t="shared" si="4"/>
        <v>0</v>
      </c>
      <c r="D75" s="284">
        <f t="shared" si="4"/>
        <v>0</v>
      </c>
      <c r="E75" s="284">
        <f t="shared" si="4"/>
        <v>0</v>
      </c>
    </row>
    <row r="76" spans="1:5" ht="12.75">
      <c r="A76" s="309" t="str">
        <f t="shared" si="3"/>
        <v> </v>
      </c>
      <c r="B76" s="307"/>
      <c r="C76" s="284">
        <f t="shared" si="4"/>
        <v>0</v>
      </c>
      <c r="D76" s="284">
        <f t="shared" si="4"/>
        <v>0</v>
      </c>
      <c r="E76" s="284">
        <f t="shared" si="4"/>
        <v>0</v>
      </c>
    </row>
    <row r="77" spans="1:5" ht="12.75">
      <c r="A77" s="309" t="str">
        <f t="shared" si="3"/>
        <v>Financing fees deducted in books</v>
      </c>
      <c r="B77" s="307"/>
      <c r="C77" s="284">
        <f aca="true" t="shared" si="5" ref="C77:E91">IF($E36&gt;$C$11,C36,)</f>
        <v>275290</v>
      </c>
      <c r="D77" s="284">
        <f t="shared" si="5"/>
        <v>0</v>
      </c>
      <c r="E77" s="284">
        <f t="shared" si="5"/>
        <v>275290</v>
      </c>
    </row>
    <row r="78" spans="1:5" ht="12.75">
      <c r="A78" s="309" t="str">
        <f t="shared" si="3"/>
        <v> </v>
      </c>
      <c r="B78" s="307"/>
      <c r="C78" s="284">
        <f t="shared" si="5"/>
        <v>0</v>
      </c>
      <c r="D78" s="284">
        <f t="shared" si="5"/>
        <v>0</v>
      </c>
      <c r="E78" s="284">
        <f t="shared" si="5"/>
        <v>0</v>
      </c>
    </row>
    <row r="79" spans="1:5" ht="12.75">
      <c r="A79" s="309" t="str">
        <f t="shared" si="3"/>
        <v> </v>
      </c>
      <c r="B79" s="307"/>
      <c r="C79" s="284">
        <f t="shared" si="5"/>
        <v>0</v>
      </c>
      <c r="D79" s="284">
        <f t="shared" si="5"/>
        <v>0</v>
      </c>
      <c r="E79" s="284">
        <f t="shared" si="5"/>
        <v>0</v>
      </c>
    </row>
    <row r="80" spans="1:5" ht="12.75">
      <c r="A80" s="309" t="str">
        <f t="shared" si="3"/>
        <v> </v>
      </c>
      <c r="B80" s="307"/>
      <c r="C80" s="284">
        <f t="shared" si="5"/>
        <v>0</v>
      </c>
      <c r="D80" s="284">
        <f t="shared" si="5"/>
        <v>0</v>
      </c>
      <c r="E80" s="284">
        <f t="shared" si="5"/>
        <v>0</v>
      </c>
    </row>
    <row r="81" spans="1:5" ht="12.75">
      <c r="A81" s="309" t="str">
        <f t="shared" si="3"/>
        <v> </v>
      </c>
      <c r="B81" s="307"/>
      <c r="C81" s="284">
        <f t="shared" si="5"/>
        <v>0</v>
      </c>
      <c r="D81" s="284">
        <f t="shared" si="5"/>
        <v>0</v>
      </c>
      <c r="E81" s="284">
        <f t="shared" si="5"/>
        <v>0</v>
      </c>
    </row>
    <row r="82" spans="1:5" ht="12.75">
      <c r="A82" s="309" t="str">
        <f t="shared" si="3"/>
        <v> </v>
      </c>
      <c r="B82" s="307"/>
      <c r="C82" s="284">
        <f t="shared" si="5"/>
        <v>0</v>
      </c>
      <c r="D82" s="284">
        <f t="shared" si="5"/>
        <v>0</v>
      </c>
      <c r="E82" s="284">
        <f t="shared" si="5"/>
        <v>0</v>
      </c>
    </row>
    <row r="83" spans="1:5" ht="12.75">
      <c r="A83" s="309" t="str">
        <f t="shared" si="3"/>
        <v> </v>
      </c>
      <c r="B83" s="307"/>
      <c r="C83" s="284">
        <f t="shared" si="5"/>
        <v>0</v>
      </c>
      <c r="D83" s="284">
        <f t="shared" si="5"/>
        <v>0</v>
      </c>
      <c r="E83" s="284">
        <f t="shared" si="5"/>
        <v>0</v>
      </c>
    </row>
    <row r="84" spans="1:5" ht="12.75">
      <c r="A84" s="309" t="str">
        <f t="shared" si="3"/>
        <v> </v>
      </c>
      <c r="B84" s="307"/>
      <c r="C84" s="284">
        <f t="shared" si="5"/>
        <v>0</v>
      </c>
      <c r="D84" s="284">
        <f t="shared" si="5"/>
        <v>0</v>
      </c>
      <c r="E84" s="284">
        <f t="shared" si="5"/>
        <v>0</v>
      </c>
    </row>
    <row r="85" spans="1:5" ht="12.75">
      <c r="A85" s="309" t="str">
        <f t="shared" si="3"/>
        <v> </v>
      </c>
      <c r="B85" s="307"/>
      <c r="C85" s="284">
        <f t="shared" si="5"/>
        <v>0</v>
      </c>
      <c r="D85" s="284">
        <f t="shared" si="5"/>
        <v>0</v>
      </c>
      <c r="E85" s="284">
        <f t="shared" si="5"/>
        <v>0</v>
      </c>
    </row>
    <row r="86" spans="1:5" ht="12.75">
      <c r="A86" s="309" t="str">
        <f t="shared" si="3"/>
        <v> </v>
      </c>
      <c r="B86" s="307"/>
      <c r="C86" s="284">
        <f t="shared" si="5"/>
        <v>0</v>
      </c>
      <c r="D86" s="284">
        <f t="shared" si="5"/>
        <v>0</v>
      </c>
      <c r="E86" s="284">
        <f t="shared" si="5"/>
        <v>0</v>
      </c>
    </row>
    <row r="87" spans="1:5" ht="12.75">
      <c r="A87" s="309" t="str">
        <f t="shared" si="3"/>
        <v> </v>
      </c>
      <c r="B87" s="307"/>
      <c r="C87" s="284">
        <f t="shared" si="5"/>
        <v>0</v>
      </c>
      <c r="D87" s="284">
        <f t="shared" si="5"/>
        <v>0</v>
      </c>
      <c r="E87" s="284">
        <f t="shared" si="5"/>
        <v>0</v>
      </c>
    </row>
    <row r="88" spans="1:5" ht="12.75">
      <c r="A88" s="309" t="str">
        <f t="shared" si="3"/>
        <v> </v>
      </c>
      <c r="B88" s="307"/>
      <c r="C88" s="284">
        <f t="shared" si="5"/>
        <v>0</v>
      </c>
      <c r="D88" s="284">
        <f t="shared" si="5"/>
        <v>0</v>
      </c>
      <c r="E88" s="284">
        <f t="shared" si="5"/>
        <v>0</v>
      </c>
    </row>
    <row r="89" spans="1:5" ht="12.75">
      <c r="A89" s="309" t="str">
        <f t="shared" si="3"/>
        <v> </v>
      </c>
      <c r="B89" s="307"/>
      <c r="C89" s="284">
        <f t="shared" si="5"/>
        <v>0</v>
      </c>
      <c r="D89" s="284">
        <f t="shared" si="5"/>
        <v>0</v>
      </c>
      <c r="E89" s="284">
        <f t="shared" si="5"/>
        <v>0</v>
      </c>
    </row>
    <row r="90" spans="1:5" ht="12.75">
      <c r="A90" s="309" t="str">
        <f t="shared" si="3"/>
        <v> </v>
      </c>
      <c r="B90" s="307"/>
      <c r="C90" s="284">
        <f t="shared" si="5"/>
        <v>0</v>
      </c>
      <c r="D90" s="284">
        <f t="shared" si="5"/>
        <v>0</v>
      </c>
      <c r="E90" s="284">
        <f t="shared" si="5"/>
        <v>0</v>
      </c>
    </row>
    <row r="91" spans="1:5" ht="12.75">
      <c r="A91" s="309" t="str">
        <f t="shared" si="3"/>
        <v> </v>
      </c>
      <c r="B91" s="307"/>
      <c r="C91" s="284">
        <f t="shared" si="5"/>
        <v>0</v>
      </c>
      <c r="D91" s="284">
        <f t="shared" si="5"/>
        <v>0</v>
      </c>
      <c r="E91" s="284">
        <f t="shared" si="5"/>
        <v>0</v>
      </c>
    </row>
    <row r="92" spans="1:5" ht="12.75">
      <c r="A92" s="309" t="str">
        <f t="shared" si="3"/>
        <v> </v>
      </c>
      <c r="B92" s="307"/>
      <c r="C92" s="284">
        <f aca="true" t="shared" si="6" ref="C92:E93">IF($E51&gt;$C$11,C51,)</f>
        <v>0</v>
      </c>
      <c r="D92" s="284">
        <f t="shared" si="6"/>
        <v>0</v>
      </c>
      <c r="E92" s="284">
        <f t="shared" si="6"/>
        <v>0</v>
      </c>
    </row>
    <row r="93" spans="1:5" ht="12.75">
      <c r="A93" s="309" t="str">
        <f t="shared" si="3"/>
        <v> </v>
      </c>
      <c r="B93" s="307"/>
      <c r="C93" s="284">
        <f t="shared" si="6"/>
        <v>0</v>
      </c>
      <c r="D93" s="284">
        <f t="shared" si="6"/>
        <v>0</v>
      </c>
      <c r="E93" s="284">
        <f t="shared" si="6"/>
        <v>0</v>
      </c>
    </row>
    <row r="94" spans="1:5" ht="12.75">
      <c r="A94" s="310"/>
      <c r="B94" s="308"/>
      <c r="C94" s="314"/>
      <c r="D94" s="314"/>
      <c r="E94" s="314"/>
    </row>
    <row r="95" spans="1:5" ht="12.75">
      <c r="A95" s="311" t="s">
        <v>226</v>
      </c>
      <c r="B95" s="307"/>
      <c r="C95" s="284">
        <f>SUM(C57:C93)</f>
        <v>372799</v>
      </c>
      <c r="D95" s="284">
        <f>SUM(D57:D93)</f>
        <v>0</v>
      </c>
      <c r="E95" s="284">
        <f>SUM(E57:E93)</f>
        <v>275290</v>
      </c>
    </row>
    <row r="96" spans="1:5" ht="12.75">
      <c r="A96" s="311" t="s">
        <v>303</v>
      </c>
      <c r="B96" s="312"/>
      <c r="C96" s="363">
        <f>C54-C95</f>
        <v>60033</v>
      </c>
      <c r="D96" s="363">
        <f>D54-D95</f>
        <v>0</v>
      </c>
      <c r="E96" s="363">
        <f>E54-E95</f>
        <v>157542</v>
      </c>
    </row>
    <row r="97" spans="1:5" ht="12.75">
      <c r="A97" s="311" t="s">
        <v>251</v>
      </c>
      <c r="B97" s="312"/>
      <c r="C97" s="363">
        <f>C95+C96</f>
        <v>432832</v>
      </c>
      <c r="D97" s="363">
        <f>D95+D96</f>
        <v>0</v>
      </c>
      <c r="E97" s="363">
        <f>E95+E96</f>
        <v>432832</v>
      </c>
    </row>
    <row r="98" ht="12.75">
      <c r="A98" s="79"/>
    </row>
    <row r="99" ht="12.75">
      <c r="A99" s="79" t="s">
        <v>227</v>
      </c>
    </row>
    <row r="100" spans="1:5" ht="12.75">
      <c r="A100" s="79" t="s">
        <v>228</v>
      </c>
      <c r="B100" s="8" t="s">
        <v>273</v>
      </c>
      <c r="C100" s="331">
        <v>82872</v>
      </c>
      <c r="D100" s="331"/>
      <c r="E100" s="284">
        <f>C100-D100</f>
        <v>82872</v>
      </c>
    </row>
    <row r="101" spans="1:5" ht="12.75">
      <c r="A101" s="83" t="s">
        <v>233</v>
      </c>
      <c r="B101" s="8" t="s">
        <v>273</v>
      </c>
      <c r="C101" s="331"/>
      <c r="D101" s="331"/>
      <c r="E101" s="284">
        <f aca="true" t="shared" si="7" ref="E101:E120">C101-D101</f>
        <v>0</v>
      </c>
    </row>
    <row r="102" spans="1:5" ht="12.75">
      <c r="A102" s="83" t="s">
        <v>229</v>
      </c>
      <c r="B102" s="8" t="s">
        <v>273</v>
      </c>
      <c r="C102" s="331"/>
      <c r="D102" s="331"/>
      <c r="E102" s="284">
        <f t="shared" si="7"/>
        <v>0</v>
      </c>
    </row>
    <row r="103" spans="1:5" ht="12.75">
      <c r="A103" s="83" t="s">
        <v>366</v>
      </c>
      <c r="B103" s="8" t="s">
        <v>273</v>
      </c>
      <c r="C103" s="331"/>
      <c r="D103" s="331"/>
      <c r="E103" s="284">
        <f t="shared" si="7"/>
        <v>0</v>
      </c>
    </row>
    <row r="104" spans="1:5" ht="12.75">
      <c r="A104" s="79" t="s">
        <v>294</v>
      </c>
      <c r="B104" s="8" t="s">
        <v>273</v>
      </c>
      <c r="C104" s="331"/>
      <c r="D104" s="331"/>
      <c r="E104" s="284">
        <f t="shared" si="7"/>
        <v>0</v>
      </c>
    </row>
    <row r="105" spans="1:5" ht="12.75">
      <c r="A105" s="79" t="s">
        <v>491</v>
      </c>
      <c r="B105" s="8" t="s">
        <v>273</v>
      </c>
      <c r="C105" s="331"/>
      <c r="D105" s="331"/>
      <c r="E105" s="284">
        <f t="shared" si="7"/>
        <v>0</v>
      </c>
    </row>
    <row r="106" spans="1:5" ht="12.75">
      <c r="A106" s="79" t="s">
        <v>295</v>
      </c>
      <c r="B106" s="8" t="s">
        <v>273</v>
      </c>
      <c r="C106" s="331">
        <v>4467</v>
      </c>
      <c r="D106" s="331"/>
      <c r="E106" s="284">
        <f t="shared" si="7"/>
        <v>4467</v>
      </c>
    </row>
    <row r="107" spans="1:5" ht="12.75">
      <c r="A107" s="79" t="s">
        <v>248</v>
      </c>
      <c r="B107" s="8" t="s">
        <v>273</v>
      </c>
      <c r="C107" s="331"/>
      <c r="D107" s="331"/>
      <c r="E107" s="284">
        <f t="shared" si="7"/>
        <v>0</v>
      </c>
    </row>
    <row r="108" spans="1:5" ht="12.75">
      <c r="A108" s="79" t="s">
        <v>249</v>
      </c>
      <c r="B108" s="8" t="s">
        <v>273</v>
      </c>
      <c r="C108" s="331"/>
      <c r="D108" s="331"/>
      <c r="E108" s="284">
        <f t="shared" si="7"/>
        <v>0</v>
      </c>
    </row>
    <row r="109" spans="1:5" ht="12.75">
      <c r="A109" s="79" t="s">
        <v>250</v>
      </c>
      <c r="B109" s="8" t="s">
        <v>273</v>
      </c>
      <c r="C109" s="331"/>
      <c r="D109" s="331"/>
      <c r="E109" s="284">
        <f t="shared" si="7"/>
        <v>0</v>
      </c>
    </row>
    <row r="110" spans="1:5" ht="12.75">
      <c r="A110" s="80" t="s">
        <v>305</v>
      </c>
      <c r="B110" s="8" t="s">
        <v>273</v>
      </c>
      <c r="C110" s="331"/>
      <c r="D110" s="331"/>
      <c r="E110" s="284"/>
    </row>
    <row r="111" spans="1:5" ht="12.75">
      <c r="A111" s="79" t="s">
        <v>416</v>
      </c>
      <c r="B111" s="8" t="s">
        <v>273</v>
      </c>
      <c r="C111" s="331"/>
      <c r="D111" s="331"/>
      <c r="E111" s="284">
        <f t="shared" si="7"/>
        <v>0</v>
      </c>
    </row>
    <row r="112" spans="1:5" ht="12.75">
      <c r="A112" s="79" t="s">
        <v>552</v>
      </c>
      <c r="B112" s="8" t="s">
        <v>273</v>
      </c>
      <c r="C112" s="331">
        <v>191360</v>
      </c>
      <c r="D112" s="331"/>
      <c r="E112" s="284">
        <f t="shared" si="7"/>
        <v>191360</v>
      </c>
    </row>
    <row r="113" spans="1:5" ht="12.75">
      <c r="A113" s="79" t="s">
        <v>553</v>
      </c>
      <c r="B113" s="8" t="s">
        <v>273</v>
      </c>
      <c r="C113" s="331"/>
      <c r="D113" s="331"/>
      <c r="E113" s="284">
        <f t="shared" si="7"/>
        <v>0</v>
      </c>
    </row>
    <row r="114" spans="1:5" ht="12.75">
      <c r="A114" s="79" t="s">
        <v>554</v>
      </c>
      <c r="B114" s="8" t="s">
        <v>273</v>
      </c>
      <c r="C114" s="331"/>
      <c r="D114" s="331"/>
      <c r="E114" s="284">
        <f t="shared" si="7"/>
        <v>0</v>
      </c>
    </row>
    <row r="115" spans="1:5" ht="12.75">
      <c r="A115" s="79"/>
      <c r="B115" s="8" t="s">
        <v>273</v>
      </c>
      <c r="C115" s="331"/>
      <c r="D115" s="331"/>
      <c r="E115" s="284">
        <f t="shared" si="7"/>
        <v>0</v>
      </c>
    </row>
    <row r="116" spans="1:5" ht="12.75">
      <c r="A116" s="79" t="s">
        <v>625</v>
      </c>
      <c r="B116" s="8" t="s">
        <v>273</v>
      </c>
      <c r="C116" s="331"/>
      <c r="D116" s="331"/>
      <c r="E116" s="284">
        <f t="shared" si="7"/>
        <v>0</v>
      </c>
    </row>
    <row r="117" spans="1:5" ht="12.75">
      <c r="A117" s="79"/>
      <c r="B117" s="8" t="s">
        <v>273</v>
      </c>
      <c r="C117" s="331"/>
      <c r="D117" s="331"/>
      <c r="E117" s="284">
        <f t="shared" si="7"/>
        <v>0</v>
      </c>
    </row>
    <row r="118" spans="1:5" ht="12.75">
      <c r="A118" s="79"/>
      <c r="B118" s="8" t="s">
        <v>273</v>
      </c>
      <c r="C118" s="331"/>
      <c r="D118" s="331"/>
      <c r="E118" s="284">
        <f t="shared" si="7"/>
        <v>0</v>
      </c>
    </row>
    <row r="119" spans="1:5" ht="12.75">
      <c r="A119" s="79"/>
      <c r="B119" s="8" t="s">
        <v>273</v>
      </c>
      <c r="C119" s="331"/>
      <c r="D119" s="331"/>
      <c r="E119" s="284">
        <f t="shared" si="7"/>
        <v>0</v>
      </c>
    </row>
    <row r="120" spans="1:5" ht="12.75">
      <c r="A120" s="79"/>
      <c r="B120" s="8" t="s">
        <v>273</v>
      </c>
      <c r="C120" s="331"/>
      <c r="D120" s="331"/>
      <c r="E120" s="284">
        <f t="shared" si="7"/>
        <v>0</v>
      </c>
    </row>
    <row r="121" spans="1:5" ht="12.75">
      <c r="A121" s="79" t="s">
        <v>252</v>
      </c>
      <c r="B121" s="8" t="s">
        <v>275</v>
      </c>
      <c r="C121" s="284">
        <f>SUM(C100:C120)</f>
        <v>278699</v>
      </c>
      <c r="D121" s="284">
        <f>SUM(D100:D120)</f>
        <v>0</v>
      </c>
      <c r="E121" s="284">
        <f>SUM(E100:E120)</f>
        <v>278699</v>
      </c>
    </row>
    <row r="122" ht="12.75">
      <c r="A122" s="79"/>
    </row>
    <row r="123" ht="12.75">
      <c r="A123" s="79"/>
    </row>
    <row r="124" ht="12.75">
      <c r="A124" s="79" t="s">
        <v>255</v>
      </c>
    </row>
    <row r="125" spans="1:5" ht="12.75">
      <c r="A125" s="309" t="str">
        <f>IF($E100&gt;$C$11,A100," ")</f>
        <v> </v>
      </c>
      <c r="B125" s="307"/>
      <c r="C125" s="284">
        <f aca="true" t="shared" si="8" ref="C125:E143">IF($E100&gt;$C$11,C100,)</f>
        <v>0</v>
      </c>
      <c r="D125" s="284">
        <f t="shared" si="8"/>
        <v>0</v>
      </c>
      <c r="E125" s="284">
        <f t="shared" si="8"/>
        <v>0</v>
      </c>
    </row>
    <row r="126" spans="1:5" ht="12.75">
      <c r="A126" s="309" t="str">
        <f aca="true" t="shared" si="9" ref="A126:A145">IF($E101&gt;$C$11,A101," ")</f>
        <v> </v>
      </c>
      <c r="B126" s="307"/>
      <c r="C126" s="284">
        <f t="shared" si="8"/>
        <v>0</v>
      </c>
      <c r="D126" s="284">
        <f t="shared" si="8"/>
        <v>0</v>
      </c>
      <c r="E126" s="284">
        <f t="shared" si="8"/>
        <v>0</v>
      </c>
    </row>
    <row r="127" spans="1:5" ht="12.75">
      <c r="A127" s="309" t="str">
        <f t="shared" si="9"/>
        <v> </v>
      </c>
      <c r="B127" s="307"/>
      <c r="C127" s="284">
        <f t="shared" si="8"/>
        <v>0</v>
      </c>
      <c r="D127" s="284">
        <f t="shared" si="8"/>
        <v>0</v>
      </c>
      <c r="E127" s="284">
        <f t="shared" si="8"/>
        <v>0</v>
      </c>
    </row>
    <row r="128" spans="1:5" ht="12.75">
      <c r="A128" s="309" t="str">
        <f t="shared" si="9"/>
        <v> </v>
      </c>
      <c r="B128" s="307"/>
      <c r="C128" s="284">
        <f t="shared" si="8"/>
        <v>0</v>
      </c>
      <c r="D128" s="284">
        <f t="shared" si="8"/>
        <v>0</v>
      </c>
      <c r="E128" s="284">
        <f t="shared" si="8"/>
        <v>0</v>
      </c>
    </row>
    <row r="129" spans="1:5" ht="12.75">
      <c r="A129" s="309" t="str">
        <f t="shared" si="9"/>
        <v> </v>
      </c>
      <c r="B129" s="307"/>
      <c r="C129" s="284">
        <f t="shared" si="8"/>
        <v>0</v>
      </c>
      <c r="D129" s="284">
        <f t="shared" si="8"/>
        <v>0</v>
      </c>
      <c r="E129" s="284">
        <f t="shared" si="8"/>
        <v>0</v>
      </c>
    </row>
    <row r="130" spans="1:5" ht="12.75">
      <c r="A130" s="309" t="str">
        <f t="shared" si="9"/>
        <v> </v>
      </c>
      <c r="B130" s="307"/>
      <c r="C130" s="284">
        <f t="shared" si="8"/>
        <v>0</v>
      </c>
      <c r="D130" s="284">
        <f t="shared" si="8"/>
        <v>0</v>
      </c>
      <c r="E130" s="284">
        <f t="shared" si="8"/>
        <v>0</v>
      </c>
    </row>
    <row r="131" spans="1:5" ht="12.75">
      <c r="A131" s="309" t="str">
        <f t="shared" si="9"/>
        <v> </v>
      </c>
      <c r="B131" s="307"/>
      <c r="C131" s="284">
        <f t="shared" si="8"/>
        <v>0</v>
      </c>
      <c r="D131" s="284">
        <f t="shared" si="8"/>
        <v>0</v>
      </c>
      <c r="E131" s="284">
        <f t="shared" si="8"/>
        <v>0</v>
      </c>
    </row>
    <row r="132" spans="1:5" ht="12.75">
      <c r="A132" s="309" t="str">
        <f t="shared" si="9"/>
        <v> </v>
      </c>
      <c r="B132" s="307"/>
      <c r="C132" s="284">
        <f t="shared" si="8"/>
        <v>0</v>
      </c>
      <c r="D132" s="284">
        <f t="shared" si="8"/>
        <v>0</v>
      </c>
      <c r="E132" s="284">
        <f t="shared" si="8"/>
        <v>0</v>
      </c>
    </row>
    <row r="133" spans="1:5" ht="12.75">
      <c r="A133" s="309" t="str">
        <f t="shared" si="9"/>
        <v> </v>
      </c>
      <c r="B133" s="307"/>
      <c r="C133" s="284">
        <f t="shared" si="8"/>
        <v>0</v>
      </c>
      <c r="D133" s="284">
        <f t="shared" si="8"/>
        <v>0</v>
      </c>
      <c r="E133" s="284">
        <f t="shared" si="8"/>
        <v>0</v>
      </c>
    </row>
    <row r="134" spans="1:5" ht="12.75">
      <c r="A134" s="309" t="str">
        <f t="shared" si="9"/>
        <v> </v>
      </c>
      <c r="B134" s="307"/>
      <c r="C134" s="284">
        <f t="shared" si="8"/>
        <v>0</v>
      </c>
      <c r="D134" s="284">
        <f t="shared" si="8"/>
        <v>0</v>
      </c>
      <c r="E134" s="284">
        <f t="shared" si="8"/>
        <v>0</v>
      </c>
    </row>
    <row r="135" spans="1:5" ht="12.75">
      <c r="A135" s="309" t="str">
        <f t="shared" si="9"/>
        <v> </v>
      </c>
      <c r="B135" s="307"/>
      <c r="C135" s="284">
        <f t="shared" si="8"/>
        <v>0</v>
      </c>
      <c r="D135" s="284">
        <f t="shared" si="8"/>
        <v>0</v>
      </c>
      <c r="E135" s="284">
        <f t="shared" si="8"/>
        <v>0</v>
      </c>
    </row>
    <row r="136" spans="1:5" ht="12.75">
      <c r="A136" s="309" t="str">
        <f>IF($E111&gt;$C$11,A111," ")</f>
        <v> </v>
      </c>
      <c r="B136" s="307"/>
      <c r="C136" s="284">
        <f t="shared" si="8"/>
        <v>0</v>
      </c>
      <c r="D136" s="284">
        <f t="shared" si="8"/>
        <v>0</v>
      </c>
      <c r="E136" s="284">
        <f t="shared" si="8"/>
        <v>0</v>
      </c>
    </row>
    <row r="137" spans="1:5" ht="12.75">
      <c r="A137" s="309" t="str">
        <f t="shared" si="9"/>
        <v>  SEC 20(1) (e)</v>
      </c>
      <c r="B137" s="307"/>
      <c r="C137" s="284">
        <f t="shared" si="8"/>
        <v>191360</v>
      </c>
      <c r="D137" s="284">
        <f t="shared" si="8"/>
        <v>0</v>
      </c>
      <c r="E137" s="284">
        <f t="shared" si="8"/>
        <v>191360</v>
      </c>
    </row>
    <row r="138" spans="1:5" ht="12.75">
      <c r="A138" s="309" t="str">
        <f>IF($E113&gt;$C$11,A113," ")</f>
        <v> </v>
      </c>
      <c r="B138" s="307"/>
      <c r="C138" s="284">
        <f t="shared" si="8"/>
        <v>0</v>
      </c>
      <c r="D138" s="284">
        <f t="shared" si="8"/>
        <v>0</v>
      </c>
      <c r="E138" s="284">
        <f t="shared" si="8"/>
        <v>0</v>
      </c>
    </row>
    <row r="139" spans="1:5" ht="12.75">
      <c r="A139" s="309" t="str">
        <f t="shared" si="9"/>
        <v> </v>
      </c>
      <c r="B139" s="307"/>
      <c r="C139" s="284">
        <f t="shared" si="8"/>
        <v>0</v>
      </c>
      <c r="D139" s="284">
        <f t="shared" si="8"/>
        <v>0</v>
      </c>
      <c r="E139" s="284">
        <f t="shared" si="8"/>
        <v>0</v>
      </c>
    </row>
    <row r="140" spans="1:5" ht="12.75">
      <c r="A140" s="309" t="str">
        <f t="shared" si="9"/>
        <v> </v>
      </c>
      <c r="B140" s="307"/>
      <c r="C140" s="284">
        <f t="shared" si="8"/>
        <v>0</v>
      </c>
      <c r="D140" s="284">
        <f t="shared" si="8"/>
        <v>0</v>
      </c>
      <c r="E140" s="284">
        <f t="shared" si="8"/>
        <v>0</v>
      </c>
    </row>
    <row r="141" spans="1:5" ht="12.75">
      <c r="A141" s="309" t="str">
        <f t="shared" si="9"/>
        <v> </v>
      </c>
      <c r="B141" s="307"/>
      <c r="C141" s="284">
        <f t="shared" si="8"/>
        <v>0</v>
      </c>
      <c r="D141" s="284">
        <f t="shared" si="8"/>
        <v>0</v>
      </c>
      <c r="E141" s="284">
        <f t="shared" si="8"/>
        <v>0</v>
      </c>
    </row>
    <row r="142" spans="1:5" ht="12.75">
      <c r="A142" s="309" t="str">
        <f t="shared" si="9"/>
        <v> </v>
      </c>
      <c r="B142" s="307"/>
      <c r="C142" s="284">
        <f t="shared" si="8"/>
        <v>0</v>
      </c>
      <c r="D142" s="284">
        <f t="shared" si="8"/>
        <v>0</v>
      </c>
      <c r="E142" s="284">
        <f t="shared" si="8"/>
        <v>0</v>
      </c>
    </row>
    <row r="143" spans="1:5" ht="12.75">
      <c r="A143" s="309" t="str">
        <f t="shared" si="9"/>
        <v> </v>
      </c>
      <c r="B143" s="307"/>
      <c r="C143" s="284">
        <f t="shared" si="8"/>
        <v>0</v>
      </c>
      <c r="D143" s="284">
        <f t="shared" si="8"/>
        <v>0</v>
      </c>
      <c r="E143" s="284">
        <f t="shared" si="8"/>
        <v>0</v>
      </c>
    </row>
    <row r="144" spans="1:5" ht="12.75">
      <c r="A144" s="309" t="str">
        <f t="shared" si="9"/>
        <v> </v>
      </c>
      <c r="B144" s="307"/>
      <c r="C144" s="284">
        <f aca="true" t="shared" si="10" ref="C144:E145">IF($E119&gt;$C$11,C119,)</f>
        <v>0</v>
      </c>
      <c r="D144" s="284">
        <f t="shared" si="10"/>
        <v>0</v>
      </c>
      <c r="E144" s="284">
        <f t="shared" si="10"/>
        <v>0</v>
      </c>
    </row>
    <row r="145" spans="1:5" ht="12.75">
      <c r="A145" s="309" t="str">
        <f t="shared" si="9"/>
        <v> </v>
      </c>
      <c r="B145" s="307"/>
      <c r="C145" s="284">
        <f t="shared" si="10"/>
        <v>0</v>
      </c>
      <c r="D145" s="284">
        <f t="shared" si="10"/>
        <v>0</v>
      </c>
      <c r="E145" s="284">
        <f t="shared" si="10"/>
        <v>0</v>
      </c>
    </row>
    <row r="146" spans="1:5" ht="12.75">
      <c r="A146" s="313" t="s">
        <v>302</v>
      </c>
      <c r="B146" s="307"/>
      <c r="C146" s="284">
        <f>SUM(C125:C145)</f>
        <v>191360</v>
      </c>
      <c r="D146" s="284">
        <f>SUM(D125:D145)</f>
        <v>0</v>
      </c>
      <c r="E146" s="284">
        <f>SUM(E125:E145)</f>
        <v>191360</v>
      </c>
    </row>
    <row r="147" spans="1:5" ht="12.75">
      <c r="A147" s="313" t="s">
        <v>301</v>
      </c>
      <c r="B147" s="307"/>
      <c r="C147" s="284">
        <f>C121-C146</f>
        <v>87339</v>
      </c>
      <c r="D147" s="284">
        <f>D121-D146</f>
        <v>0</v>
      </c>
      <c r="E147" s="284">
        <f>E121-E146</f>
        <v>87339</v>
      </c>
    </row>
    <row r="148" spans="1:5" ht="12.75">
      <c r="A148" s="313" t="s">
        <v>252</v>
      </c>
      <c r="B148" s="307"/>
      <c r="C148" s="284">
        <f>C146+C147</f>
        <v>278699</v>
      </c>
      <c r="D148" s="284">
        <f>D146+D147</f>
        <v>0</v>
      </c>
      <c r="E148" s="284">
        <f>E146+E147</f>
        <v>278699</v>
      </c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</sheetData>
  <printOptions gridLines="1" headings="1"/>
  <pageMargins left="0.75" right="0.25" top="0.51" bottom="0.33" header="0.25" footer="0"/>
  <pageSetup horizontalDpi="600" verticalDpi="600" orientation="portrait" scale="70" r:id="rId1"/>
  <headerFooter alignWithMargins="0">
    <oddHeader>&amp;RSchedule 5</oddHeader>
    <oddFooter>&amp;LEB-2008-0381&amp;C &amp;P of &amp;N</oddFooter>
  </headerFooter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workbookViewId="0" topLeftCell="A1">
      <selection activeCell="F34" sqref="F34"/>
    </sheetView>
  </sheetViews>
  <sheetFormatPr defaultColWidth="9.140625" defaultRowHeight="12.75"/>
  <cols>
    <col min="1" max="1" width="23.8515625" style="0" customWidth="1"/>
    <col min="2" max="2" width="9.28125" style="8" bestFit="1" customWidth="1"/>
    <col min="3" max="3" width="10.8515625" style="8" customWidth="1"/>
    <col min="4" max="4" width="11.140625" style="8" bestFit="1" customWidth="1"/>
    <col min="5" max="5" width="9.7109375" style="8" customWidth="1"/>
    <col min="6" max="6" width="10.421875" style="8" customWidth="1"/>
    <col min="10" max="10" width="2.00390625" style="0" customWidth="1"/>
    <col min="13" max="13" width="18.57421875" style="0" customWidth="1"/>
  </cols>
  <sheetData>
    <row r="1" spans="1:16" ht="12.75">
      <c r="A1" s="437" t="str">
        <f>REGINFO!A1</f>
        <v>SIMPIL RRR FILING</v>
      </c>
      <c r="B1" s="438"/>
      <c r="C1" s="397"/>
      <c r="D1" s="397"/>
      <c r="E1" s="397"/>
      <c r="F1" s="397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8" ht="12.75">
      <c r="A2" s="398" t="s">
        <v>186</v>
      </c>
      <c r="B2" s="397"/>
      <c r="C2" s="397"/>
      <c r="D2" s="397"/>
      <c r="E2" s="397"/>
      <c r="F2" s="399" t="str">
        <f>REGINFO!E1</f>
        <v>Version 2005.1</v>
      </c>
      <c r="G2" s="209"/>
      <c r="H2" s="209"/>
      <c r="I2" s="209"/>
      <c r="J2" s="209"/>
      <c r="K2" s="272"/>
      <c r="L2" s="209"/>
      <c r="M2" s="209"/>
      <c r="N2" s="209"/>
      <c r="O2" s="209"/>
      <c r="P2" s="209"/>
      <c r="Q2" s="40"/>
      <c r="R2" s="40"/>
    </row>
    <row r="3" spans="1:18" ht="12.75">
      <c r="A3" s="398" t="s">
        <v>418</v>
      </c>
      <c r="B3" s="397"/>
      <c r="C3" s="397"/>
      <c r="D3" s="397"/>
      <c r="E3" s="397"/>
      <c r="F3" s="399" t="str">
        <f>REGINFO!E2</f>
        <v>RRR # 2.1.8</v>
      </c>
      <c r="G3" s="209"/>
      <c r="H3" s="209"/>
      <c r="I3" s="209"/>
      <c r="J3" s="209"/>
      <c r="K3" s="272"/>
      <c r="L3" s="209"/>
      <c r="M3" s="209"/>
      <c r="N3" s="209"/>
      <c r="O3" s="209"/>
      <c r="P3" s="209"/>
      <c r="Q3" s="40"/>
      <c r="R3" s="40"/>
    </row>
    <row r="4" spans="1:18" ht="12.75">
      <c r="A4" s="550" t="str">
        <f>REGINFO!A3</f>
        <v>Barrie Hydro Distribution Inc.</v>
      </c>
      <c r="B4" s="538"/>
      <c r="C4" s="538"/>
      <c r="D4" s="538"/>
      <c r="E4" s="397"/>
      <c r="F4" s="397"/>
      <c r="G4" s="209"/>
      <c r="H4" s="209"/>
      <c r="I4" s="209"/>
      <c r="J4" s="209"/>
      <c r="K4" s="272"/>
      <c r="L4" s="209"/>
      <c r="M4" s="209"/>
      <c r="N4" s="209"/>
      <c r="O4" s="209"/>
      <c r="P4" s="209"/>
      <c r="Q4" s="40"/>
      <c r="R4" s="40"/>
    </row>
    <row r="5" spans="1:18" ht="12.75">
      <c r="A5" s="550" t="str">
        <f>REGINFO!A4</f>
        <v>Reporting period:   2005 revised March 12, 2010</v>
      </c>
      <c r="B5" s="538"/>
      <c r="C5" s="538"/>
      <c r="D5" s="538"/>
      <c r="E5" s="397"/>
      <c r="F5" s="397"/>
      <c r="G5" s="209"/>
      <c r="H5" s="209"/>
      <c r="I5" s="209"/>
      <c r="J5" s="209"/>
      <c r="K5" s="272"/>
      <c r="L5" s="209"/>
      <c r="M5" s="209"/>
      <c r="N5" s="209"/>
      <c r="O5" s="209"/>
      <c r="P5" s="209"/>
      <c r="Q5" s="40"/>
      <c r="R5" s="40"/>
    </row>
    <row r="6" spans="1:18" ht="12.75">
      <c r="A6" s="398"/>
      <c r="B6" s="397"/>
      <c r="C6" s="397"/>
      <c r="D6" s="397"/>
      <c r="E6" s="397"/>
      <c r="F6" s="397"/>
      <c r="G6" s="209"/>
      <c r="H6" s="209"/>
      <c r="I6" s="209"/>
      <c r="J6" s="209"/>
      <c r="K6" s="272"/>
      <c r="L6" s="209"/>
      <c r="M6" s="209"/>
      <c r="N6" s="209"/>
      <c r="O6" s="209"/>
      <c r="P6" s="209"/>
      <c r="Q6" s="40"/>
      <c r="R6" s="40"/>
    </row>
    <row r="7" spans="1:18" ht="12.75">
      <c r="A7" s="398"/>
      <c r="B7" s="397"/>
      <c r="C7" s="397"/>
      <c r="D7" s="397"/>
      <c r="E7" s="397"/>
      <c r="F7" s="464" t="s">
        <v>447</v>
      </c>
      <c r="G7" s="209"/>
      <c r="H7" s="209"/>
      <c r="I7" s="209"/>
      <c r="J7" s="209"/>
      <c r="K7" s="272"/>
      <c r="L7" s="209"/>
      <c r="M7" s="209"/>
      <c r="N7" s="209"/>
      <c r="O7" s="209"/>
      <c r="P7" s="209"/>
      <c r="Q7" s="40"/>
      <c r="R7" s="40"/>
    </row>
    <row r="8" spans="1:18" ht="13.5" thickBot="1">
      <c r="A8" s="391" t="s">
        <v>501</v>
      </c>
      <c r="B8" s="392"/>
      <c r="C8" s="392"/>
      <c r="D8" s="397"/>
      <c r="E8" s="397"/>
      <c r="F8" s="434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40"/>
      <c r="R8" s="40"/>
    </row>
    <row r="9" spans="1:16" ht="12.75">
      <c r="A9" s="370" t="s">
        <v>191</v>
      </c>
      <c r="B9" s="375"/>
      <c r="C9" s="376">
        <v>0</v>
      </c>
      <c r="D9" s="376"/>
      <c r="E9" s="376">
        <v>400001</v>
      </c>
      <c r="F9" s="377"/>
      <c r="G9" s="210"/>
      <c r="H9" s="210"/>
      <c r="I9" s="210"/>
      <c r="J9" s="210"/>
      <c r="K9" s="208"/>
      <c r="L9" s="208"/>
      <c r="M9" s="208"/>
      <c r="N9" s="208"/>
      <c r="O9" s="208"/>
      <c r="P9" s="208"/>
    </row>
    <row r="10" spans="1:16" ht="12.75">
      <c r="A10" s="371" t="s">
        <v>503</v>
      </c>
      <c r="B10" s="378"/>
      <c r="C10" s="378" t="s">
        <v>190</v>
      </c>
      <c r="D10" s="378"/>
      <c r="E10" s="378" t="s">
        <v>190</v>
      </c>
      <c r="F10" s="379" t="s">
        <v>373</v>
      </c>
      <c r="G10" s="211"/>
      <c r="H10" s="211"/>
      <c r="I10" s="211"/>
      <c r="J10" s="211"/>
      <c r="K10" s="208"/>
      <c r="L10" s="208"/>
      <c r="M10" s="208"/>
      <c r="N10" s="208"/>
      <c r="O10" s="208"/>
      <c r="P10" s="208"/>
    </row>
    <row r="11" spans="1:16" ht="13.5" thickBot="1">
      <c r="A11" s="371"/>
      <c r="B11" s="378" t="s">
        <v>195</v>
      </c>
      <c r="C11" s="380">
        <v>400000</v>
      </c>
      <c r="D11" s="380"/>
      <c r="E11" s="380">
        <v>1128000</v>
      </c>
      <c r="F11" s="381"/>
      <c r="G11" s="210"/>
      <c r="H11" s="210"/>
      <c r="I11" s="210"/>
      <c r="J11" s="210"/>
      <c r="K11" s="208"/>
      <c r="L11" s="208"/>
      <c r="M11" s="208"/>
      <c r="N11" s="208"/>
      <c r="O11" s="208"/>
      <c r="P11" s="208"/>
    </row>
    <row r="12" spans="1:16" ht="13.5" thickBot="1">
      <c r="A12" s="372" t="s">
        <v>187</v>
      </c>
      <c r="B12" s="259"/>
      <c r="C12" s="260"/>
      <c r="D12" s="260"/>
      <c r="E12" s="275"/>
      <c r="F12" s="275"/>
      <c r="G12" s="212"/>
      <c r="H12" s="212"/>
      <c r="I12" s="212"/>
      <c r="J12" s="212"/>
      <c r="K12" s="208"/>
      <c r="L12" s="208"/>
      <c r="M12" s="208"/>
      <c r="N12" s="208"/>
      <c r="O12" s="208"/>
      <c r="P12" s="208"/>
    </row>
    <row r="13" spans="1:16" ht="13.5" thickBot="1">
      <c r="A13" s="373" t="s">
        <v>409</v>
      </c>
      <c r="B13" s="463">
        <v>2005</v>
      </c>
      <c r="C13" s="261"/>
      <c r="D13" s="261"/>
      <c r="E13" s="276"/>
      <c r="F13" s="276"/>
      <c r="G13" s="213"/>
      <c r="H13" s="213"/>
      <c r="I13" s="213"/>
      <c r="J13" s="213"/>
      <c r="K13" s="208"/>
      <c r="L13" s="208"/>
      <c r="M13" s="208"/>
      <c r="N13" s="208"/>
      <c r="O13" s="208"/>
      <c r="P13" s="208"/>
    </row>
    <row r="14" spans="1:16" ht="13.5" thickBot="1">
      <c r="A14" s="373" t="s">
        <v>408</v>
      </c>
      <c r="B14" s="278"/>
      <c r="C14" s="382">
        <v>0.1312</v>
      </c>
      <c r="D14" s="382"/>
      <c r="E14" s="383">
        <v>0.1775</v>
      </c>
      <c r="F14" s="383">
        <v>0.2212</v>
      </c>
      <c r="G14" s="213"/>
      <c r="H14" s="213"/>
      <c r="I14" s="213"/>
      <c r="J14" s="213"/>
      <c r="K14" s="208"/>
      <c r="L14" s="208"/>
      <c r="M14" s="208"/>
      <c r="N14" s="208"/>
      <c r="O14" s="208"/>
      <c r="P14" s="208"/>
    </row>
    <row r="15" spans="1:16" ht="13.5" thickBot="1">
      <c r="A15" s="373" t="s">
        <v>45</v>
      </c>
      <c r="B15" s="278"/>
      <c r="C15" s="384">
        <v>0.055</v>
      </c>
      <c r="D15" s="384"/>
      <c r="E15" s="385">
        <v>0.0975</v>
      </c>
      <c r="F15" s="385">
        <v>0.14</v>
      </c>
      <c r="G15" s="213"/>
      <c r="H15" s="213"/>
      <c r="I15" s="213"/>
      <c r="J15" s="213"/>
      <c r="K15" s="208"/>
      <c r="L15" s="208"/>
      <c r="M15" s="208"/>
      <c r="N15" s="208"/>
      <c r="O15" s="208"/>
      <c r="P15" s="208"/>
    </row>
    <row r="16" spans="1:16" ht="13.5" thickBot="1">
      <c r="A16" s="373" t="s">
        <v>374</v>
      </c>
      <c r="B16" s="278"/>
      <c r="C16" s="386">
        <f>SUM(C14:C15)</f>
        <v>0.1862</v>
      </c>
      <c r="D16" s="386">
        <f>SUM(D14:D15)</f>
        <v>0</v>
      </c>
      <c r="E16" s="387">
        <f>SUM(E14:E15)</f>
        <v>0.275</v>
      </c>
      <c r="F16" s="387">
        <f>SUM(F14:F15)</f>
        <v>0.3612</v>
      </c>
      <c r="G16" s="213"/>
      <c r="H16" s="213"/>
      <c r="I16" s="213"/>
      <c r="J16" s="213"/>
      <c r="K16" s="208"/>
      <c r="L16" s="208"/>
      <c r="M16" s="208"/>
      <c r="N16" s="208"/>
      <c r="O16" s="208"/>
      <c r="P16" s="208"/>
    </row>
    <row r="17" spans="1:16" ht="13.5" thickBot="1">
      <c r="A17" s="373"/>
      <c r="B17" s="278"/>
      <c r="C17" s="382"/>
      <c r="D17" s="382"/>
      <c r="E17" s="383"/>
      <c r="F17" s="383"/>
      <c r="G17" s="213"/>
      <c r="H17" s="213"/>
      <c r="I17" s="213"/>
      <c r="J17" s="213"/>
      <c r="K17" s="208"/>
      <c r="L17" s="208"/>
      <c r="M17" s="208"/>
      <c r="N17" s="208"/>
      <c r="O17" s="208"/>
      <c r="P17" s="208"/>
    </row>
    <row r="18" spans="1:16" ht="13.5" thickBot="1">
      <c r="A18" s="372" t="s">
        <v>188</v>
      </c>
      <c r="B18" s="277"/>
      <c r="C18" s="388">
        <v>0.003</v>
      </c>
      <c r="D18" s="544" t="s">
        <v>568</v>
      </c>
      <c r="E18" s="545"/>
      <c r="F18" s="546"/>
      <c r="G18" s="213"/>
      <c r="H18" s="213"/>
      <c r="I18" s="213"/>
      <c r="J18" s="213"/>
      <c r="K18" s="208"/>
      <c r="L18" s="208"/>
      <c r="M18" s="208"/>
      <c r="N18" s="208"/>
      <c r="O18" s="208"/>
      <c r="P18" s="208"/>
    </row>
    <row r="19" spans="1:16" ht="13.5" thickBot="1">
      <c r="A19" s="372" t="s">
        <v>189</v>
      </c>
      <c r="B19" s="262"/>
      <c r="C19" s="389">
        <v>0.00175</v>
      </c>
      <c r="D19" s="544" t="s">
        <v>569</v>
      </c>
      <c r="E19" s="545"/>
      <c r="F19" s="546"/>
      <c r="G19" s="213"/>
      <c r="H19" s="213"/>
      <c r="I19" s="213"/>
      <c r="J19" s="213"/>
      <c r="K19" s="208"/>
      <c r="L19" s="208"/>
      <c r="M19" s="208"/>
      <c r="N19" s="208"/>
      <c r="O19" s="208"/>
      <c r="P19" s="208"/>
    </row>
    <row r="20" spans="1:16" ht="13.5" thickBot="1">
      <c r="A20" s="372" t="s">
        <v>192</v>
      </c>
      <c r="B20" s="262"/>
      <c r="C20" s="390">
        <v>0.0112</v>
      </c>
      <c r="D20" s="549" t="s">
        <v>570</v>
      </c>
      <c r="E20" s="545"/>
      <c r="F20" s="546"/>
      <c r="G20" s="212"/>
      <c r="H20" s="212"/>
      <c r="I20" s="212"/>
      <c r="J20" s="212"/>
      <c r="K20" s="208"/>
      <c r="L20" s="208"/>
      <c r="M20" s="208"/>
      <c r="N20" s="208"/>
      <c r="O20" s="208"/>
      <c r="P20" s="208"/>
    </row>
    <row r="21" spans="1:16" ht="26.25" thickBot="1">
      <c r="A21" s="374" t="s">
        <v>440</v>
      </c>
      <c r="B21" s="459" t="s">
        <v>502</v>
      </c>
      <c r="C21" s="413">
        <v>7500000</v>
      </c>
      <c r="D21" s="539" t="s">
        <v>571</v>
      </c>
      <c r="E21" s="540"/>
      <c r="F21" s="541"/>
      <c r="G21" s="212"/>
      <c r="H21" s="212"/>
      <c r="I21" s="212"/>
      <c r="J21" s="212"/>
      <c r="K21" s="208"/>
      <c r="L21" s="208"/>
      <c r="M21" s="208"/>
      <c r="N21" s="208"/>
      <c r="O21" s="208"/>
      <c r="P21" s="208"/>
    </row>
    <row r="22" spans="1:16" ht="39" thickBot="1">
      <c r="A22" s="374" t="s">
        <v>441</v>
      </c>
      <c r="B22" s="460" t="s">
        <v>421</v>
      </c>
      <c r="C22" s="414">
        <v>50000000</v>
      </c>
      <c r="D22" s="539" t="s">
        <v>572</v>
      </c>
      <c r="E22" s="540"/>
      <c r="F22" s="541"/>
      <c r="G22" s="212"/>
      <c r="H22" s="212"/>
      <c r="I22" s="212"/>
      <c r="J22" s="212"/>
      <c r="K22" s="208"/>
      <c r="L22" s="208"/>
      <c r="M22" s="208"/>
      <c r="N22" s="208"/>
      <c r="O22" s="208"/>
      <c r="P22" s="208"/>
    </row>
    <row r="23" spans="1:16" ht="12.75">
      <c r="A23" s="542" t="s">
        <v>504</v>
      </c>
      <c r="B23" s="543"/>
      <c r="C23" s="543"/>
      <c r="D23" s="543"/>
      <c r="E23" s="543"/>
      <c r="F23" s="543"/>
      <c r="G23" s="212"/>
      <c r="H23" s="212"/>
      <c r="I23" s="212"/>
      <c r="J23" s="212"/>
      <c r="K23" s="208"/>
      <c r="L23" s="208"/>
      <c r="M23" s="208"/>
      <c r="N23" s="208"/>
      <c r="O23" s="208"/>
      <c r="P23" s="208"/>
    </row>
    <row r="24" spans="1:16" ht="12.75">
      <c r="A24" s="465"/>
      <c r="B24" s="466"/>
      <c r="C24" s="466"/>
      <c r="D24" s="466"/>
      <c r="E24" s="466"/>
      <c r="F24" s="466"/>
      <c r="G24" s="212"/>
      <c r="H24" s="212"/>
      <c r="I24" s="212"/>
      <c r="J24" s="212"/>
      <c r="K24" s="208"/>
      <c r="L24" s="208"/>
      <c r="M24" s="208"/>
      <c r="N24" s="208"/>
      <c r="O24" s="208"/>
      <c r="P24" s="208"/>
    </row>
    <row r="25" spans="1:16" ht="12.75">
      <c r="A25" s="431"/>
      <c r="B25" s="432"/>
      <c r="C25" s="435"/>
      <c r="D25" s="397"/>
      <c r="E25" s="397"/>
      <c r="F25" s="464" t="s">
        <v>448</v>
      </c>
      <c r="G25" s="212"/>
      <c r="H25" s="212"/>
      <c r="I25" s="212"/>
      <c r="J25" s="212"/>
      <c r="K25" s="208"/>
      <c r="L25" s="208"/>
      <c r="M25" s="208"/>
      <c r="N25" s="208"/>
      <c r="O25" s="208"/>
      <c r="P25" s="208"/>
    </row>
    <row r="26" spans="1:16" ht="13.5" thickBot="1">
      <c r="A26" s="395" t="s">
        <v>497</v>
      </c>
      <c r="B26" s="394"/>
      <c r="C26" s="393"/>
      <c r="D26" s="432"/>
      <c r="E26" s="432"/>
      <c r="F26" s="436"/>
      <c r="G26" s="212"/>
      <c r="H26" s="212"/>
      <c r="I26" s="212"/>
      <c r="J26" s="212"/>
      <c r="K26" s="208"/>
      <c r="L26" s="208"/>
      <c r="M26" s="208"/>
      <c r="N26" s="208"/>
      <c r="O26" s="208"/>
      <c r="P26" s="208"/>
    </row>
    <row r="27" spans="1:16" ht="12.75">
      <c r="A27" s="370" t="s">
        <v>191</v>
      </c>
      <c r="B27" s="375"/>
      <c r="C27" s="424">
        <v>0</v>
      </c>
      <c r="D27" s="424">
        <v>300001</v>
      </c>
      <c r="E27" s="424">
        <v>400001</v>
      </c>
      <c r="F27" s="425"/>
      <c r="G27" s="212"/>
      <c r="H27" s="212"/>
      <c r="I27" s="212"/>
      <c r="J27" s="212"/>
      <c r="K27" s="208"/>
      <c r="L27" s="208"/>
      <c r="M27" s="208"/>
      <c r="N27" s="208"/>
      <c r="O27" s="208"/>
      <c r="P27" s="208"/>
    </row>
    <row r="28" spans="1:16" ht="12.75">
      <c r="A28" s="371" t="s">
        <v>498</v>
      </c>
      <c r="B28" s="378"/>
      <c r="C28" s="426" t="s">
        <v>190</v>
      </c>
      <c r="D28" s="426" t="s">
        <v>190</v>
      </c>
      <c r="E28" s="426" t="s">
        <v>190</v>
      </c>
      <c r="F28" s="427" t="s">
        <v>373</v>
      </c>
      <c r="G28" s="212"/>
      <c r="H28" s="212"/>
      <c r="I28" s="212"/>
      <c r="J28" s="212"/>
      <c r="K28" s="208"/>
      <c r="L28" s="208"/>
      <c r="M28" s="208"/>
      <c r="N28" s="208"/>
      <c r="O28" s="208"/>
      <c r="P28" s="208"/>
    </row>
    <row r="29" spans="1:16" ht="13.5" thickBot="1">
      <c r="A29" s="371"/>
      <c r="B29" s="378" t="s">
        <v>195</v>
      </c>
      <c r="C29" s="428">
        <v>300000</v>
      </c>
      <c r="D29" s="428">
        <v>400000</v>
      </c>
      <c r="E29" s="428">
        <v>1128000</v>
      </c>
      <c r="F29" s="429"/>
      <c r="G29" s="212"/>
      <c r="H29" s="212"/>
      <c r="I29" s="212"/>
      <c r="J29" s="212"/>
      <c r="K29" s="208"/>
      <c r="L29" s="208"/>
      <c r="M29" s="208"/>
      <c r="N29" s="208"/>
      <c r="O29" s="208"/>
      <c r="P29" s="208"/>
    </row>
    <row r="30" spans="1:16" ht="13.5" thickBot="1">
      <c r="A30" s="372" t="s">
        <v>187</v>
      </c>
      <c r="B30" s="259"/>
      <c r="C30" s="260"/>
      <c r="D30" s="260"/>
      <c r="E30" s="275"/>
      <c r="F30" s="275"/>
      <c r="G30" s="212"/>
      <c r="H30" s="212"/>
      <c r="I30" s="212"/>
      <c r="J30" s="212"/>
      <c r="K30" s="208"/>
      <c r="L30" s="208"/>
      <c r="M30" s="208"/>
      <c r="N30" s="208"/>
      <c r="O30" s="208"/>
      <c r="P30" s="208"/>
    </row>
    <row r="31" spans="1:16" ht="13.5" thickBot="1">
      <c r="A31" s="373" t="s">
        <v>194</v>
      </c>
      <c r="B31" s="463">
        <v>2005</v>
      </c>
      <c r="C31" s="261"/>
      <c r="D31" s="261"/>
      <c r="E31" s="276"/>
      <c r="F31" s="276"/>
      <c r="G31" s="212"/>
      <c r="H31" s="212"/>
      <c r="I31" s="212"/>
      <c r="J31" s="212"/>
      <c r="K31" s="208"/>
      <c r="L31" s="208"/>
      <c r="M31" s="208"/>
      <c r="N31" s="208"/>
      <c r="O31" s="208"/>
      <c r="P31" s="208"/>
    </row>
    <row r="32" spans="1:16" ht="13.5" thickBot="1">
      <c r="A32" s="373" t="s">
        <v>408</v>
      </c>
      <c r="B32" s="278"/>
      <c r="C32" s="382">
        <v>0.1312</v>
      </c>
      <c r="D32" s="382">
        <v>0.2212</v>
      </c>
      <c r="E32" s="383">
        <v>0.2212</v>
      </c>
      <c r="F32" s="383">
        <v>0.2212</v>
      </c>
      <c r="G32" s="212"/>
      <c r="H32" s="212"/>
      <c r="I32" s="212"/>
      <c r="J32" s="212"/>
      <c r="K32" s="208"/>
      <c r="L32" s="208"/>
      <c r="M32" s="208"/>
      <c r="N32" s="208"/>
      <c r="O32" s="208"/>
      <c r="P32" s="208"/>
    </row>
    <row r="33" spans="1:16" ht="13.5" thickBot="1">
      <c r="A33" s="373" t="s">
        <v>45</v>
      </c>
      <c r="B33" s="278"/>
      <c r="C33" s="384">
        <v>0.055</v>
      </c>
      <c r="D33" s="384">
        <v>0.055</v>
      </c>
      <c r="E33" s="385">
        <f>5.5%+4.25%</f>
        <v>0.0975</v>
      </c>
      <c r="F33" s="385">
        <v>0.14</v>
      </c>
      <c r="G33" s="212"/>
      <c r="H33" s="212"/>
      <c r="I33" s="212"/>
      <c r="J33" s="212"/>
      <c r="K33" s="208"/>
      <c r="L33" s="208"/>
      <c r="M33" s="208"/>
      <c r="N33" s="208"/>
      <c r="O33" s="208"/>
      <c r="P33" s="208"/>
    </row>
    <row r="34" spans="1:16" ht="13.5" thickBot="1">
      <c r="A34" s="373" t="s">
        <v>374</v>
      </c>
      <c r="B34" s="278"/>
      <c r="C34" s="386">
        <f>SUM(C32:C33)</f>
        <v>0.1862</v>
      </c>
      <c r="D34" s="386">
        <f>SUM(D32:D33)</f>
        <v>0.2762</v>
      </c>
      <c r="E34" s="387">
        <f>SUM(E32:E33)</f>
        <v>0.3187</v>
      </c>
      <c r="F34" s="387">
        <f>SUM(F32:F33)</f>
        <v>0.3612</v>
      </c>
      <c r="G34" s="212"/>
      <c r="H34" s="212"/>
      <c r="I34" s="212"/>
      <c r="J34" s="212"/>
      <c r="K34" s="208"/>
      <c r="L34" s="208"/>
      <c r="M34" s="208"/>
      <c r="N34" s="208"/>
      <c r="O34" s="208"/>
      <c r="P34" s="208"/>
    </row>
    <row r="35" spans="1:16" ht="13.5" thickBot="1">
      <c r="A35" s="373"/>
      <c r="B35" s="278"/>
      <c r="C35" s="382"/>
      <c r="D35" s="382"/>
      <c r="E35" s="383"/>
      <c r="F35" s="383"/>
      <c r="G35" s="212"/>
      <c r="H35" s="212"/>
      <c r="I35" s="212"/>
      <c r="J35" s="212"/>
      <c r="K35" s="208"/>
      <c r="L35" s="208"/>
      <c r="M35" s="208"/>
      <c r="N35" s="208"/>
      <c r="O35" s="208"/>
      <c r="P35" s="208"/>
    </row>
    <row r="36" spans="1:16" ht="13.5" thickBot="1">
      <c r="A36" s="372" t="s">
        <v>188</v>
      </c>
      <c r="B36" s="277"/>
      <c r="C36" s="388">
        <v>0.003</v>
      </c>
      <c r="D36" s="544" t="s">
        <v>563</v>
      </c>
      <c r="E36" s="545"/>
      <c r="F36" s="546"/>
      <c r="G36" s="212"/>
      <c r="H36" s="212"/>
      <c r="I36" s="212"/>
      <c r="J36" s="212"/>
      <c r="K36" s="208"/>
      <c r="L36" s="208"/>
      <c r="M36" s="208"/>
      <c r="N36" s="208"/>
      <c r="O36" s="208"/>
      <c r="P36" s="208"/>
    </row>
    <row r="37" spans="1:16" ht="13.5" thickBot="1">
      <c r="A37" s="372" t="s">
        <v>189</v>
      </c>
      <c r="B37" s="262"/>
      <c r="C37" s="389">
        <v>0.00175</v>
      </c>
      <c r="D37" s="544" t="s">
        <v>564</v>
      </c>
      <c r="E37" s="545"/>
      <c r="F37" s="546"/>
      <c r="G37" s="212"/>
      <c r="H37" s="212"/>
      <c r="I37" s="212"/>
      <c r="J37" s="212"/>
      <c r="K37" s="208"/>
      <c r="L37" s="208"/>
      <c r="M37" s="208"/>
      <c r="N37" s="208"/>
      <c r="O37" s="208"/>
      <c r="P37" s="208"/>
    </row>
    <row r="38" spans="1:16" ht="13.5" thickBot="1">
      <c r="A38" s="372" t="s">
        <v>192</v>
      </c>
      <c r="B38" s="262"/>
      <c r="C38" s="390">
        <v>0.0112</v>
      </c>
      <c r="D38" s="549" t="s">
        <v>565</v>
      </c>
      <c r="E38" s="545"/>
      <c r="F38" s="546"/>
      <c r="G38" s="212"/>
      <c r="H38" s="212"/>
      <c r="I38" s="212"/>
      <c r="J38" s="212"/>
      <c r="K38" s="208"/>
      <c r="L38" s="208"/>
      <c r="M38" s="208"/>
      <c r="N38" s="208"/>
      <c r="O38" s="208"/>
      <c r="P38" s="208"/>
    </row>
    <row r="39" spans="1:16" ht="26.25" thickBot="1">
      <c r="A39" s="374" t="s">
        <v>444</v>
      </c>
      <c r="B39" s="461" t="s">
        <v>500</v>
      </c>
      <c r="C39" s="413">
        <v>7500000</v>
      </c>
      <c r="D39" s="539" t="s">
        <v>566</v>
      </c>
      <c r="E39" s="540"/>
      <c r="F39" s="541"/>
      <c r="G39" s="212"/>
      <c r="H39" s="212"/>
      <c r="I39" s="212"/>
      <c r="J39" s="212"/>
      <c r="K39" s="208"/>
      <c r="L39" s="208"/>
      <c r="M39" s="208"/>
      <c r="N39" s="208"/>
      <c r="O39" s="208"/>
      <c r="P39" s="208"/>
    </row>
    <row r="40" spans="1:16" ht="39" thickBot="1">
      <c r="A40" s="374" t="s">
        <v>445</v>
      </c>
      <c r="B40" s="460" t="s">
        <v>421</v>
      </c>
      <c r="C40" s="414">
        <v>50000000</v>
      </c>
      <c r="D40" s="539" t="s">
        <v>567</v>
      </c>
      <c r="E40" s="540"/>
      <c r="F40" s="541"/>
      <c r="G40" s="212"/>
      <c r="H40" s="212"/>
      <c r="I40" s="212"/>
      <c r="J40" s="212"/>
      <c r="K40" s="208"/>
      <c r="L40" s="208"/>
      <c r="M40" s="208"/>
      <c r="N40" s="208"/>
      <c r="O40" s="208"/>
      <c r="P40" s="208"/>
    </row>
    <row r="41" spans="1:16" ht="12.75">
      <c r="A41" s="551" t="s">
        <v>443</v>
      </c>
      <c r="B41" s="552"/>
      <c r="C41" s="552"/>
      <c r="D41" s="552"/>
      <c r="E41" s="552"/>
      <c r="F41" s="552"/>
      <c r="G41" s="212"/>
      <c r="H41" s="212"/>
      <c r="I41" s="212"/>
      <c r="J41" s="212"/>
      <c r="K41" s="208"/>
      <c r="L41" s="208"/>
      <c r="M41" s="208"/>
      <c r="N41" s="208"/>
      <c r="O41" s="208"/>
      <c r="P41" s="208"/>
    </row>
    <row r="42" spans="1:16" ht="12.75">
      <c r="A42" s="553"/>
      <c r="B42" s="553"/>
      <c r="C42" s="553"/>
      <c r="D42" s="553"/>
      <c r="E42" s="553"/>
      <c r="F42" s="553"/>
      <c r="G42" s="212"/>
      <c r="H42" s="212"/>
      <c r="I42" s="212"/>
      <c r="J42" s="212"/>
      <c r="K42" s="208"/>
      <c r="L42" s="208"/>
      <c r="M42" s="208"/>
      <c r="N42" s="208"/>
      <c r="O42" s="208"/>
      <c r="P42" s="208"/>
    </row>
    <row r="43" spans="1:16" ht="12.75">
      <c r="A43" s="431"/>
      <c r="B43" s="432"/>
      <c r="C43" s="433"/>
      <c r="D43" s="432"/>
      <c r="E43" s="432"/>
      <c r="F43" s="464" t="s">
        <v>449</v>
      </c>
      <c r="G43" s="212"/>
      <c r="H43" s="212"/>
      <c r="I43" s="212"/>
      <c r="J43" s="212"/>
      <c r="K43" s="208"/>
      <c r="L43" s="208"/>
      <c r="M43" s="208"/>
      <c r="N43" s="208"/>
      <c r="O43" s="208"/>
      <c r="P43" s="208"/>
    </row>
    <row r="44" spans="1:16" ht="13.5" thickBot="1">
      <c r="A44" s="462" t="s">
        <v>499</v>
      </c>
      <c r="B44" s="415"/>
      <c r="C44" s="416"/>
      <c r="D44" s="415"/>
      <c r="E44" s="397"/>
      <c r="F44" s="434"/>
      <c r="G44" s="212"/>
      <c r="H44" s="212"/>
      <c r="I44" s="212"/>
      <c r="J44" s="212"/>
      <c r="K44" s="208"/>
      <c r="L44" s="208"/>
      <c r="M44" s="208"/>
      <c r="N44" s="208"/>
      <c r="O44" s="208"/>
      <c r="P44" s="208"/>
    </row>
    <row r="45" spans="1:16" ht="12.75">
      <c r="A45" s="370" t="s">
        <v>191</v>
      </c>
      <c r="B45" s="375"/>
      <c r="C45" s="417">
        <v>0</v>
      </c>
      <c r="D45" s="417">
        <v>300001</v>
      </c>
      <c r="E45" s="417">
        <v>400001</v>
      </c>
      <c r="F45" s="418"/>
      <c r="G45" s="214"/>
      <c r="H45" s="214"/>
      <c r="I45" s="214"/>
      <c r="J45" s="214"/>
      <c r="K45" s="208"/>
      <c r="L45" s="208"/>
      <c r="M45" s="208"/>
      <c r="N45" s="208"/>
      <c r="O45" s="208"/>
      <c r="P45" s="208"/>
    </row>
    <row r="46" spans="1:16" ht="12.75">
      <c r="A46" s="371"/>
      <c r="B46" s="378"/>
      <c r="C46" s="419" t="s">
        <v>190</v>
      </c>
      <c r="D46" s="419" t="s">
        <v>190</v>
      </c>
      <c r="E46" s="419" t="s">
        <v>190</v>
      </c>
      <c r="F46" s="420" t="s">
        <v>373</v>
      </c>
      <c r="G46" s="211"/>
      <c r="H46" s="211"/>
      <c r="I46" s="211"/>
      <c r="J46" s="211"/>
      <c r="K46" s="208"/>
      <c r="L46" s="209"/>
      <c r="M46" s="209"/>
      <c r="N46" s="209"/>
      <c r="O46" s="209"/>
      <c r="P46" s="209"/>
    </row>
    <row r="47" spans="1:16" ht="13.5" thickBot="1">
      <c r="A47" s="371"/>
      <c r="B47" s="396" t="s">
        <v>195</v>
      </c>
      <c r="C47" s="421">
        <v>300000</v>
      </c>
      <c r="D47" s="421">
        <v>400000</v>
      </c>
      <c r="E47" s="422">
        <v>1128000</v>
      </c>
      <c r="F47" s="423"/>
      <c r="G47" s="214"/>
      <c r="H47" s="214"/>
      <c r="I47" s="214"/>
      <c r="J47" s="214"/>
      <c r="K47" s="208"/>
      <c r="L47" s="209"/>
      <c r="M47" s="209"/>
      <c r="N47" s="209"/>
      <c r="O47" s="209"/>
      <c r="P47" s="209"/>
    </row>
    <row r="48" spans="1:16" ht="13.5" thickBot="1">
      <c r="A48" s="372" t="s">
        <v>187</v>
      </c>
      <c r="B48" s="259"/>
      <c r="C48" s="260"/>
      <c r="D48" s="260"/>
      <c r="E48" s="275"/>
      <c r="F48" s="275"/>
      <c r="G48" s="214"/>
      <c r="H48" s="214"/>
      <c r="I48" s="214"/>
      <c r="J48" s="214"/>
      <c r="K48" s="208"/>
      <c r="L48" s="209"/>
      <c r="M48" s="209"/>
      <c r="N48" s="209"/>
      <c r="O48" s="209"/>
      <c r="P48" s="209"/>
    </row>
    <row r="49" spans="1:16" ht="13.5" thickBot="1">
      <c r="A49" s="373" t="s">
        <v>194</v>
      </c>
      <c r="B49" s="463">
        <v>2005</v>
      </c>
      <c r="C49" s="261"/>
      <c r="D49" s="261"/>
      <c r="E49" s="276"/>
      <c r="F49" s="276"/>
      <c r="G49" s="214"/>
      <c r="H49" s="214"/>
      <c r="I49" s="214"/>
      <c r="J49" s="214"/>
      <c r="K49" s="208"/>
      <c r="L49" s="209"/>
      <c r="M49" s="209"/>
      <c r="N49" s="209"/>
      <c r="O49" s="209"/>
      <c r="P49" s="209"/>
    </row>
    <row r="50" spans="1:16" ht="13.5" thickBot="1">
      <c r="A50" s="373" t="s">
        <v>408</v>
      </c>
      <c r="B50" s="278"/>
      <c r="C50" s="406">
        <v>0.1312</v>
      </c>
      <c r="D50" s="406">
        <v>0.2212</v>
      </c>
      <c r="E50" s="407">
        <v>0.2212</v>
      </c>
      <c r="F50" s="407">
        <v>0.2212</v>
      </c>
      <c r="G50" s="214"/>
      <c r="H50" s="214"/>
      <c r="I50" s="214"/>
      <c r="J50" s="214"/>
      <c r="K50" s="208"/>
      <c r="L50" s="209"/>
      <c r="M50" s="209"/>
      <c r="N50" s="209"/>
      <c r="O50" s="209"/>
      <c r="P50" s="209"/>
    </row>
    <row r="51" spans="1:16" ht="13.5" thickBot="1">
      <c r="A51" s="373" t="s">
        <v>45</v>
      </c>
      <c r="B51" s="278"/>
      <c r="C51" s="408">
        <v>0.055</v>
      </c>
      <c r="D51" s="408">
        <v>0.055</v>
      </c>
      <c r="E51" s="409">
        <v>0.0975</v>
      </c>
      <c r="F51" s="409">
        <v>0.14</v>
      </c>
      <c r="G51" s="214"/>
      <c r="H51" s="214"/>
      <c r="I51" s="214"/>
      <c r="J51" s="214"/>
      <c r="K51" s="208"/>
      <c r="L51" s="209"/>
      <c r="M51" s="209"/>
      <c r="N51" s="209"/>
      <c r="O51" s="209"/>
      <c r="P51" s="209"/>
    </row>
    <row r="52" spans="1:16" ht="13.5" thickBot="1">
      <c r="A52" s="373" t="s">
        <v>374</v>
      </c>
      <c r="B52" s="278"/>
      <c r="C52" s="386">
        <f>SUM(C50:C51)</f>
        <v>0.1862</v>
      </c>
      <c r="D52" s="386">
        <f>SUM(D50:D51)</f>
        <v>0.2762</v>
      </c>
      <c r="E52" s="387">
        <f>SUM(E50:E51)</f>
        <v>0.3187</v>
      </c>
      <c r="F52" s="387">
        <f>SUM(F50:F51)</f>
        <v>0.3612</v>
      </c>
      <c r="G52" s="214"/>
      <c r="H52" s="214"/>
      <c r="I52" s="214"/>
      <c r="J52" s="214"/>
      <c r="K52" s="208"/>
      <c r="L52" s="209"/>
      <c r="M52" s="209"/>
      <c r="N52" s="209"/>
      <c r="O52" s="209"/>
      <c r="P52" s="209"/>
    </row>
    <row r="53" spans="1:16" ht="13.5" thickBot="1">
      <c r="A53" s="373"/>
      <c r="B53" s="278"/>
      <c r="C53" s="382"/>
      <c r="D53" s="382"/>
      <c r="E53" s="383"/>
      <c r="F53" s="383"/>
      <c r="G53" s="214"/>
      <c r="H53" s="214"/>
      <c r="I53" s="214"/>
      <c r="J53" s="214"/>
      <c r="K53" s="208"/>
      <c r="L53" s="209"/>
      <c r="M53" s="209"/>
      <c r="N53" s="209"/>
      <c r="O53" s="209"/>
      <c r="P53" s="209"/>
    </row>
    <row r="54" spans="1:16" ht="13.5" thickBot="1">
      <c r="A54" s="372" t="s">
        <v>188</v>
      </c>
      <c r="B54" s="277"/>
      <c r="C54" s="410">
        <v>0.003</v>
      </c>
      <c r="D54" s="544" t="s">
        <v>560</v>
      </c>
      <c r="E54" s="545"/>
      <c r="F54" s="546"/>
      <c r="G54" s="214"/>
      <c r="H54" s="214"/>
      <c r="I54" s="214"/>
      <c r="J54" s="214"/>
      <c r="K54" s="208"/>
      <c r="L54" s="209"/>
      <c r="M54" s="209"/>
      <c r="N54" s="209"/>
      <c r="O54" s="209"/>
      <c r="P54" s="209"/>
    </row>
    <row r="55" spans="1:16" ht="13.5" thickBot="1">
      <c r="A55" s="372" t="s">
        <v>189</v>
      </c>
      <c r="B55" s="262"/>
      <c r="C55" s="411">
        <v>0.00175</v>
      </c>
      <c r="D55" s="544" t="s">
        <v>561</v>
      </c>
      <c r="E55" s="545"/>
      <c r="F55" s="546"/>
      <c r="G55" s="214"/>
      <c r="H55" s="214"/>
      <c r="I55" s="214"/>
      <c r="J55" s="214"/>
      <c r="K55" s="208"/>
      <c r="L55" s="209"/>
      <c r="M55" s="209"/>
      <c r="N55" s="209"/>
      <c r="O55" s="209"/>
      <c r="P55" s="209"/>
    </row>
    <row r="56" spans="1:16" ht="13.5" thickBot="1">
      <c r="A56" s="372" t="s">
        <v>192</v>
      </c>
      <c r="B56" s="262"/>
      <c r="C56" s="412">
        <v>0.0112</v>
      </c>
      <c r="D56" s="549" t="s">
        <v>562</v>
      </c>
      <c r="E56" s="545"/>
      <c r="F56" s="546"/>
      <c r="G56" s="214"/>
      <c r="H56" s="214"/>
      <c r="I56" s="214"/>
      <c r="J56" s="214"/>
      <c r="K56" s="208"/>
      <c r="L56" s="209"/>
      <c r="M56" s="209"/>
      <c r="N56" s="209"/>
      <c r="O56" s="209"/>
      <c r="P56" s="209"/>
    </row>
    <row r="57" spans="1:16" ht="26.25" thickBot="1">
      <c r="A57" s="374" t="s">
        <v>456</v>
      </c>
      <c r="B57" s="461" t="s">
        <v>500</v>
      </c>
      <c r="C57" s="413">
        <v>7436460</v>
      </c>
      <c r="D57" s="539" t="s">
        <v>558</v>
      </c>
      <c r="E57" s="540"/>
      <c r="F57" s="541"/>
      <c r="G57" s="214"/>
      <c r="H57" s="214"/>
      <c r="I57" s="214"/>
      <c r="J57" s="214"/>
      <c r="K57" s="208"/>
      <c r="L57" s="209"/>
      <c r="M57" s="209"/>
      <c r="N57" s="209"/>
      <c r="O57" s="209"/>
      <c r="P57" s="209"/>
    </row>
    <row r="58" spans="1:16" ht="39" thickBot="1">
      <c r="A58" s="374" t="s">
        <v>457</v>
      </c>
      <c r="B58" s="460" t="s">
        <v>421</v>
      </c>
      <c r="C58" s="414">
        <v>49750000</v>
      </c>
      <c r="D58" s="539" t="s">
        <v>559</v>
      </c>
      <c r="E58" s="540"/>
      <c r="F58" s="541"/>
      <c r="G58" s="214"/>
      <c r="H58" s="214"/>
      <c r="I58" s="214"/>
      <c r="J58" s="214"/>
      <c r="K58" s="208"/>
      <c r="L58" s="209"/>
      <c r="M58" s="209"/>
      <c r="N58" s="209"/>
      <c r="O58" s="209"/>
      <c r="P58" s="209"/>
    </row>
    <row r="59" spans="1:16" ht="12.75">
      <c r="A59" s="542" t="s">
        <v>598</v>
      </c>
      <c r="B59" s="547"/>
      <c r="C59" s="547"/>
      <c r="D59" s="547"/>
      <c r="E59" s="547"/>
      <c r="F59" s="547"/>
      <c r="G59" s="212"/>
      <c r="H59" s="212"/>
      <c r="I59" s="212"/>
      <c r="J59" s="212"/>
      <c r="K59" s="208"/>
      <c r="L59" s="208"/>
      <c r="M59" s="208"/>
      <c r="N59" s="208"/>
      <c r="O59" s="208"/>
      <c r="P59" s="208"/>
    </row>
    <row r="60" spans="1:16" ht="12.75">
      <c r="A60" s="548"/>
      <c r="B60" s="548"/>
      <c r="C60" s="548"/>
      <c r="D60" s="548"/>
      <c r="E60" s="548"/>
      <c r="F60" s="548"/>
      <c r="G60" s="214"/>
      <c r="H60" s="214"/>
      <c r="I60" s="214"/>
      <c r="J60" s="214"/>
      <c r="K60" s="208"/>
      <c r="L60" s="208"/>
      <c r="M60" s="208"/>
      <c r="N60" s="208"/>
      <c r="O60" s="208"/>
      <c r="P60" s="208"/>
    </row>
    <row r="61" spans="1:16" ht="12.75">
      <c r="A61" s="398"/>
      <c r="B61" s="399"/>
      <c r="C61" s="399"/>
      <c r="D61" s="399"/>
      <c r="E61" s="399"/>
      <c r="F61" s="401"/>
      <c r="G61" s="211"/>
      <c r="H61" s="211"/>
      <c r="I61" s="211"/>
      <c r="J61" s="211"/>
      <c r="K61" s="208"/>
      <c r="L61" s="208"/>
      <c r="M61" s="208"/>
      <c r="N61" s="208"/>
      <c r="O61" s="208"/>
      <c r="P61" s="208"/>
    </row>
    <row r="62" spans="1:16" ht="12.75">
      <c r="A62" s="398"/>
      <c r="B62" s="399"/>
      <c r="C62" s="400"/>
      <c r="D62" s="400"/>
      <c r="E62" s="400"/>
      <c r="F62" s="402"/>
      <c r="G62" s="214"/>
      <c r="H62" s="214"/>
      <c r="I62" s="214"/>
      <c r="J62" s="214"/>
      <c r="K62" s="208"/>
      <c r="L62" s="208"/>
      <c r="M62" s="208"/>
      <c r="N62" s="208"/>
      <c r="O62" s="208"/>
      <c r="P62" s="208"/>
    </row>
    <row r="63" spans="1:16" ht="12.75">
      <c r="A63" s="398"/>
      <c r="B63" s="397"/>
      <c r="C63" s="397"/>
      <c r="D63" s="397"/>
      <c r="E63" s="397"/>
      <c r="F63" s="397"/>
      <c r="G63" s="212"/>
      <c r="H63" s="212"/>
      <c r="I63" s="212"/>
      <c r="J63" s="212"/>
      <c r="K63" s="208"/>
      <c r="L63" s="208"/>
      <c r="M63" s="208"/>
      <c r="N63" s="208"/>
      <c r="O63" s="208"/>
      <c r="P63" s="208"/>
    </row>
    <row r="64" spans="1:16" ht="64.5" customHeight="1">
      <c r="A64" s="403"/>
      <c r="B64" s="404"/>
      <c r="C64" s="405"/>
      <c r="D64" s="405"/>
      <c r="E64" s="405"/>
      <c r="F64" s="405"/>
      <c r="G64" s="213"/>
      <c r="H64" s="213"/>
      <c r="I64" s="213"/>
      <c r="J64" s="213"/>
      <c r="K64" s="208"/>
      <c r="L64" s="208"/>
      <c r="M64" s="208"/>
      <c r="N64" s="208"/>
      <c r="O64" s="208"/>
      <c r="P64" s="208"/>
    </row>
    <row r="65" spans="1:16" ht="3.75" customHeight="1">
      <c r="A65" s="215"/>
      <c r="B65" s="216"/>
      <c r="C65" s="216"/>
      <c r="D65" s="216"/>
      <c r="E65" s="216"/>
      <c r="F65" s="216"/>
      <c r="G65" s="212"/>
      <c r="H65" s="212"/>
      <c r="I65" s="212"/>
      <c r="J65" s="212"/>
      <c r="K65" s="208"/>
      <c r="L65" s="208"/>
      <c r="M65" s="208"/>
      <c r="N65" s="208"/>
      <c r="O65" s="208"/>
      <c r="P65" s="208"/>
    </row>
    <row r="66" spans="1:16" ht="12.75">
      <c r="A66" s="208"/>
      <c r="B66" s="273"/>
      <c r="C66" s="273"/>
      <c r="D66" s="273"/>
      <c r="E66" s="273"/>
      <c r="F66" s="273"/>
      <c r="G66" s="208"/>
      <c r="H66" s="208"/>
      <c r="I66" s="208"/>
      <c r="J66" s="208"/>
      <c r="K66" s="208"/>
      <c r="L66" s="208"/>
      <c r="M66" s="208"/>
      <c r="N66" s="208"/>
      <c r="O66" s="208"/>
      <c r="P66" s="208"/>
    </row>
    <row r="67" spans="1:16" ht="12.75">
      <c r="A67" s="208"/>
      <c r="B67" s="273"/>
      <c r="C67" s="273"/>
      <c r="D67" s="273"/>
      <c r="E67" s="273"/>
      <c r="F67" s="273"/>
      <c r="G67" s="208"/>
      <c r="H67" s="208"/>
      <c r="I67" s="208"/>
      <c r="J67" s="208"/>
      <c r="K67" s="208"/>
      <c r="L67" s="208"/>
      <c r="M67" s="208"/>
      <c r="N67" s="208"/>
      <c r="O67" s="208"/>
      <c r="P67" s="208"/>
    </row>
    <row r="68" spans="1:16" ht="12.75">
      <c r="A68" s="208"/>
      <c r="B68" s="273"/>
      <c r="C68" s="273"/>
      <c r="D68" s="273"/>
      <c r="E68" s="273"/>
      <c r="F68" s="273"/>
      <c r="G68" s="208"/>
      <c r="H68" s="208"/>
      <c r="I68" s="208"/>
      <c r="J68" s="208"/>
      <c r="K68" s="208"/>
      <c r="L68" s="208"/>
      <c r="M68" s="208"/>
      <c r="N68" s="208"/>
      <c r="O68" s="208"/>
      <c r="P68" s="208"/>
    </row>
    <row r="69" spans="1:16" ht="12.75">
      <c r="A69" s="208"/>
      <c r="B69" s="273"/>
      <c r="C69" s="273"/>
      <c r="D69" s="273"/>
      <c r="E69" s="273"/>
      <c r="F69" s="273"/>
      <c r="G69" s="208"/>
      <c r="H69" s="208"/>
      <c r="I69" s="208"/>
      <c r="J69" s="208"/>
      <c r="K69" s="208"/>
      <c r="L69" s="208"/>
      <c r="M69" s="208"/>
      <c r="N69" s="208"/>
      <c r="O69" s="208"/>
      <c r="P69" s="208"/>
    </row>
    <row r="70" spans="1:16" ht="12.75">
      <c r="A70" s="208"/>
      <c r="B70" s="273"/>
      <c r="C70" s="273"/>
      <c r="D70" s="273"/>
      <c r="E70" s="273"/>
      <c r="F70" s="273"/>
      <c r="G70" s="208"/>
      <c r="H70" s="208"/>
      <c r="I70" s="208"/>
      <c r="J70" s="208"/>
      <c r="K70" s="208"/>
      <c r="L70" s="208"/>
      <c r="M70" s="208"/>
      <c r="N70" s="208"/>
      <c r="O70" s="208"/>
      <c r="P70" s="208"/>
    </row>
    <row r="71" spans="1:16" ht="12.75">
      <c r="A71" s="208"/>
      <c r="B71" s="273"/>
      <c r="C71" s="273"/>
      <c r="D71" s="273"/>
      <c r="E71" s="273"/>
      <c r="F71" s="273"/>
      <c r="G71" s="208"/>
      <c r="H71" s="208"/>
      <c r="I71" s="208"/>
      <c r="J71" s="208"/>
      <c r="K71" s="208"/>
      <c r="L71" s="208"/>
      <c r="M71" s="208"/>
      <c r="N71" s="208"/>
      <c r="O71" s="208"/>
      <c r="P71" s="208"/>
    </row>
    <row r="72" spans="1:16" ht="12.75">
      <c r="A72" s="208"/>
      <c r="B72" s="273"/>
      <c r="C72" s="273"/>
      <c r="D72" s="273"/>
      <c r="E72" s="273"/>
      <c r="F72" s="273"/>
      <c r="G72" s="208"/>
      <c r="H72" s="208"/>
      <c r="I72" s="208"/>
      <c r="J72" s="208"/>
      <c r="K72" s="208"/>
      <c r="L72" s="208"/>
      <c r="M72" s="208"/>
      <c r="N72" s="208"/>
      <c r="O72" s="208"/>
      <c r="P72" s="208"/>
    </row>
    <row r="73" spans="1:16" ht="12.75">
      <c r="A73" s="208"/>
      <c r="B73" s="273"/>
      <c r="C73" s="273"/>
      <c r="D73" s="273"/>
      <c r="E73" s="273"/>
      <c r="F73" s="273"/>
      <c r="G73" s="208"/>
      <c r="H73" s="208"/>
      <c r="I73" s="208"/>
      <c r="J73" s="208"/>
      <c r="K73" s="208"/>
      <c r="L73" s="208"/>
      <c r="M73" s="208"/>
      <c r="N73" s="208"/>
      <c r="O73" s="208"/>
      <c r="P73" s="208"/>
    </row>
    <row r="74" spans="1:16" ht="12.75">
      <c r="A74" s="208"/>
      <c r="B74" s="273"/>
      <c r="C74" s="273"/>
      <c r="D74" s="273"/>
      <c r="E74" s="273"/>
      <c r="F74" s="273"/>
      <c r="G74" s="208"/>
      <c r="H74" s="208"/>
      <c r="I74" s="208"/>
      <c r="J74" s="208"/>
      <c r="K74" s="208"/>
      <c r="L74" s="208"/>
      <c r="M74" s="208"/>
      <c r="N74" s="208"/>
      <c r="O74" s="208"/>
      <c r="P74" s="208"/>
    </row>
    <row r="75" spans="1:16" ht="12.75">
      <c r="A75" s="208"/>
      <c r="B75" s="273"/>
      <c r="C75" s="273"/>
      <c r="D75" s="273"/>
      <c r="E75" s="273"/>
      <c r="F75" s="273"/>
      <c r="G75" s="208"/>
      <c r="H75" s="208"/>
      <c r="I75" s="208"/>
      <c r="J75" s="208"/>
      <c r="K75" s="208"/>
      <c r="L75" s="208"/>
      <c r="M75" s="208"/>
      <c r="N75" s="208"/>
      <c r="O75" s="208"/>
      <c r="P75" s="208"/>
    </row>
    <row r="76" spans="1:16" ht="12.75">
      <c r="A76" s="208"/>
      <c r="B76" s="273"/>
      <c r="C76" s="273"/>
      <c r="D76" s="273"/>
      <c r="E76" s="273"/>
      <c r="F76" s="273"/>
      <c r="G76" s="208"/>
      <c r="H76" s="208"/>
      <c r="I76" s="208"/>
      <c r="J76" s="208"/>
      <c r="K76" s="208"/>
      <c r="L76" s="208"/>
      <c r="M76" s="208"/>
      <c r="N76" s="208"/>
      <c r="O76" s="208"/>
      <c r="P76" s="208"/>
    </row>
    <row r="77" spans="1:16" ht="12.75">
      <c r="A77" s="208"/>
      <c r="B77" s="273"/>
      <c r="C77" s="273"/>
      <c r="D77" s="273"/>
      <c r="E77" s="273"/>
      <c r="F77" s="273"/>
      <c r="G77" s="208"/>
      <c r="H77" s="208"/>
      <c r="I77" s="208"/>
      <c r="J77" s="208"/>
      <c r="K77" s="208"/>
      <c r="L77" s="208"/>
      <c r="M77" s="208"/>
      <c r="N77" s="208"/>
      <c r="O77" s="208"/>
      <c r="P77" s="208"/>
    </row>
    <row r="78" spans="1:16" ht="12.75">
      <c r="A78" s="208"/>
      <c r="B78" s="273"/>
      <c r="C78" s="273"/>
      <c r="D78" s="273"/>
      <c r="E78" s="273"/>
      <c r="F78" s="273"/>
      <c r="G78" s="208"/>
      <c r="H78" s="208"/>
      <c r="I78" s="208"/>
      <c r="J78" s="208"/>
      <c r="K78" s="208"/>
      <c r="L78" s="208"/>
      <c r="M78" s="208"/>
      <c r="N78" s="208"/>
      <c r="O78" s="208"/>
      <c r="P78" s="208"/>
    </row>
    <row r="79" spans="1:16" ht="12.75">
      <c r="A79" s="208"/>
      <c r="B79" s="273"/>
      <c r="C79" s="273"/>
      <c r="D79" s="273"/>
      <c r="E79" s="273"/>
      <c r="F79" s="273"/>
      <c r="G79" s="208"/>
      <c r="H79" s="208"/>
      <c r="I79" s="208"/>
      <c r="J79" s="208"/>
      <c r="K79" s="208"/>
      <c r="L79" s="208"/>
      <c r="M79" s="208"/>
      <c r="N79" s="208"/>
      <c r="O79" s="208"/>
      <c r="P79" s="208"/>
    </row>
    <row r="80" spans="1:16" ht="12.75">
      <c r="A80" s="208"/>
      <c r="B80" s="273"/>
      <c r="C80" s="273"/>
      <c r="D80" s="273"/>
      <c r="E80" s="273"/>
      <c r="F80" s="273"/>
      <c r="G80" s="208"/>
      <c r="H80" s="208"/>
      <c r="I80" s="208"/>
      <c r="J80" s="208"/>
      <c r="K80" s="208"/>
      <c r="L80" s="208"/>
      <c r="M80" s="208"/>
      <c r="N80" s="208"/>
      <c r="O80" s="208"/>
      <c r="P80" s="208"/>
    </row>
    <row r="81" spans="1:16" ht="12.75">
      <c r="A81" s="208"/>
      <c r="B81" s="273"/>
      <c r="C81" s="273"/>
      <c r="D81" s="273"/>
      <c r="E81" s="273"/>
      <c r="F81" s="273"/>
      <c r="G81" s="208"/>
      <c r="H81" s="208"/>
      <c r="I81" s="208"/>
      <c r="J81" s="208"/>
      <c r="K81" s="208"/>
      <c r="L81" s="208"/>
      <c r="M81" s="208"/>
      <c r="N81" s="208"/>
      <c r="O81" s="208"/>
      <c r="P81" s="208"/>
    </row>
    <row r="82" spans="1:16" ht="12.75">
      <c r="A82" s="208"/>
      <c r="B82" s="273"/>
      <c r="C82" s="273"/>
      <c r="D82" s="273"/>
      <c r="E82" s="273"/>
      <c r="F82" s="273"/>
      <c r="G82" s="208"/>
      <c r="H82" s="208"/>
      <c r="I82" s="208"/>
      <c r="J82" s="208"/>
      <c r="K82" s="208"/>
      <c r="L82" s="208"/>
      <c r="M82" s="208"/>
      <c r="N82" s="208"/>
      <c r="O82" s="208"/>
      <c r="P82" s="208"/>
    </row>
    <row r="83" spans="1:16" ht="12.75">
      <c r="A83" s="208"/>
      <c r="B83" s="273"/>
      <c r="C83" s="273"/>
      <c r="D83" s="273"/>
      <c r="E83" s="273"/>
      <c r="F83" s="273"/>
      <c r="G83" s="208"/>
      <c r="H83" s="208"/>
      <c r="I83" s="208"/>
      <c r="J83" s="208"/>
      <c r="K83" s="208"/>
      <c r="L83" s="208"/>
      <c r="M83" s="208"/>
      <c r="N83" s="208"/>
      <c r="O83" s="208"/>
      <c r="P83" s="208"/>
    </row>
    <row r="84" spans="1:16" ht="12.75">
      <c r="A84" s="208"/>
      <c r="B84" s="273"/>
      <c r="C84" s="273"/>
      <c r="D84" s="273"/>
      <c r="E84" s="273"/>
      <c r="F84" s="273"/>
      <c r="G84" s="208"/>
      <c r="H84" s="208"/>
      <c r="I84" s="208"/>
      <c r="J84" s="208"/>
      <c r="K84" s="208"/>
      <c r="L84" s="208"/>
      <c r="M84" s="208"/>
      <c r="N84" s="208"/>
      <c r="O84" s="208"/>
      <c r="P84" s="208"/>
    </row>
    <row r="85" spans="1:16" ht="12.75">
      <c r="A85" s="208"/>
      <c r="B85" s="273"/>
      <c r="C85" s="273"/>
      <c r="D85" s="273"/>
      <c r="E85" s="273"/>
      <c r="F85" s="273"/>
      <c r="G85" s="208"/>
      <c r="H85" s="208"/>
      <c r="I85" s="208"/>
      <c r="J85" s="208"/>
      <c r="K85" s="208"/>
      <c r="L85" s="208"/>
      <c r="M85" s="208"/>
      <c r="N85" s="208"/>
      <c r="O85" s="208"/>
      <c r="P85" s="208"/>
    </row>
    <row r="86" spans="1:16" ht="12.75">
      <c r="A86" s="208"/>
      <c r="B86" s="273"/>
      <c r="C86" s="273"/>
      <c r="D86" s="273"/>
      <c r="E86" s="273"/>
      <c r="F86" s="273"/>
      <c r="G86" s="208"/>
      <c r="H86" s="208"/>
      <c r="I86" s="208"/>
      <c r="J86" s="208"/>
      <c r="K86" s="208"/>
      <c r="L86" s="208"/>
      <c r="M86" s="208"/>
      <c r="N86" s="208"/>
      <c r="O86" s="208"/>
      <c r="P86" s="208"/>
    </row>
    <row r="87" spans="1:16" ht="12.75">
      <c r="A87" s="208"/>
      <c r="B87" s="273"/>
      <c r="C87" s="273"/>
      <c r="D87" s="273"/>
      <c r="E87" s="273"/>
      <c r="F87" s="273"/>
      <c r="G87" s="208"/>
      <c r="H87" s="208"/>
      <c r="I87" s="208"/>
      <c r="J87" s="208"/>
      <c r="K87" s="208"/>
      <c r="L87" s="208"/>
      <c r="M87" s="208"/>
      <c r="N87" s="208"/>
      <c r="O87" s="208"/>
      <c r="P87" s="208"/>
    </row>
    <row r="88" spans="1:16" ht="12.75">
      <c r="A88" s="208"/>
      <c r="B88" s="273"/>
      <c r="C88" s="273"/>
      <c r="D88" s="273"/>
      <c r="E88" s="273"/>
      <c r="F88" s="273"/>
      <c r="G88" s="208"/>
      <c r="H88" s="208"/>
      <c r="I88" s="208"/>
      <c r="J88" s="208"/>
      <c r="K88" s="208"/>
      <c r="L88" s="208"/>
      <c r="M88" s="208"/>
      <c r="N88" s="208"/>
      <c r="O88" s="208"/>
      <c r="P88" s="208"/>
    </row>
    <row r="89" spans="1:16" ht="12.75">
      <c r="A89" s="208"/>
      <c r="B89" s="273"/>
      <c r="C89" s="273"/>
      <c r="D89" s="273"/>
      <c r="E89" s="273"/>
      <c r="F89" s="273"/>
      <c r="G89" s="208"/>
      <c r="H89" s="208"/>
      <c r="I89" s="208"/>
      <c r="J89" s="208"/>
      <c r="K89" s="208"/>
      <c r="L89" s="208"/>
      <c r="M89" s="208"/>
      <c r="N89" s="208"/>
      <c r="O89" s="208"/>
      <c r="P89" s="208"/>
    </row>
    <row r="90" spans="1:16" ht="12.75">
      <c r="A90" s="208"/>
      <c r="B90" s="273"/>
      <c r="C90" s="273"/>
      <c r="D90" s="273"/>
      <c r="E90" s="273"/>
      <c r="F90" s="273"/>
      <c r="G90" s="208"/>
      <c r="H90" s="208"/>
      <c r="I90" s="208"/>
      <c r="J90" s="208"/>
      <c r="K90" s="208"/>
      <c r="L90" s="208"/>
      <c r="M90" s="208"/>
      <c r="N90" s="208"/>
      <c r="O90" s="208"/>
      <c r="P90" s="208"/>
    </row>
    <row r="91" spans="1:16" ht="12.75">
      <c r="A91" s="208"/>
      <c r="B91" s="273"/>
      <c r="C91" s="273"/>
      <c r="D91" s="273"/>
      <c r="E91" s="273"/>
      <c r="F91" s="273"/>
      <c r="G91" s="208"/>
      <c r="H91" s="208"/>
      <c r="I91" s="208"/>
      <c r="J91" s="208"/>
      <c r="K91" s="208"/>
      <c r="L91" s="208"/>
      <c r="M91" s="208"/>
      <c r="N91" s="208"/>
      <c r="O91" s="208"/>
      <c r="P91" s="208"/>
    </row>
    <row r="92" spans="1:16" ht="12.75">
      <c r="A92" s="208"/>
      <c r="B92" s="273"/>
      <c r="C92" s="273"/>
      <c r="D92" s="273"/>
      <c r="E92" s="273"/>
      <c r="F92" s="273"/>
      <c r="G92" s="208"/>
      <c r="H92" s="208"/>
      <c r="I92" s="208"/>
      <c r="J92" s="208"/>
      <c r="K92" s="208"/>
      <c r="L92" s="208"/>
      <c r="M92" s="208"/>
      <c r="N92" s="208"/>
      <c r="O92" s="208"/>
      <c r="P92" s="208"/>
    </row>
    <row r="93" spans="1:16" ht="12.75">
      <c r="A93" s="208"/>
      <c r="B93" s="273"/>
      <c r="C93" s="273"/>
      <c r="D93" s="273"/>
      <c r="E93" s="273"/>
      <c r="F93" s="273"/>
      <c r="G93" s="208"/>
      <c r="H93" s="208"/>
      <c r="I93" s="208"/>
      <c r="J93" s="208"/>
      <c r="K93" s="208"/>
      <c r="L93" s="208"/>
      <c r="M93" s="208"/>
      <c r="N93" s="208"/>
      <c r="O93" s="208"/>
      <c r="P93" s="208"/>
    </row>
    <row r="94" spans="1:16" ht="12.75">
      <c r="A94" s="208"/>
      <c r="B94" s="273"/>
      <c r="C94" s="273"/>
      <c r="D94" s="273"/>
      <c r="E94" s="273"/>
      <c r="F94" s="273"/>
      <c r="G94" s="208"/>
      <c r="H94" s="208"/>
      <c r="I94" s="208"/>
      <c r="J94" s="208"/>
      <c r="K94" s="208"/>
      <c r="L94" s="208"/>
      <c r="M94" s="208"/>
      <c r="N94" s="208"/>
      <c r="O94" s="208"/>
      <c r="P94" s="208"/>
    </row>
    <row r="95" spans="1:16" ht="12.75">
      <c r="A95" s="208"/>
      <c r="B95" s="273"/>
      <c r="C95" s="273"/>
      <c r="D95" s="273"/>
      <c r="E95" s="273"/>
      <c r="F95" s="273"/>
      <c r="G95" s="208"/>
      <c r="H95" s="208"/>
      <c r="I95" s="208"/>
      <c r="J95" s="208"/>
      <c r="K95" s="208"/>
      <c r="L95" s="208"/>
      <c r="M95" s="208"/>
      <c r="N95" s="208"/>
      <c r="O95" s="208"/>
      <c r="P95" s="208"/>
    </row>
    <row r="96" spans="1:16" ht="12.75">
      <c r="A96" s="208"/>
      <c r="B96" s="273"/>
      <c r="C96" s="273"/>
      <c r="D96" s="273"/>
      <c r="E96" s="273"/>
      <c r="F96" s="273"/>
      <c r="G96" s="208"/>
      <c r="H96" s="208"/>
      <c r="I96" s="208"/>
      <c r="J96" s="208"/>
      <c r="K96" s="208"/>
      <c r="L96" s="208"/>
      <c r="M96" s="208"/>
      <c r="N96" s="208"/>
      <c r="O96" s="208"/>
      <c r="P96" s="208"/>
    </row>
    <row r="97" spans="1:16" ht="12.75">
      <c r="A97" s="208"/>
      <c r="B97" s="273"/>
      <c r="C97" s="273"/>
      <c r="D97" s="273"/>
      <c r="E97" s="273"/>
      <c r="F97" s="273"/>
      <c r="G97" s="208"/>
      <c r="H97" s="208"/>
      <c r="I97" s="208"/>
      <c r="J97" s="208"/>
      <c r="K97" s="208"/>
      <c r="L97" s="208"/>
      <c r="M97" s="208"/>
      <c r="N97" s="208"/>
      <c r="O97" s="208"/>
      <c r="P97" s="208"/>
    </row>
    <row r="98" spans="1:6" ht="12.75">
      <c r="A98" s="208"/>
      <c r="B98" s="273"/>
      <c r="C98" s="273"/>
      <c r="D98" s="273"/>
      <c r="E98" s="273"/>
      <c r="F98" s="273"/>
    </row>
  </sheetData>
  <mergeCells count="20">
    <mergeCell ref="A4:D4"/>
    <mergeCell ref="A5:D5"/>
    <mergeCell ref="D39:F39"/>
    <mergeCell ref="A41:F42"/>
    <mergeCell ref="D40:F40"/>
    <mergeCell ref="D18:F18"/>
    <mergeCell ref="D19:F19"/>
    <mergeCell ref="D20:F20"/>
    <mergeCell ref="D21:F21"/>
    <mergeCell ref="D38:F38"/>
    <mergeCell ref="A59:F60"/>
    <mergeCell ref="D57:F57"/>
    <mergeCell ref="D58:F58"/>
    <mergeCell ref="D54:F54"/>
    <mergeCell ref="D55:F55"/>
    <mergeCell ref="D56:F56"/>
    <mergeCell ref="D22:F22"/>
    <mergeCell ref="A23:F23"/>
    <mergeCell ref="D36:F36"/>
    <mergeCell ref="D37:F37"/>
  </mergeCells>
  <printOptions gridLines="1" headings="1"/>
  <pageMargins left="0.75" right="0.25" top="0.48" bottom="0.53" header="0.25" footer="0.27"/>
  <pageSetup fitToHeight="1" fitToWidth="1" horizontalDpi="600" verticalDpi="600" orientation="portrait" scale="72" r:id="rId1"/>
  <headerFooter alignWithMargins="0">
    <oddHeader>&amp;RSchedule 5</oddHeader>
    <oddFooter>&amp;LEB-2008-0381&amp;C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S103"/>
  <sheetViews>
    <sheetView view="pageBreakPreview" zoomScale="60" workbookViewId="0" topLeftCell="A1">
      <selection activeCell="A29" sqref="A29:O29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SIMPIL RRR FILING</v>
      </c>
    </row>
    <row r="2" spans="1:2" ht="12.75">
      <c r="A2" s="2" t="s">
        <v>182</v>
      </c>
      <c r="B2" s="2" t="s">
        <v>492</v>
      </c>
    </row>
    <row r="3" spans="1:15" ht="12.75">
      <c r="A3" s="554" t="str">
        <f>REGINFO!A3</f>
        <v>Barrie Hydro Distribution Inc.</v>
      </c>
      <c r="B3" s="538"/>
      <c r="C3" s="538"/>
      <c r="O3" s="471" t="str">
        <f>REGINFO!E1</f>
        <v>Version 2005.1</v>
      </c>
    </row>
    <row r="4" spans="1:15" ht="12.75">
      <c r="A4" s="554" t="str">
        <f>REGINFO!A4</f>
        <v>Reporting period:   2005 revised March 12, 2010</v>
      </c>
      <c r="B4" s="538"/>
      <c r="C4" s="538"/>
      <c r="E4" s="473" t="s">
        <v>431</v>
      </c>
      <c r="F4" s="451"/>
      <c r="G4" s="451"/>
      <c r="H4" s="451"/>
      <c r="I4" s="451"/>
      <c r="O4" s="471" t="str">
        <f>REGINFO!E2</f>
        <v>RRR # 2.1.8</v>
      </c>
    </row>
    <row r="5" spans="4:7" ht="12.75">
      <c r="D5" s="40"/>
      <c r="E5" s="40"/>
      <c r="F5" s="40"/>
      <c r="G5" s="40"/>
    </row>
    <row r="6" spans="1:15" ht="13.5" thickBo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ht="13.5" thickTop="1"/>
    <row r="8" spans="1:13" ht="12.75">
      <c r="A8" s="2" t="s">
        <v>173</v>
      </c>
      <c r="C8" s="56">
        <v>37165</v>
      </c>
      <c r="E8" s="56">
        <v>37257</v>
      </c>
      <c r="G8" s="56">
        <v>37622</v>
      </c>
      <c r="I8" s="56">
        <v>37987</v>
      </c>
      <c r="K8" s="56">
        <v>38353</v>
      </c>
      <c r="M8" s="56">
        <v>38718</v>
      </c>
    </row>
    <row r="9" spans="1:15" ht="12.75">
      <c r="A9" s="2" t="s">
        <v>174</v>
      </c>
      <c r="C9" s="57">
        <v>37256</v>
      </c>
      <c r="E9" s="57">
        <v>37621</v>
      </c>
      <c r="G9" s="57">
        <v>37986</v>
      </c>
      <c r="I9" s="57">
        <v>38352</v>
      </c>
      <c r="K9" s="57">
        <v>38717</v>
      </c>
      <c r="M9" s="57">
        <v>38837</v>
      </c>
      <c r="O9" s="445" t="s">
        <v>183</v>
      </c>
    </row>
    <row r="10" spans="1:8" ht="12.75">
      <c r="A10" s="2"/>
      <c r="F10" s="40"/>
      <c r="H10" s="40"/>
    </row>
    <row r="11" spans="1:15" ht="20.25" customHeight="1">
      <c r="A11" s="93" t="s">
        <v>184</v>
      </c>
      <c r="B11" s="8" t="s">
        <v>275</v>
      </c>
      <c r="C11" s="447">
        <v>0</v>
      </c>
      <c r="D11" s="443"/>
      <c r="E11" s="449">
        <f>C21</f>
        <v>1136416</v>
      </c>
      <c r="F11" s="475"/>
      <c r="G11" s="449">
        <f>E21</f>
        <v>1621715</v>
      </c>
      <c r="H11" s="475"/>
      <c r="I11" s="449">
        <f>G21</f>
        <v>1405690</v>
      </c>
      <c r="J11" s="443"/>
      <c r="K11" s="449">
        <f>I21</f>
        <v>1030683.25</v>
      </c>
      <c r="L11" s="443"/>
      <c r="M11" s="449">
        <f>K21</f>
        <v>101419.99347659759</v>
      </c>
      <c r="N11" s="443"/>
      <c r="O11" s="449">
        <f>C11</f>
        <v>0</v>
      </c>
    </row>
    <row r="12" spans="1:15" ht="27" customHeight="1">
      <c r="A12" s="93" t="s">
        <v>531</v>
      </c>
      <c r="B12" s="76" t="s">
        <v>278</v>
      </c>
      <c r="C12" s="448">
        <v>1129825</v>
      </c>
      <c r="D12" s="444"/>
      <c r="E12" s="448">
        <v>3666285</v>
      </c>
      <c r="F12" s="108"/>
      <c r="G12" s="474">
        <f>C12+E12</f>
        <v>4796110</v>
      </c>
      <c r="H12" s="108"/>
      <c r="I12" s="474">
        <f>(E12/12*9)+(G12/12*3)</f>
        <v>3948741.25</v>
      </c>
      <c r="J12" s="444"/>
      <c r="K12" s="474">
        <f>(E12/12*3)+(TAXCALC!C96/12*9)</f>
        <v>3708186.7434765976</v>
      </c>
      <c r="L12" s="444"/>
      <c r="M12" s="474">
        <f>TAXCALC!C96/12*4</f>
        <v>1240717.99710071</v>
      </c>
      <c r="N12" s="444"/>
      <c r="O12" s="449">
        <f aca="true" t="shared" si="0" ref="O12:O19">SUM(C12:N12)</f>
        <v>18489865.99057731</v>
      </c>
    </row>
    <row r="13" spans="1:15" ht="25.5">
      <c r="A13" s="93" t="s">
        <v>529</v>
      </c>
      <c r="B13" s="76" t="s">
        <v>278</v>
      </c>
      <c r="C13" s="448"/>
      <c r="D13" s="444"/>
      <c r="E13" s="448">
        <v>151370</v>
      </c>
      <c r="F13" s="108"/>
      <c r="G13" s="448"/>
      <c r="H13" s="108"/>
      <c r="I13" s="448"/>
      <c r="J13" s="444"/>
      <c r="K13" s="448"/>
      <c r="L13" s="444"/>
      <c r="M13" s="448">
        <v>0</v>
      </c>
      <c r="N13" s="444"/>
      <c r="O13" s="449">
        <f t="shared" si="0"/>
        <v>151370</v>
      </c>
    </row>
    <row r="14" spans="1:15" ht="27" customHeight="1">
      <c r="A14" s="93" t="s">
        <v>534</v>
      </c>
      <c r="B14" s="76" t="s">
        <v>278</v>
      </c>
      <c r="C14" s="448"/>
      <c r="D14" s="444"/>
      <c r="E14" s="448">
        <v>0</v>
      </c>
      <c r="F14" s="108"/>
      <c r="G14" s="448">
        <v>122608</v>
      </c>
      <c r="H14" s="108"/>
      <c r="I14" s="448">
        <v>103883</v>
      </c>
      <c r="J14" s="444"/>
      <c r="K14" s="448">
        <v>-77750</v>
      </c>
      <c r="L14" s="444"/>
      <c r="M14" s="474">
        <f>TAXCALC!I133</f>
        <v>211964.94092307694</v>
      </c>
      <c r="N14" s="444"/>
      <c r="O14" s="449">
        <f t="shared" si="0"/>
        <v>360705.94092307694</v>
      </c>
    </row>
    <row r="15" spans="1:15" ht="27" customHeight="1">
      <c r="A15" s="93" t="s">
        <v>533</v>
      </c>
      <c r="B15" s="76"/>
      <c r="C15" s="448"/>
      <c r="D15" s="444"/>
      <c r="E15" s="448">
        <v>-2374</v>
      </c>
      <c r="F15" s="108"/>
      <c r="G15" s="448"/>
      <c r="H15" s="108"/>
      <c r="I15" s="448"/>
      <c r="J15" s="444"/>
      <c r="K15" s="448"/>
      <c r="L15" s="444"/>
      <c r="M15" s="448"/>
      <c r="N15" s="444"/>
      <c r="O15" s="449">
        <f t="shared" si="0"/>
        <v>-2374</v>
      </c>
    </row>
    <row r="16" spans="1:15" ht="27.75" customHeight="1">
      <c r="A16" s="93" t="s">
        <v>535</v>
      </c>
      <c r="B16" s="76" t="s">
        <v>278</v>
      </c>
      <c r="C16" s="448"/>
      <c r="D16" s="444"/>
      <c r="E16" s="448"/>
      <c r="F16" s="108"/>
      <c r="G16" s="448"/>
      <c r="H16" s="108"/>
      <c r="I16" s="448">
        <v>-2226</v>
      </c>
      <c r="J16" s="444"/>
      <c r="K16" s="448">
        <v>-477733</v>
      </c>
      <c r="L16" s="444"/>
      <c r="M16" s="474">
        <f>TAXCALC!I182</f>
        <v>-44106.153846153844</v>
      </c>
      <c r="N16" s="444"/>
      <c r="O16" s="449">
        <f t="shared" si="0"/>
        <v>-524065.1538461539</v>
      </c>
    </row>
    <row r="17" spans="1:15" ht="25.5">
      <c r="A17" s="93" t="s">
        <v>530</v>
      </c>
      <c r="B17" s="76" t="s">
        <v>278</v>
      </c>
      <c r="C17" s="448"/>
      <c r="D17" s="444"/>
      <c r="E17" s="448"/>
      <c r="F17" s="108"/>
      <c r="G17" s="448"/>
      <c r="H17" s="108"/>
      <c r="I17" s="448"/>
      <c r="J17" s="444"/>
      <c r="K17" s="448"/>
      <c r="L17" s="444"/>
      <c r="M17" s="448"/>
      <c r="N17" s="444"/>
      <c r="O17" s="449">
        <f t="shared" si="0"/>
        <v>0</v>
      </c>
    </row>
    <row r="18" spans="1:15" ht="24" customHeight="1">
      <c r="A18" s="487" t="s">
        <v>544</v>
      </c>
      <c r="B18" s="76" t="s">
        <v>278</v>
      </c>
      <c r="C18" s="448">
        <v>6591</v>
      </c>
      <c r="D18" s="444"/>
      <c r="E18" s="448">
        <v>116404</v>
      </c>
      <c r="F18" s="108"/>
      <c r="G18" s="448">
        <v>89260</v>
      </c>
      <c r="H18" s="108"/>
      <c r="I18" s="448">
        <v>60143</v>
      </c>
      <c r="J18" s="444"/>
      <c r="K18" s="448">
        <v>20578</v>
      </c>
      <c r="L18" s="444"/>
      <c r="M18" s="448">
        <v>-20031</v>
      </c>
      <c r="N18" s="444"/>
      <c r="O18" s="449">
        <f t="shared" si="0"/>
        <v>272945</v>
      </c>
    </row>
    <row r="19" spans="1:15" ht="24.75" customHeight="1">
      <c r="A19" s="93" t="s">
        <v>545</v>
      </c>
      <c r="B19" s="76" t="s">
        <v>273</v>
      </c>
      <c r="C19" s="474">
        <v>0</v>
      </c>
      <c r="D19" s="444"/>
      <c r="E19" s="448">
        <v>-3446386</v>
      </c>
      <c r="F19" s="108"/>
      <c r="G19" s="448">
        <v>-5224003</v>
      </c>
      <c r="H19" s="108"/>
      <c r="I19" s="448">
        <v>-4485548</v>
      </c>
      <c r="J19" s="444"/>
      <c r="K19" s="448">
        <v>-4102545</v>
      </c>
      <c r="L19" s="444"/>
      <c r="M19" s="448">
        <v>-1672718</v>
      </c>
      <c r="N19" s="444"/>
      <c r="O19" s="449">
        <f t="shared" si="0"/>
        <v>-18931200</v>
      </c>
    </row>
    <row r="20" spans="1:15" ht="12.75">
      <c r="A20" s="75"/>
      <c r="C20" s="444"/>
      <c r="D20" s="108"/>
      <c r="E20" s="444"/>
      <c r="F20" s="108"/>
      <c r="G20" s="444"/>
      <c r="H20" s="108"/>
      <c r="I20" s="444"/>
      <c r="J20" s="444"/>
      <c r="K20" s="444"/>
      <c r="L20" s="444"/>
      <c r="M20" s="444"/>
      <c r="N20" s="444"/>
      <c r="O20" s="475"/>
    </row>
    <row r="21" spans="1:15" ht="13.5" thickBot="1">
      <c r="A21" s="93" t="s">
        <v>490</v>
      </c>
      <c r="B21" s="40"/>
      <c r="C21" s="450">
        <f>SUM(C11:C19)</f>
        <v>1136416</v>
      </c>
      <c r="D21" s="475"/>
      <c r="E21" s="450">
        <f>SUM(E11:E19)</f>
        <v>1621715</v>
      </c>
      <c r="F21" s="475"/>
      <c r="G21" s="450">
        <f>SUM(G11:G19)</f>
        <v>1405690</v>
      </c>
      <c r="H21" s="475"/>
      <c r="I21" s="450">
        <f>SUM(I11:I19)</f>
        <v>1030683.25</v>
      </c>
      <c r="J21" s="443"/>
      <c r="K21" s="450">
        <f>SUM(K11:K19)</f>
        <v>101419.99347659759</v>
      </c>
      <c r="L21" s="443"/>
      <c r="M21" s="450">
        <f>SUM(M11:M20)</f>
        <v>-182752.22234576917</v>
      </c>
      <c r="N21" s="443"/>
      <c r="O21" s="450">
        <f>SUM(O11:O19)</f>
        <v>-182752.22234576568</v>
      </c>
    </row>
    <row r="22" spans="1:15" ht="13.5" thickTop="1">
      <c r="A22" s="509"/>
      <c r="B22" s="510"/>
      <c r="C22" s="495"/>
      <c r="D22" s="495"/>
      <c r="E22" s="495"/>
      <c r="F22" s="495"/>
      <c r="G22" s="495"/>
      <c r="H22" s="495"/>
      <c r="I22" s="495"/>
      <c r="J22" s="510"/>
      <c r="K22" s="495"/>
      <c r="L22" s="215"/>
      <c r="M22" s="496"/>
      <c r="N22" s="215"/>
      <c r="O22" s="496"/>
    </row>
    <row r="23" spans="1:15" ht="9" customHeight="1">
      <c r="A23" s="488"/>
      <c r="B23" s="489"/>
      <c r="C23" s="489"/>
      <c r="D23" s="489"/>
      <c r="E23" s="489"/>
      <c r="F23" s="489"/>
      <c r="G23" s="489"/>
      <c r="H23" s="489"/>
      <c r="I23" s="489"/>
      <c r="J23" s="489"/>
      <c r="K23" s="490"/>
      <c r="L23" s="208"/>
      <c r="M23" s="208"/>
      <c r="N23" s="208"/>
      <c r="O23" s="208"/>
    </row>
    <row r="24" spans="1:15" ht="12.75">
      <c r="A24" s="488" t="s">
        <v>3</v>
      </c>
      <c r="B24" s="489"/>
      <c r="C24" s="489"/>
      <c r="D24" s="489"/>
      <c r="E24" s="489"/>
      <c r="F24" s="489"/>
      <c r="G24" s="489"/>
      <c r="H24" s="489"/>
      <c r="I24" s="489"/>
      <c r="J24" s="489"/>
      <c r="K24" s="489"/>
      <c r="L24" s="208"/>
      <c r="M24" s="208"/>
      <c r="N24" s="208"/>
      <c r="O24" s="208"/>
    </row>
    <row r="25" spans="1:15" ht="12.75">
      <c r="A25" s="491" t="s">
        <v>542</v>
      </c>
      <c r="B25" s="489"/>
      <c r="C25" s="489"/>
      <c r="D25" s="489"/>
      <c r="E25" s="489"/>
      <c r="F25" s="489"/>
      <c r="G25" s="489"/>
      <c r="H25" s="489"/>
      <c r="I25" s="489"/>
      <c r="J25" s="489"/>
      <c r="K25" s="489"/>
      <c r="L25" s="208"/>
      <c r="M25" s="208"/>
      <c r="N25" s="208"/>
      <c r="O25" s="208"/>
    </row>
    <row r="26" spans="1:15" ht="9" customHeight="1">
      <c r="A26" s="208"/>
      <c r="B26" s="489"/>
      <c r="C26" s="489"/>
      <c r="D26" s="489"/>
      <c r="E26" s="489"/>
      <c r="F26" s="489"/>
      <c r="G26" s="489"/>
      <c r="H26" s="489"/>
      <c r="I26" s="489"/>
      <c r="J26" s="489"/>
      <c r="K26" s="489"/>
      <c r="L26" s="208"/>
      <c r="M26" s="208"/>
      <c r="N26" s="208"/>
      <c r="O26" s="208"/>
    </row>
    <row r="27" spans="1:15" ht="12.75">
      <c r="A27" s="504" t="s">
        <v>4</v>
      </c>
      <c r="B27" s="92"/>
      <c r="C27" s="92"/>
      <c r="D27" s="92"/>
      <c r="E27" s="92"/>
      <c r="F27" s="92"/>
      <c r="G27" s="92"/>
      <c r="H27" s="92"/>
      <c r="I27" s="501"/>
      <c r="J27" s="501"/>
      <c r="K27" s="501" t="s">
        <v>641</v>
      </c>
      <c r="L27" s="501"/>
      <c r="M27" s="501"/>
      <c r="N27" s="501"/>
      <c r="O27" s="501"/>
    </row>
    <row r="28" spans="1:15" ht="9" customHeight="1">
      <c r="A28" s="503"/>
      <c r="B28" s="503"/>
      <c r="C28" s="503"/>
      <c r="D28" s="503"/>
      <c r="E28" s="503"/>
      <c r="F28" s="503"/>
      <c r="G28" s="503"/>
      <c r="H28" s="503"/>
      <c r="I28" s="503"/>
      <c r="J28" s="503"/>
      <c r="K28" s="503"/>
      <c r="L28" s="503"/>
      <c r="M28" s="503"/>
      <c r="N28" s="503"/>
      <c r="O28" s="503"/>
    </row>
    <row r="29" spans="1:19" ht="12.75">
      <c r="A29" s="556" t="s">
        <v>532</v>
      </c>
      <c r="B29" s="557"/>
      <c r="C29" s="557"/>
      <c r="D29" s="557"/>
      <c r="E29" s="557"/>
      <c r="F29" s="557"/>
      <c r="G29" s="557"/>
      <c r="H29" s="557"/>
      <c r="I29" s="557"/>
      <c r="J29" s="557"/>
      <c r="K29" s="557"/>
      <c r="L29" s="557"/>
      <c r="M29" s="557"/>
      <c r="N29" s="557"/>
      <c r="O29" s="557"/>
      <c r="P29" s="476"/>
      <c r="Q29" s="476"/>
      <c r="R29" s="476"/>
      <c r="S29" s="476"/>
    </row>
    <row r="30" spans="1:19" ht="12.75">
      <c r="A30" s="555" t="s">
        <v>609</v>
      </c>
      <c r="B30" s="553"/>
      <c r="C30" s="553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3"/>
      <c r="P30" s="476"/>
      <c r="Q30" s="476"/>
      <c r="R30" s="476"/>
      <c r="S30" s="476"/>
    </row>
    <row r="31" spans="1:19" ht="12.75">
      <c r="A31" s="555" t="s">
        <v>610</v>
      </c>
      <c r="B31" s="557"/>
      <c r="C31" s="557"/>
      <c r="D31" s="557"/>
      <c r="E31" s="557"/>
      <c r="F31" s="557"/>
      <c r="G31" s="557"/>
      <c r="H31" s="557"/>
      <c r="I31" s="557"/>
      <c r="J31" s="557"/>
      <c r="K31" s="557"/>
      <c r="L31" s="557"/>
      <c r="M31" s="557"/>
      <c r="N31" s="557"/>
      <c r="O31" s="557"/>
      <c r="P31" s="476"/>
      <c r="Q31" s="476"/>
      <c r="R31" s="476"/>
      <c r="S31" s="476"/>
    </row>
    <row r="32" spans="1:19" ht="12.75">
      <c r="A32" s="492" t="s">
        <v>488</v>
      </c>
      <c r="B32" s="493"/>
      <c r="C32" s="493"/>
      <c r="D32" s="493"/>
      <c r="E32" s="493"/>
      <c r="F32" s="493"/>
      <c r="G32" s="493"/>
      <c r="H32" s="493"/>
      <c r="I32" s="493"/>
      <c r="J32" s="493"/>
      <c r="K32" s="493"/>
      <c r="L32" s="493"/>
      <c r="M32" s="493"/>
      <c r="N32" s="493"/>
      <c r="O32" s="493"/>
      <c r="P32" s="476"/>
      <c r="Q32" s="476"/>
      <c r="R32" s="476"/>
      <c r="S32" s="476"/>
    </row>
    <row r="33" spans="1:19" ht="12.75">
      <c r="A33" s="492" t="s">
        <v>489</v>
      </c>
      <c r="B33" s="493"/>
      <c r="C33" s="493"/>
      <c r="D33" s="493"/>
      <c r="E33" s="493"/>
      <c r="F33" s="493"/>
      <c r="G33" s="493"/>
      <c r="H33" s="493"/>
      <c r="I33" s="493"/>
      <c r="J33" s="493"/>
      <c r="K33" s="493"/>
      <c r="L33" s="493"/>
      <c r="M33" s="493"/>
      <c r="N33" s="493"/>
      <c r="O33" s="493"/>
      <c r="P33" s="476"/>
      <c r="Q33" s="476"/>
      <c r="R33" s="476"/>
      <c r="S33" s="476"/>
    </row>
    <row r="34" spans="1:19" ht="12.75">
      <c r="A34" s="492" t="s">
        <v>543</v>
      </c>
      <c r="B34" s="493"/>
      <c r="C34" s="493"/>
      <c r="D34" s="493"/>
      <c r="E34" s="493"/>
      <c r="F34" s="493"/>
      <c r="G34" s="493"/>
      <c r="H34" s="493"/>
      <c r="I34" s="493"/>
      <c r="J34" s="493"/>
      <c r="K34" s="493"/>
      <c r="L34" s="493"/>
      <c r="M34" s="493"/>
      <c r="N34" s="493"/>
      <c r="O34" s="493"/>
      <c r="P34" s="476"/>
      <c r="Q34" s="476"/>
      <c r="R34" s="476"/>
      <c r="S34" s="476"/>
    </row>
    <row r="35" spans="1:19" ht="12.75">
      <c r="A35" s="492" t="s">
        <v>608</v>
      </c>
      <c r="B35" s="493"/>
      <c r="C35" s="493"/>
      <c r="D35" s="493"/>
      <c r="E35" s="493"/>
      <c r="F35" s="493"/>
      <c r="G35" s="493"/>
      <c r="H35" s="493"/>
      <c r="I35" s="493"/>
      <c r="J35" s="493"/>
      <c r="K35" s="493"/>
      <c r="L35" s="493"/>
      <c r="M35" s="493"/>
      <c r="N35" s="493"/>
      <c r="O35" s="493"/>
      <c r="P35" s="476"/>
      <c r="Q35" s="476"/>
      <c r="R35" s="476"/>
      <c r="S35" s="476"/>
    </row>
    <row r="36" spans="2:19" ht="9" customHeight="1">
      <c r="B36" s="493"/>
      <c r="C36" s="493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76"/>
      <c r="Q36" s="476"/>
      <c r="R36" s="476"/>
      <c r="S36" s="476"/>
    </row>
    <row r="37" spans="1:15" ht="12.75">
      <c r="A37" s="494" t="s">
        <v>611</v>
      </c>
      <c r="B37" s="489"/>
      <c r="C37" s="489"/>
      <c r="D37" s="489"/>
      <c r="E37" s="489"/>
      <c r="F37" s="489"/>
      <c r="G37" s="489"/>
      <c r="H37" s="489"/>
      <c r="I37" s="489"/>
      <c r="J37" s="489"/>
      <c r="K37" s="489"/>
      <c r="L37" s="208"/>
      <c r="M37" s="208"/>
      <c r="N37" s="208"/>
      <c r="O37" s="208"/>
    </row>
    <row r="38" spans="1:15" ht="12.75">
      <c r="A38" s="489" t="s">
        <v>0</v>
      </c>
      <c r="B38" s="489"/>
      <c r="C38" s="489"/>
      <c r="D38" s="489"/>
      <c r="E38" s="489"/>
      <c r="F38" s="489"/>
      <c r="G38" s="489"/>
      <c r="H38" s="489"/>
      <c r="I38" s="489"/>
      <c r="J38" s="489"/>
      <c r="K38" s="489"/>
      <c r="L38" s="208"/>
      <c r="M38" s="208"/>
      <c r="N38" s="208"/>
      <c r="O38" s="208"/>
    </row>
    <row r="39" spans="1:15" ht="9" customHeight="1">
      <c r="A39" s="489"/>
      <c r="B39" s="489"/>
      <c r="C39" s="489"/>
      <c r="D39" s="489"/>
      <c r="E39" s="489"/>
      <c r="F39" s="489"/>
      <c r="G39" s="489"/>
      <c r="H39" s="489"/>
      <c r="I39" s="489"/>
      <c r="J39" s="489"/>
      <c r="K39" s="489"/>
      <c r="L39" s="208"/>
      <c r="M39" s="208"/>
      <c r="N39" s="208"/>
      <c r="O39" s="208"/>
    </row>
    <row r="40" spans="1:15" ht="12.75">
      <c r="A40" s="494" t="s">
        <v>612</v>
      </c>
      <c r="B40" s="489"/>
      <c r="C40" s="489"/>
      <c r="D40" s="489"/>
      <c r="E40" s="489"/>
      <c r="F40" s="489"/>
      <c r="G40" s="489"/>
      <c r="H40" s="489"/>
      <c r="I40" s="489"/>
      <c r="J40" s="489"/>
      <c r="K40" s="489"/>
      <c r="L40" s="208"/>
      <c r="M40" s="208"/>
      <c r="N40" s="208"/>
      <c r="O40" s="208"/>
    </row>
    <row r="41" spans="1:15" ht="12.75">
      <c r="A41" s="489" t="s">
        <v>537</v>
      </c>
      <c r="B41" s="489"/>
      <c r="C41" s="489"/>
      <c r="D41" s="489"/>
      <c r="E41" s="489"/>
      <c r="F41" s="489"/>
      <c r="G41" s="489"/>
      <c r="H41" s="489"/>
      <c r="I41" s="489"/>
      <c r="J41" s="489"/>
      <c r="K41" s="489"/>
      <c r="L41" s="208"/>
      <c r="M41" s="208"/>
      <c r="N41" s="208"/>
      <c r="O41" s="208"/>
    </row>
    <row r="42" spans="1:15" ht="9" customHeight="1">
      <c r="A42" s="489"/>
      <c r="B42" s="489"/>
      <c r="C42" s="489"/>
      <c r="D42" s="489"/>
      <c r="E42" s="489"/>
      <c r="F42" s="489"/>
      <c r="G42" s="489"/>
      <c r="H42" s="489"/>
      <c r="I42" s="489"/>
      <c r="J42" s="489"/>
      <c r="K42" s="489"/>
      <c r="L42" s="208"/>
      <c r="M42" s="208"/>
      <c r="N42" s="208"/>
      <c r="O42" s="208"/>
    </row>
    <row r="43" spans="1:15" ht="12.75">
      <c r="A43" s="494" t="s">
        <v>613</v>
      </c>
      <c r="B43" s="489"/>
      <c r="C43" s="489"/>
      <c r="D43" s="489"/>
      <c r="E43" s="489"/>
      <c r="F43" s="489"/>
      <c r="G43" s="489"/>
      <c r="H43" s="489"/>
      <c r="I43" s="489"/>
      <c r="J43" s="489"/>
      <c r="K43" s="489"/>
      <c r="L43" s="208"/>
      <c r="M43" s="208"/>
      <c r="N43" s="208"/>
      <c r="O43" s="208"/>
    </row>
    <row r="44" spans="1:15" ht="12.75">
      <c r="A44" s="489" t="s">
        <v>1</v>
      </c>
      <c r="B44" s="489"/>
      <c r="C44" s="489"/>
      <c r="D44" s="489"/>
      <c r="E44" s="489"/>
      <c r="F44" s="489"/>
      <c r="G44" s="489"/>
      <c r="H44" s="489"/>
      <c r="I44" s="489"/>
      <c r="J44" s="489"/>
      <c r="K44" s="489"/>
      <c r="L44" s="208"/>
      <c r="M44" s="208"/>
      <c r="N44" s="208"/>
      <c r="O44" s="208"/>
    </row>
    <row r="45" spans="1:15" ht="9" customHeight="1">
      <c r="A45" s="489"/>
      <c r="B45" s="489"/>
      <c r="C45" s="489"/>
      <c r="D45" s="489"/>
      <c r="E45" s="489"/>
      <c r="F45" s="489"/>
      <c r="G45" s="489"/>
      <c r="H45" s="489"/>
      <c r="I45" s="489"/>
      <c r="J45" s="489"/>
      <c r="K45" s="489"/>
      <c r="L45" s="208"/>
      <c r="M45" s="208"/>
      <c r="N45" s="208"/>
      <c r="O45" s="208"/>
    </row>
    <row r="46" spans="1:15" ht="12.75">
      <c r="A46" s="494" t="s">
        <v>614</v>
      </c>
      <c r="B46" s="489"/>
      <c r="C46" s="489"/>
      <c r="D46" s="489"/>
      <c r="E46" s="489"/>
      <c r="F46" s="489"/>
      <c r="G46" s="489"/>
      <c r="H46" s="489"/>
      <c r="I46" s="489"/>
      <c r="J46" s="489"/>
      <c r="K46" s="489"/>
      <c r="L46" s="208"/>
      <c r="M46" s="208"/>
      <c r="N46" s="208"/>
      <c r="O46" s="208"/>
    </row>
    <row r="47" spans="1:15" ht="12.75">
      <c r="A47" s="489" t="s">
        <v>537</v>
      </c>
      <c r="B47" s="489"/>
      <c r="C47" s="489"/>
      <c r="D47" s="489"/>
      <c r="E47" s="489"/>
      <c r="F47" s="489"/>
      <c r="G47" s="489"/>
      <c r="H47" s="489"/>
      <c r="I47" s="489"/>
      <c r="J47" s="489"/>
      <c r="K47" s="489"/>
      <c r="L47" s="208"/>
      <c r="M47" s="208"/>
      <c r="N47" s="208"/>
      <c r="O47" s="208"/>
    </row>
    <row r="48" spans="1:15" ht="9" customHeight="1">
      <c r="A48" s="494"/>
      <c r="B48" s="489"/>
      <c r="C48" s="489"/>
      <c r="D48" s="489"/>
      <c r="E48" s="489"/>
      <c r="F48" s="489"/>
      <c r="G48" s="489"/>
      <c r="H48" s="489"/>
      <c r="I48" s="489"/>
      <c r="J48" s="489"/>
      <c r="K48" s="489"/>
      <c r="L48" s="208"/>
      <c r="M48" s="208"/>
      <c r="N48" s="208"/>
      <c r="O48" s="208"/>
    </row>
    <row r="49" spans="1:15" ht="12.75">
      <c r="A49" s="489" t="s">
        <v>536</v>
      </c>
      <c r="B49" s="489"/>
      <c r="C49" s="489"/>
      <c r="D49" s="489"/>
      <c r="E49" s="489"/>
      <c r="F49" s="489"/>
      <c r="G49" s="489"/>
      <c r="H49" s="489"/>
      <c r="I49" s="489"/>
      <c r="J49" s="489"/>
      <c r="K49" s="489"/>
      <c r="L49" s="208"/>
      <c r="M49" s="208"/>
      <c r="N49" s="208"/>
      <c r="O49" s="208"/>
    </row>
    <row r="50" spans="1:15" ht="9" customHeight="1">
      <c r="A50" s="489"/>
      <c r="B50" s="489"/>
      <c r="C50" s="489"/>
      <c r="D50" s="489"/>
      <c r="E50" s="489"/>
      <c r="F50" s="489"/>
      <c r="G50" s="489"/>
      <c r="H50" s="489"/>
      <c r="I50" s="489"/>
      <c r="J50" s="489"/>
      <c r="K50" s="489"/>
      <c r="L50" s="208"/>
      <c r="M50" s="208"/>
      <c r="N50" s="208"/>
      <c r="O50" s="208"/>
    </row>
    <row r="51" spans="1:15" ht="12.75" customHeight="1">
      <c r="A51" s="494" t="s">
        <v>5</v>
      </c>
      <c r="B51" s="489"/>
      <c r="C51" s="489"/>
      <c r="D51" s="489"/>
      <c r="E51" s="489"/>
      <c r="F51" s="489"/>
      <c r="G51" s="489"/>
      <c r="H51" s="489"/>
      <c r="I51" s="489"/>
      <c r="J51" s="489"/>
      <c r="K51" s="489"/>
      <c r="L51" s="208"/>
      <c r="M51" s="208"/>
      <c r="N51" s="208"/>
      <c r="O51" s="208"/>
    </row>
    <row r="52" spans="1:15" ht="9" customHeight="1">
      <c r="A52" s="489"/>
      <c r="B52" s="489"/>
      <c r="C52" s="489"/>
      <c r="D52" s="489"/>
      <c r="E52" s="489"/>
      <c r="F52" s="489"/>
      <c r="G52" s="489"/>
      <c r="H52" s="489"/>
      <c r="I52" s="489"/>
      <c r="J52" s="489"/>
      <c r="K52" s="489"/>
      <c r="L52" s="208"/>
      <c r="M52" s="208"/>
      <c r="N52" s="208"/>
      <c r="O52" s="208"/>
    </row>
    <row r="53" spans="1:15" ht="12.75">
      <c r="A53" s="489" t="s">
        <v>6</v>
      </c>
      <c r="B53" s="489"/>
      <c r="C53" s="489"/>
      <c r="D53" s="489"/>
      <c r="E53" s="489"/>
      <c r="F53" s="489"/>
      <c r="G53" s="489"/>
      <c r="H53" s="489"/>
      <c r="I53" s="489"/>
      <c r="J53" s="489"/>
      <c r="K53" s="489"/>
      <c r="L53" s="208"/>
      <c r="M53" s="208"/>
      <c r="N53" s="208"/>
      <c r="O53" s="208"/>
    </row>
    <row r="54" spans="1:15" ht="12.75">
      <c r="A54" s="489" t="s">
        <v>7</v>
      </c>
      <c r="B54" s="489"/>
      <c r="C54" s="489"/>
      <c r="D54" s="489"/>
      <c r="E54" s="489"/>
      <c r="F54" s="489"/>
      <c r="G54" s="489"/>
      <c r="H54" s="489"/>
      <c r="I54" s="489"/>
      <c r="J54" s="489"/>
      <c r="K54" s="489"/>
      <c r="L54" s="208"/>
      <c r="M54" s="208"/>
      <c r="N54" s="208"/>
      <c r="O54" s="208"/>
    </row>
    <row r="55" spans="1:15" ht="12.75">
      <c r="A55" s="489" t="s">
        <v>2</v>
      </c>
      <c r="B55" s="489"/>
      <c r="C55" s="489"/>
      <c r="D55" s="489"/>
      <c r="E55" s="489"/>
      <c r="F55" s="489"/>
      <c r="G55" s="489"/>
      <c r="H55" s="489"/>
      <c r="I55" s="489"/>
      <c r="J55" s="489"/>
      <c r="K55" s="489"/>
      <c r="L55" s="208"/>
      <c r="M55" s="208"/>
      <c r="N55" s="208"/>
      <c r="O55" s="208"/>
    </row>
    <row r="56" spans="1:15" ht="12.75">
      <c r="A56" s="489" t="s">
        <v>599</v>
      </c>
      <c r="B56" s="489"/>
      <c r="C56" s="489"/>
      <c r="D56" s="489"/>
      <c r="E56" s="489"/>
      <c r="F56" s="489"/>
      <c r="G56" s="489"/>
      <c r="H56" s="489"/>
      <c r="I56" s="489"/>
      <c r="J56" s="489"/>
      <c r="K56" s="489"/>
      <c r="L56" s="208"/>
      <c r="M56" s="208"/>
      <c r="N56" s="208"/>
      <c r="O56" s="208"/>
    </row>
    <row r="57" spans="1:15" ht="9" customHeight="1">
      <c r="A57" s="489"/>
      <c r="B57" s="489"/>
      <c r="C57" s="489"/>
      <c r="D57" s="489"/>
      <c r="E57" s="489"/>
      <c r="F57" s="489"/>
      <c r="G57" s="489"/>
      <c r="H57" s="489"/>
      <c r="I57" s="489"/>
      <c r="J57" s="489"/>
      <c r="K57" s="489"/>
      <c r="L57" s="208"/>
      <c r="M57" s="208"/>
      <c r="N57" s="208"/>
      <c r="O57" s="208"/>
    </row>
    <row r="58" spans="1:15" ht="12.75">
      <c r="A58" s="489" t="s">
        <v>524</v>
      </c>
      <c r="B58" s="489"/>
      <c r="C58" s="489"/>
      <c r="D58" s="489"/>
      <c r="E58" s="489"/>
      <c r="F58" s="489"/>
      <c r="G58" s="489"/>
      <c r="H58" s="489"/>
      <c r="I58" s="489"/>
      <c r="J58" s="489"/>
      <c r="K58" s="489"/>
      <c r="L58" s="208"/>
      <c r="M58" s="208"/>
      <c r="N58" s="208"/>
      <c r="O58" s="208"/>
    </row>
    <row r="59" spans="1:15" ht="12.75">
      <c r="A59" s="489" t="s">
        <v>8</v>
      </c>
      <c r="B59" s="489"/>
      <c r="C59" s="489"/>
      <c r="D59" s="489"/>
      <c r="E59" s="489"/>
      <c r="F59" s="489"/>
      <c r="G59" s="489"/>
      <c r="H59" s="489"/>
      <c r="I59" s="489"/>
      <c r="J59" s="489"/>
      <c r="K59" s="489"/>
      <c r="L59" s="208"/>
      <c r="M59" s="208"/>
      <c r="N59" s="208"/>
      <c r="O59" s="208"/>
    </row>
    <row r="60" spans="1:15" ht="12.75">
      <c r="A60" s="489" t="s">
        <v>520</v>
      </c>
      <c r="B60" s="489"/>
      <c r="C60" s="489"/>
      <c r="D60" s="489"/>
      <c r="E60" s="489"/>
      <c r="F60" s="489"/>
      <c r="G60" s="489"/>
      <c r="H60" s="489"/>
      <c r="I60" s="489"/>
      <c r="J60" s="489"/>
      <c r="K60" s="489"/>
      <c r="L60" s="208"/>
      <c r="M60" s="208"/>
      <c r="N60" s="208"/>
      <c r="O60" s="208"/>
    </row>
    <row r="61" spans="1:15" ht="3.75" customHeight="1">
      <c r="A61" s="489"/>
      <c r="B61" s="489"/>
      <c r="C61" s="489"/>
      <c r="D61" s="489"/>
      <c r="E61" s="489"/>
      <c r="F61" s="489"/>
      <c r="G61" s="489"/>
      <c r="H61" s="489"/>
      <c r="I61" s="489"/>
      <c r="J61" s="489"/>
      <c r="K61" s="489"/>
      <c r="L61" s="208"/>
      <c r="M61" s="208"/>
      <c r="N61" s="208"/>
      <c r="O61" s="208"/>
    </row>
    <row r="62" spans="1:15" ht="12.75">
      <c r="A62" s="489" t="s">
        <v>521</v>
      </c>
      <c r="B62" s="489"/>
      <c r="C62" s="489"/>
      <c r="D62" s="489"/>
      <c r="E62" s="489"/>
      <c r="F62" s="489"/>
      <c r="G62" s="489"/>
      <c r="H62" s="489"/>
      <c r="I62" s="489"/>
      <c r="J62" s="489"/>
      <c r="K62" s="489"/>
      <c r="L62" s="208"/>
      <c r="M62" s="208"/>
      <c r="N62" s="208"/>
      <c r="O62" s="208"/>
    </row>
    <row r="63" spans="1:15" ht="12.75">
      <c r="A63" s="489" t="s">
        <v>522</v>
      </c>
      <c r="B63" s="489"/>
      <c r="C63" s="489"/>
      <c r="D63" s="489"/>
      <c r="E63" s="489"/>
      <c r="F63" s="489"/>
      <c r="G63" s="489"/>
      <c r="H63" s="489"/>
      <c r="I63" s="489"/>
      <c r="J63" s="489"/>
      <c r="K63" s="489"/>
      <c r="L63" s="208"/>
      <c r="M63" s="208"/>
      <c r="N63" s="208"/>
      <c r="O63" s="208"/>
    </row>
    <row r="64" spans="1:15" ht="3.75" customHeight="1">
      <c r="A64" s="489"/>
      <c r="B64" s="489"/>
      <c r="C64" s="489"/>
      <c r="D64" s="489"/>
      <c r="E64" s="489"/>
      <c r="F64" s="489"/>
      <c r="G64" s="489"/>
      <c r="H64" s="489"/>
      <c r="I64" s="489"/>
      <c r="J64" s="489"/>
      <c r="K64" s="489"/>
      <c r="L64" s="208"/>
      <c r="M64" s="208"/>
      <c r="N64" s="208"/>
      <c r="O64" s="208"/>
    </row>
    <row r="65" spans="1:15" ht="12.75">
      <c r="A65" s="489" t="s">
        <v>525</v>
      </c>
      <c r="B65" s="489"/>
      <c r="C65" s="489"/>
      <c r="D65" s="489"/>
      <c r="E65" s="489"/>
      <c r="F65" s="489"/>
      <c r="G65" s="489"/>
      <c r="H65" s="489"/>
      <c r="I65" s="489"/>
      <c r="J65" s="489"/>
      <c r="K65" s="489"/>
      <c r="L65" s="208"/>
      <c r="M65" s="208"/>
      <c r="N65" s="208"/>
      <c r="O65" s="208"/>
    </row>
    <row r="66" spans="1:15" ht="12.75">
      <c r="A66" s="489" t="s">
        <v>526</v>
      </c>
      <c r="B66" s="489"/>
      <c r="C66" s="489"/>
      <c r="D66" s="489"/>
      <c r="E66" s="489"/>
      <c r="F66" s="489"/>
      <c r="G66" s="489"/>
      <c r="H66" s="489"/>
      <c r="I66" s="489"/>
      <c r="J66" s="489"/>
      <c r="K66" s="489"/>
      <c r="L66" s="208"/>
      <c r="M66" s="208"/>
      <c r="N66" s="208"/>
      <c r="O66" s="208"/>
    </row>
    <row r="67" spans="1:15" ht="12.75">
      <c r="A67" s="489" t="s">
        <v>523</v>
      </c>
      <c r="B67" s="489"/>
      <c r="C67" s="489"/>
      <c r="D67" s="489"/>
      <c r="E67" s="489"/>
      <c r="F67" s="489"/>
      <c r="G67" s="489"/>
      <c r="H67" s="489"/>
      <c r="I67" s="489"/>
      <c r="J67" s="489"/>
      <c r="K67" s="489"/>
      <c r="L67" s="208"/>
      <c r="M67" s="208"/>
      <c r="N67" s="208"/>
      <c r="O67" s="208"/>
    </row>
    <row r="68" spans="1:15" ht="9" customHeight="1">
      <c r="A68" s="489"/>
      <c r="B68" s="489"/>
      <c r="C68" s="489"/>
      <c r="D68" s="489"/>
      <c r="E68" s="489"/>
      <c r="F68" s="489"/>
      <c r="G68" s="489"/>
      <c r="H68" s="489"/>
      <c r="I68" s="489"/>
      <c r="J68" s="489"/>
      <c r="K68" s="489"/>
      <c r="L68" s="208"/>
      <c r="M68" s="208"/>
      <c r="N68" s="208"/>
      <c r="O68" s="208"/>
    </row>
    <row r="69" spans="1:15" ht="12.75" customHeight="1">
      <c r="A69" s="555" t="s">
        <v>573</v>
      </c>
      <c r="B69" s="553"/>
      <c r="C69" s="553"/>
      <c r="D69" s="553"/>
      <c r="E69" s="553"/>
      <c r="F69" s="553"/>
      <c r="G69" s="553"/>
      <c r="H69" s="553"/>
      <c r="I69" s="553"/>
      <c r="J69" s="553"/>
      <c r="K69" s="553"/>
      <c r="L69" s="553"/>
      <c r="M69" s="553"/>
      <c r="N69" s="553"/>
      <c r="O69" s="553"/>
    </row>
    <row r="70" spans="1:15" ht="12.75">
      <c r="A70" s="557" t="s">
        <v>574</v>
      </c>
      <c r="B70" s="557"/>
      <c r="C70" s="557"/>
      <c r="D70" s="557"/>
      <c r="E70" s="557"/>
      <c r="F70" s="557"/>
      <c r="G70" s="557"/>
      <c r="H70" s="557"/>
      <c r="I70" s="557"/>
      <c r="J70" s="557"/>
      <c r="K70" s="557"/>
      <c r="L70" s="557"/>
      <c r="M70" s="557"/>
      <c r="N70" s="557"/>
      <c r="O70" s="557"/>
    </row>
    <row r="71" spans="1:15" ht="12.75">
      <c r="A71" s="557"/>
      <c r="B71" s="557"/>
      <c r="C71" s="557"/>
      <c r="D71" s="557"/>
      <c r="E71" s="557"/>
      <c r="F71" s="557"/>
      <c r="G71" s="557"/>
      <c r="H71" s="557"/>
      <c r="I71" s="557"/>
      <c r="J71" s="557"/>
      <c r="K71" s="557"/>
      <c r="L71" s="557"/>
      <c r="M71" s="557"/>
      <c r="N71" s="557"/>
      <c r="O71" s="557"/>
    </row>
    <row r="72" spans="1:15" ht="12.75">
      <c r="A72" s="208"/>
      <c r="B72" s="489"/>
      <c r="C72" s="489"/>
      <c r="D72" s="489"/>
      <c r="E72" s="489"/>
      <c r="F72" s="489"/>
      <c r="G72" s="489"/>
      <c r="H72" s="489"/>
      <c r="I72" s="489"/>
      <c r="J72" s="489"/>
      <c r="K72" s="489"/>
      <c r="L72" s="208"/>
      <c r="M72" s="208"/>
      <c r="N72" s="208"/>
      <c r="O72" s="208"/>
    </row>
    <row r="73" spans="1:17" ht="12.75">
      <c r="A73" s="489"/>
      <c r="B73" s="489"/>
      <c r="C73" s="489"/>
      <c r="D73" s="489"/>
      <c r="E73" s="489"/>
      <c r="F73" s="489"/>
      <c r="G73" s="489"/>
      <c r="H73" s="489"/>
      <c r="I73" s="489"/>
      <c r="J73" s="489"/>
      <c r="K73" s="489"/>
      <c r="L73" s="489"/>
      <c r="M73" s="489"/>
      <c r="N73" s="208"/>
      <c r="O73" s="208"/>
      <c r="P73" s="208"/>
      <c r="Q73" s="208"/>
    </row>
    <row r="74" spans="1:17" ht="12.75">
      <c r="A74" s="208"/>
      <c r="B74" s="489"/>
      <c r="C74" s="489"/>
      <c r="D74" s="489"/>
      <c r="E74" s="489"/>
      <c r="F74" s="489"/>
      <c r="G74" s="489"/>
      <c r="H74" s="489"/>
      <c r="I74" s="489"/>
      <c r="J74" s="489"/>
      <c r="K74" s="489"/>
      <c r="L74" s="489"/>
      <c r="M74" s="489"/>
      <c r="N74" s="208"/>
      <c r="O74" s="208"/>
      <c r="P74" s="208"/>
      <c r="Q74" s="208"/>
    </row>
    <row r="75" spans="1:17" ht="12.75">
      <c r="A75" s="208"/>
      <c r="B75" s="489"/>
      <c r="C75" s="489"/>
      <c r="D75" s="489"/>
      <c r="E75" s="489"/>
      <c r="F75" s="489"/>
      <c r="G75" s="489"/>
      <c r="H75" s="489"/>
      <c r="I75" s="489"/>
      <c r="J75" s="489"/>
      <c r="K75" s="489"/>
      <c r="L75" s="489"/>
      <c r="M75" s="489"/>
      <c r="N75" s="208"/>
      <c r="O75" s="208"/>
      <c r="P75" s="208"/>
      <c r="Q75" s="208"/>
    </row>
    <row r="76" spans="1:17" ht="12.75">
      <c r="A76" s="489"/>
      <c r="B76" s="489"/>
      <c r="C76" s="489"/>
      <c r="D76" s="489"/>
      <c r="E76" s="489"/>
      <c r="F76" s="489"/>
      <c r="G76" s="489"/>
      <c r="H76" s="489"/>
      <c r="I76" s="489"/>
      <c r="J76" s="489"/>
      <c r="K76" s="489"/>
      <c r="L76" s="489"/>
      <c r="M76" s="489"/>
      <c r="N76" s="208"/>
      <c r="O76" s="208"/>
      <c r="P76" s="208"/>
      <c r="Q76" s="208"/>
    </row>
    <row r="77" spans="1:17" ht="12.75">
      <c r="A77" s="208"/>
      <c r="B77" s="208"/>
      <c r="C77" s="489"/>
      <c r="D77" s="489"/>
      <c r="E77" s="489"/>
      <c r="F77" s="489"/>
      <c r="G77" s="489"/>
      <c r="H77" s="489"/>
      <c r="I77" s="489"/>
      <c r="J77" s="489"/>
      <c r="K77" s="489"/>
      <c r="L77" s="489"/>
      <c r="M77" s="489"/>
      <c r="N77" s="208"/>
      <c r="O77" s="208"/>
      <c r="P77" s="208"/>
      <c r="Q77" s="208"/>
    </row>
    <row r="78" spans="1:17" ht="12.75">
      <c r="A78" s="208"/>
      <c r="B78" s="20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208"/>
      <c r="O78" s="208"/>
      <c r="P78" s="208"/>
      <c r="Q78" s="208"/>
    </row>
    <row r="79" spans="1:17" ht="12.75">
      <c r="A79" s="489"/>
      <c r="B79" s="489"/>
      <c r="C79" s="489"/>
      <c r="D79" s="489"/>
      <c r="E79" s="489"/>
      <c r="F79" s="489"/>
      <c r="G79" s="489"/>
      <c r="H79" s="489"/>
      <c r="I79" s="489"/>
      <c r="J79" s="489"/>
      <c r="K79" s="489"/>
      <c r="L79" s="489"/>
      <c r="M79" s="489"/>
      <c r="N79" s="208"/>
      <c r="O79" s="208"/>
      <c r="P79" s="208"/>
      <c r="Q79" s="208"/>
    </row>
    <row r="80" spans="1:17" ht="12.75">
      <c r="A80" s="208"/>
      <c r="B80" s="489"/>
      <c r="C80" s="489"/>
      <c r="D80" s="489"/>
      <c r="E80" s="489"/>
      <c r="F80" s="489"/>
      <c r="G80" s="489"/>
      <c r="H80" s="489"/>
      <c r="I80" s="489"/>
      <c r="J80" s="489"/>
      <c r="K80" s="489"/>
      <c r="L80" s="489"/>
      <c r="M80" s="489"/>
      <c r="N80" s="208"/>
      <c r="O80" s="208"/>
      <c r="P80" s="208"/>
      <c r="Q80" s="208"/>
    </row>
    <row r="81" spans="1:17" ht="12.75">
      <c r="A81" s="208"/>
      <c r="B81" s="489"/>
      <c r="C81" s="489"/>
      <c r="D81" s="489"/>
      <c r="E81" s="489"/>
      <c r="F81" s="489"/>
      <c r="G81" s="489"/>
      <c r="H81" s="489"/>
      <c r="I81" s="489"/>
      <c r="J81" s="489"/>
      <c r="K81" s="489"/>
      <c r="L81" s="489"/>
      <c r="M81" s="489"/>
      <c r="N81" s="208"/>
      <c r="O81" s="208"/>
      <c r="P81" s="208"/>
      <c r="Q81" s="208"/>
    </row>
    <row r="82" spans="1:17" ht="12.75">
      <c r="A82" s="208"/>
      <c r="B82" s="208"/>
      <c r="C82" s="489"/>
      <c r="D82" s="489"/>
      <c r="E82" s="489"/>
      <c r="F82" s="489"/>
      <c r="G82" s="489"/>
      <c r="H82" s="489"/>
      <c r="I82" s="489"/>
      <c r="J82" s="489"/>
      <c r="K82" s="489"/>
      <c r="L82" s="489"/>
      <c r="M82" s="489"/>
      <c r="N82" s="208"/>
      <c r="O82" s="208"/>
      <c r="P82" s="208"/>
      <c r="Q82" s="208"/>
    </row>
    <row r="83" spans="1:17" ht="12.75">
      <c r="A83" s="208"/>
      <c r="B83" s="208"/>
      <c r="C83" s="489"/>
      <c r="D83" s="489"/>
      <c r="E83" s="489"/>
      <c r="F83" s="489"/>
      <c r="G83" s="489"/>
      <c r="H83" s="489"/>
      <c r="I83" s="489"/>
      <c r="J83" s="489"/>
      <c r="K83" s="489"/>
      <c r="L83" s="489"/>
      <c r="M83" s="489"/>
      <c r="N83" s="208"/>
      <c r="O83" s="208"/>
      <c r="P83" s="208"/>
      <c r="Q83" s="208"/>
    </row>
    <row r="84" spans="1:17" ht="12.75">
      <c r="A84" s="208"/>
      <c r="B84" s="208"/>
      <c r="C84" s="489"/>
      <c r="D84" s="489"/>
      <c r="E84" s="489"/>
      <c r="F84" s="489"/>
      <c r="G84" s="489"/>
      <c r="H84" s="489"/>
      <c r="I84" s="489"/>
      <c r="J84" s="489"/>
      <c r="K84" s="489"/>
      <c r="L84" s="489"/>
      <c r="M84" s="489"/>
      <c r="N84" s="208"/>
      <c r="O84" s="208"/>
      <c r="P84" s="208"/>
      <c r="Q84" s="208"/>
    </row>
    <row r="85" spans="1:17" ht="12.75">
      <c r="A85" s="208"/>
      <c r="B85" s="208"/>
      <c r="C85" s="489"/>
      <c r="D85" s="489"/>
      <c r="E85" s="489"/>
      <c r="F85" s="489"/>
      <c r="G85" s="489"/>
      <c r="H85" s="489"/>
      <c r="I85" s="489"/>
      <c r="J85" s="489"/>
      <c r="K85" s="489"/>
      <c r="L85" s="489"/>
      <c r="M85" s="489"/>
      <c r="N85" s="208"/>
      <c r="O85" s="208"/>
      <c r="P85" s="208"/>
      <c r="Q85" s="208"/>
    </row>
    <row r="86" spans="1:17" ht="12.75">
      <c r="A86" s="208"/>
      <c r="B86" s="208"/>
      <c r="D86" s="489"/>
      <c r="E86" s="489"/>
      <c r="F86" s="489"/>
      <c r="G86" s="489"/>
      <c r="H86" s="489"/>
      <c r="I86" s="489"/>
      <c r="J86" s="489"/>
      <c r="K86" s="489"/>
      <c r="L86" s="489"/>
      <c r="M86" s="489"/>
      <c r="N86" s="208"/>
      <c r="O86" s="208"/>
      <c r="P86" s="208"/>
      <c r="Q86" s="208"/>
    </row>
    <row r="87" spans="1:17" ht="12.75">
      <c r="A87" s="208"/>
      <c r="B87" s="208"/>
      <c r="C87" s="555"/>
      <c r="D87" s="555"/>
      <c r="E87" s="555"/>
      <c r="F87" s="555"/>
      <c r="G87" s="555"/>
      <c r="H87" s="555"/>
      <c r="I87" s="555"/>
      <c r="J87" s="555"/>
      <c r="K87" s="555"/>
      <c r="L87" s="555"/>
      <c r="M87" s="555"/>
      <c r="N87" s="555"/>
      <c r="O87" s="555"/>
      <c r="P87" s="555"/>
      <c r="Q87" s="555"/>
    </row>
    <row r="88" spans="1:17" ht="12.75">
      <c r="A88" s="208"/>
      <c r="B88" s="208"/>
      <c r="C88" s="489"/>
      <c r="D88" s="489"/>
      <c r="E88" s="489"/>
      <c r="F88" s="489"/>
      <c r="G88" s="489"/>
      <c r="H88" s="489"/>
      <c r="I88" s="489"/>
      <c r="J88" s="489"/>
      <c r="K88" s="489"/>
      <c r="L88" s="489"/>
      <c r="M88" s="489"/>
      <c r="N88" s="208"/>
      <c r="O88" s="208"/>
      <c r="P88" s="208"/>
      <c r="Q88" s="208"/>
    </row>
    <row r="89" spans="1:15" ht="12.75">
      <c r="A89" s="208"/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8"/>
    </row>
    <row r="90" spans="1:15" ht="12.75">
      <c r="A90" s="208"/>
      <c r="B90" s="208"/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</row>
    <row r="91" spans="1:15" ht="12.75">
      <c r="A91" s="208"/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</row>
    <row r="92" spans="1:15" ht="12.75">
      <c r="A92" s="208"/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</row>
    <row r="93" spans="1:15" ht="12.75">
      <c r="A93" s="208"/>
      <c r="B93" s="208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</row>
    <row r="94" spans="1:15" ht="12.75">
      <c r="A94" s="208"/>
      <c r="B94" s="208"/>
      <c r="C94" s="208"/>
      <c r="D94" s="208"/>
      <c r="E94" s="208" t="s">
        <v>180</v>
      </c>
      <c r="F94" s="208"/>
      <c r="G94" s="208"/>
      <c r="H94" s="208"/>
      <c r="I94" s="208"/>
      <c r="J94" s="208"/>
      <c r="K94" s="208"/>
      <c r="L94" s="208"/>
      <c r="M94" s="208"/>
      <c r="N94" s="208"/>
      <c r="O94" s="208"/>
    </row>
    <row r="95" spans="1:15" ht="12.75">
      <c r="A95" s="208"/>
      <c r="B95" s="208"/>
      <c r="C95" s="208"/>
      <c r="D95" s="208"/>
      <c r="E95" s="208" t="s">
        <v>180</v>
      </c>
      <c r="F95" s="208"/>
      <c r="G95" s="208"/>
      <c r="H95" s="208"/>
      <c r="I95" s="208"/>
      <c r="J95" s="208"/>
      <c r="K95" s="208"/>
      <c r="L95" s="208"/>
      <c r="M95" s="208"/>
      <c r="N95" s="208"/>
      <c r="O95" s="208"/>
    </row>
    <row r="96" spans="1:15" ht="12.75">
      <c r="A96" s="208"/>
      <c r="B96" s="208"/>
      <c r="C96" s="208"/>
      <c r="D96" s="208"/>
      <c r="E96" s="208" t="s">
        <v>180</v>
      </c>
      <c r="F96" s="208"/>
      <c r="G96" s="208"/>
      <c r="H96" s="208"/>
      <c r="I96" s="208"/>
      <c r="J96" s="208"/>
      <c r="K96" s="208"/>
      <c r="L96" s="208"/>
      <c r="M96" s="208"/>
      <c r="N96" s="208"/>
      <c r="O96" s="208"/>
    </row>
    <row r="97" spans="1:15" ht="12.75">
      <c r="A97" s="208"/>
      <c r="B97" s="208"/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</row>
    <row r="98" spans="1:15" ht="12.75">
      <c r="A98" s="208"/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</row>
    <row r="99" spans="1:15" ht="12.75">
      <c r="A99" s="208"/>
      <c r="B99" s="208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08"/>
    </row>
    <row r="100" spans="1:15" ht="12.75">
      <c r="A100" s="208"/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</row>
    <row r="101" spans="1:15" ht="12.75">
      <c r="A101" s="208"/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</row>
    <row r="102" spans="1:15" ht="12.75">
      <c r="A102" s="208"/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</row>
    <row r="103" spans="1:15" ht="12.75">
      <c r="A103" s="208"/>
      <c r="B103" s="208"/>
      <c r="C103" s="208"/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</row>
  </sheetData>
  <mergeCells count="9">
    <mergeCell ref="A3:C3"/>
    <mergeCell ref="A4:C4"/>
    <mergeCell ref="C87:Q87"/>
    <mergeCell ref="A29:O29"/>
    <mergeCell ref="A31:O31"/>
    <mergeCell ref="A69:O69"/>
    <mergeCell ref="A30:O30"/>
    <mergeCell ref="A70:O70"/>
    <mergeCell ref="A71:O71"/>
  </mergeCells>
  <printOptions gridLines="1" headings="1"/>
  <pageMargins left="0.35" right="0.29" top="0.86" bottom="0.42" header="0.5118110236220472" footer="0"/>
  <pageSetup horizontalDpi="600" verticalDpi="600" orientation="landscape" scale="80" r:id="rId1"/>
  <headerFooter alignWithMargins="0">
    <oddHeader>&amp;RSchedule 5</oddHeader>
    <oddFooter>&amp;LEB-2008-0381 &amp;C&amp;P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F387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0.57421875" style="0" customWidth="1"/>
    <col min="4" max="4" width="3.7109375" style="0" customWidth="1"/>
    <col min="5" max="5" width="14.57421875" style="0" customWidth="1"/>
    <col min="6" max="6" width="13.8515625" style="0" customWidth="1"/>
  </cols>
  <sheetData>
    <row r="1" spans="2:4" ht="12.75">
      <c r="B1" s="1" t="str">
        <f>REGINFO!A1</f>
        <v>SIMPIL RRR FILING</v>
      </c>
      <c r="C1" s="1"/>
      <c r="D1" s="8"/>
    </row>
    <row r="2" spans="2:5" ht="12.75">
      <c r="B2" s="2" t="s">
        <v>626</v>
      </c>
      <c r="C2" s="27" t="s">
        <v>580</v>
      </c>
      <c r="D2" s="8"/>
      <c r="E2" s="27" t="s">
        <v>496</v>
      </c>
    </row>
    <row r="3" spans="2:5" ht="12.75">
      <c r="B3" s="347" t="str">
        <f>REGINFO!A3</f>
        <v>Barrie Hydro Distribution Inc.</v>
      </c>
      <c r="C3" s="27" t="s">
        <v>581</v>
      </c>
      <c r="D3" s="8"/>
      <c r="E3" s="27" t="s">
        <v>458</v>
      </c>
    </row>
    <row r="4" spans="1:6" ht="13.5" thickBot="1">
      <c r="A4" s="263"/>
      <c r="B4" s="532" t="str">
        <f>REGINFO!A4</f>
        <v>Reporting period:   2005 revised March 12, 2010</v>
      </c>
      <c r="C4" s="264"/>
      <c r="D4" s="266"/>
      <c r="E4" s="265"/>
      <c r="F4" s="271"/>
    </row>
    <row r="5" spans="1:6" ht="13.5" thickTop="1">
      <c r="A5" s="263"/>
      <c r="B5" s="267"/>
      <c r="C5" s="267"/>
      <c r="D5" s="268"/>
      <c r="E5" s="263"/>
      <c r="F5" s="271"/>
    </row>
    <row r="6" spans="2:5" ht="12.75">
      <c r="B6" s="523" t="s">
        <v>600</v>
      </c>
      <c r="C6" s="558" t="s">
        <v>637</v>
      </c>
      <c r="D6" s="558"/>
      <c r="E6" s="558"/>
    </row>
    <row r="7" spans="1:6" ht="12.75">
      <c r="A7" s="263"/>
      <c r="B7" s="524" t="s">
        <v>601</v>
      </c>
      <c r="C7" s="536" t="s">
        <v>638</v>
      </c>
      <c r="D7" s="558"/>
      <c r="E7" s="558"/>
      <c r="F7" s="271"/>
    </row>
    <row r="8" spans="1:6" ht="12.75">
      <c r="A8" s="263"/>
      <c r="B8" s="524" t="s">
        <v>602</v>
      </c>
      <c r="C8" s="525" t="s">
        <v>639</v>
      </c>
      <c r="D8" s="526"/>
      <c r="E8" s="527"/>
      <c r="F8" s="271"/>
    </row>
    <row r="9" spans="1:6" ht="12.75">
      <c r="A9" s="263"/>
      <c r="B9" s="267"/>
      <c r="C9" s="267"/>
      <c r="D9" s="268"/>
      <c r="E9" s="263"/>
      <c r="F9" s="271"/>
    </row>
    <row r="10" spans="1:6" ht="12.75">
      <c r="A10" s="267"/>
      <c r="B10" s="267" t="s">
        <v>308</v>
      </c>
      <c r="C10" s="267"/>
      <c r="D10" s="263"/>
      <c r="E10" s="263"/>
      <c r="F10" s="263"/>
    </row>
    <row r="11" spans="1:6" ht="12.75">
      <c r="A11" s="267"/>
      <c r="B11" s="267" t="s">
        <v>620</v>
      </c>
      <c r="C11" s="267"/>
      <c r="D11" s="263"/>
      <c r="E11" s="263"/>
      <c r="F11" s="263"/>
    </row>
    <row r="12" spans="1:6" ht="12.75">
      <c r="A12" s="267"/>
      <c r="D12" s="263"/>
      <c r="E12" s="263"/>
      <c r="F12" s="263"/>
    </row>
    <row r="13" spans="1:6" ht="12.75">
      <c r="A13" s="267"/>
      <c r="B13" s="470" t="s">
        <v>585</v>
      </c>
      <c r="C13" s="470"/>
      <c r="D13" s="263"/>
      <c r="E13" s="263"/>
      <c r="F13" s="263"/>
    </row>
    <row r="14" spans="1:6" ht="13.5" thickBot="1">
      <c r="A14" s="267"/>
      <c r="B14" s="263"/>
      <c r="C14" s="263"/>
      <c r="D14" s="263"/>
      <c r="E14" s="263"/>
      <c r="F14" s="263"/>
    </row>
    <row r="15" spans="1:6" ht="13.5" thickBot="1">
      <c r="A15" s="269" t="s">
        <v>309</v>
      </c>
      <c r="B15" s="267" t="s">
        <v>459</v>
      </c>
      <c r="C15" s="269">
        <v>2</v>
      </c>
      <c r="D15" s="270" t="s">
        <v>512</v>
      </c>
      <c r="E15" s="263"/>
      <c r="F15" s="263"/>
    </row>
    <row r="16" spans="1:6" ht="13.5" thickBot="1">
      <c r="A16" s="269"/>
      <c r="B16" s="267"/>
      <c r="C16" s="269"/>
      <c r="D16" s="263"/>
      <c r="E16" s="263"/>
      <c r="F16" s="263"/>
    </row>
    <row r="17" spans="1:6" ht="13.5" thickBot="1">
      <c r="A17" s="269" t="s">
        <v>310</v>
      </c>
      <c r="B17" s="267" t="s">
        <v>460</v>
      </c>
      <c r="C17" s="269">
        <v>2</v>
      </c>
      <c r="D17" s="270" t="s">
        <v>512</v>
      </c>
      <c r="E17" s="263"/>
      <c r="F17" s="263"/>
    </row>
    <row r="18" spans="1:6" ht="13.5" thickBot="1">
      <c r="A18" s="269"/>
      <c r="B18" s="267"/>
      <c r="C18" s="269"/>
      <c r="D18" s="263"/>
      <c r="E18" s="263"/>
      <c r="F18" s="263"/>
    </row>
    <row r="19" spans="1:6" ht="13.5" thickBot="1">
      <c r="A19" s="269" t="s">
        <v>311</v>
      </c>
      <c r="B19" s="267" t="s">
        <v>167</v>
      </c>
      <c r="C19" s="269">
        <v>2</v>
      </c>
      <c r="D19" s="270" t="s">
        <v>512</v>
      </c>
      <c r="E19" s="263"/>
      <c r="F19" s="263"/>
    </row>
    <row r="20" spans="1:6" ht="13.5" thickBot="1">
      <c r="A20" s="269"/>
      <c r="B20" s="267"/>
      <c r="C20" s="269"/>
      <c r="D20" s="271"/>
      <c r="E20" s="263"/>
      <c r="F20" s="263"/>
    </row>
    <row r="21" spans="1:6" ht="13.5" thickBot="1">
      <c r="A21" s="269" t="s">
        <v>312</v>
      </c>
      <c r="B21" s="267" t="s">
        <v>461</v>
      </c>
      <c r="C21" s="269">
        <v>2</v>
      </c>
      <c r="D21" s="270" t="s">
        <v>512</v>
      </c>
      <c r="E21" s="263"/>
      <c r="F21" s="263"/>
    </row>
    <row r="22" spans="1:6" ht="13.5" thickBot="1">
      <c r="A22" s="269"/>
      <c r="B22" s="267"/>
      <c r="C22" s="269"/>
      <c r="D22" s="271"/>
      <c r="E22" s="263"/>
      <c r="F22" s="263"/>
    </row>
    <row r="23" spans="1:6" ht="13.5" thickBot="1">
      <c r="A23" s="269" t="s">
        <v>313</v>
      </c>
      <c r="B23" s="267" t="s">
        <v>463</v>
      </c>
      <c r="C23" s="269">
        <v>2</v>
      </c>
      <c r="D23" s="270" t="s">
        <v>512</v>
      </c>
      <c r="E23" s="263"/>
      <c r="F23" s="263"/>
    </row>
    <row r="24" spans="1:6" ht="13.5" thickBot="1">
      <c r="A24" s="269"/>
      <c r="B24" s="267"/>
      <c r="C24" s="269"/>
      <c r="D24" s="271"/>
      <c r="E24" s="263"/>
      <c r="F24" s="263"/>
    </row>
    <row r="25" spans="1:6" ht="13.5" thickBot="1">
      <c r="A25" s="269" t="s">
        <v>315</v>
      </c>
      <c r="B25" s="267" t="s">
        <v>462</v>
      </c>
      <c r="C25" s="269">
        <v>2</v>
      </c>
      <c r="D25" s="270" t="s">
        <v>512</v>
      </c>
      <c r="E25" s="263"/>
      <c r="F25" s="263"/>
    </row>
    <row r="26" spans="1:6" ht="13.5" thickBot="1">
      <c r="A26" s="269"/>
      <c r="C26" s="269"/>
      <c r="D26" s="263"/>
      <c r="E26" s="263"/>
      <c r="F26" s="263"/>
    </row>
    <row r="27" spans="1:6" ht="13.5" thickBot="1">
      <c r="A27" s="269" t="s">
        <v>338</v>
      </c>
      <c r="B27" s="267" t="s">
        <v>583</v>
      </c>
      <c r="C27" s="269">
        <v>2</v>
      </c>
      <c r="D27" s="270" t="s">
        <v>512</v>
      </c>
      <c r="E27" s="263"/>
      <c r="F27" s="263"/>
    </row>
    <row r="28" spans="1:6" ht="13.5" thickBot="1">
      <c r="A28" s="269"/>
      <c r="B28" s="267"/>
      <c r="C28" s="269"/>
      <c r="D28" s="263"/>
      <c r="E28" s="263"/>
      <c r="F28" s="263"/>
    </row>
    <row r="29" spans="1:6" ht="13.5" thickBot="1">
      <c r="A29" s="269" t="s">
        <v>464</v>
      </c>
      <c r="B29" s="267" t="s">
        <v>314</v>
      </c>
      <c r="C29" s="269">
        <v>2</v>
      </c>
      <c r="D29" s="270" t="s">
        <v>512</v>
      </c>
      <c r="E29" s="263"/>
      <c r="F29" s="263"/>
    </row>
    <row r="30" spans="1:6" ht="12.75">
      <c r="A30" s="269"/>
      <c r="B30" s="267"/>
      <c r="C30" s="269"/>
      <c r="D30" s="263"/>
      <c r="E30" s="263"/>
      <c r="F30" s="263"/>
    </row>
    <row r="31" spans="1:6" ht="13.5" thickBot="1">
      <c r="A31" s="269"/>
      <c r="B31" s="267"/>
      <c r="C31" s="269"/>
      <c r="D31" s="263"/>
      <c r="E31" s="263"/>
      <c r="F31" s="263"/>
    </row>
    <row r="32" spans="1:6" ht="28.5" customHeight="1" thickBot="1">
      <c r="A32" s="269" t="s">
        <v>339</v>
      </c>
      <c r="B32" s="512" t="s">
        <v>605</v>
      </c>
      <c r="C32" s="519">
        <v>2</v>
      </c>
      <c r="D32" s="270" t="s">
        <v>640</v>
      </c>
      <c r="E32" s="263"/>
      <c r="F32" s="263"/>
    </row>
    <row r="33" spans="1:6" ht="13.5" thickBot="1">
      <c r="A33" s="269"/>
      <c r="B33" s="267"/>
      <c r="C33" s="269"/>
      <c r="D33" s="271"/>
      <c r="E33" s="263"/>
      <c r="F33" s="263"/>
    </row>
    <row r="34" spans="1:6" ht="13.5" thickBot="1">
      <c r="A34" s="269" t="s">
        <v>316</v>
      </c>
      <c r="B34" s="267" t="s">
        <v>631</v>
      </c>
      <c r="C34" s="269">
        <v>1</v>
      </c>
      <c r="D34" s="270" t="s">
        <v>512</v>
      </c>
      <c r="E34" s="263"/>
      <c r="F34" s="263"/>
    </row>
    <row r="35" spans="1:6" ht="12.75">
      <c r="A35" s="268"/>
      <c r="B35" s="263"/>
      <c r="C35" s="268"/>
      <c r="D35" s="263"/>
      <c r="E35" s="263"/>
      <c r="F35" s="263"/>
    </row>
    <row r="36" spans="1:6" ht="13.5" thickBot="1">
      <c r="A36" s="27" t="s">
        <v>465</v>
      </c>
      <c r="B36" s="93" t="s">
        <v>582</v>
      </c>
      <c r="C36" s="520"/>
      <c r="E36" s="263"/>
      <c r="F36" s="263"/>
    </row>
    <row r="37" spans="1:6" ht="13.5" thickBot="1">
      <c r="A37" s="268"/>
      <c r="B37" s="469">
        <v>2001</v>
      </c>
      <c r="C37" s="269">
        <v>1</v>
      </c>
      <c r="D37" s="270" t="s">
        <v>512</v>
      </c>
      <c r="E37" s="263"/>
      <c r="F37" s="263"/>
    </row>
    <row r="38" spans="1:6" ht="13.5" thickBot="1">
      <c r="A38" s="8"/>
      <c r="B38" s="105">
        <v>2002</v>
      </c>
      <c r="C38" s="27">
        <v>1</v>
      </c>
      <c r="D38" s="270" t="s">
        <v>512</v>
      </c>
      <c r="E38" s="263"/>
      <c r="F38" s="263"/>
    </row>
    <row r="39" spans="1:6" ht="13.5" thickBot="1">
      <c r="A39" s="268"/>
      <c r="B39" s="469">
        <v>2003</v>
      </c>
      <c r="C39" s="269">
        <v>1</v>
      </c>
      <c r="D39" s="270" t="s">
        <v>640</v>
      </c>
      <c r="E39" s="263"/>
      <c r="F39" s="263"/>
    </row>
    <row r="40" spans="1:6" ht="13.5" thickBot="1">
      <c r="A40" s="268"/>
      <c r="B40" s="469">
        <v>2004</v>
      </c>
      <c r="C40" s="269">
        <v>1</v>
      </c>
      <c r="D40" s="270" t="s">
        <v>512</v>
      </c>
      <c r="E40" s="263"/>
      <c r="F40" s="263"/>
    </row>
    <row r="41" spans="1:6" ht="13.5" thickBot="1">
      <c r="A41" s="268"/>
      <c r="B41" s="469">
        <v>2005</v>
      </c>
      <c r="C41" s="269">
        <v>1</v>
      </c>
      <c r="D41" s="270" t="s">
        <v>512</v>
      </c>
      <c r="E41" s="263"/>
      <c r="F41" s="263"/>
    </row>
    <row r="42" spans="1:6" ht="13.5" thickBot="1">
      <c r="A42" s="268"/>
      <c r="B42" s="263"/>
      <c r="C42" s="268"/>
      <c r="D42" s="263"/>
      <c r="E42" s="263"/>
      <c r="F42" s="263"/>
    </row>
    <row r="43" spans="1:6" ht="13.5" thickBot="1">
      <c r="A43" s="269" t="s">
        <v>466</v>
      </c>
      <c r="B43" s="267" t="s">
        <v>603</v>
      </c>
      <c r="C43" s="269">
        <v>1</v>
      </c>
      <c r="D43" s="472" t="s">
        <v>512</v>
      </c>
      <c r="E43" s="263"/>
      <c r="F43" s="263"/>
    </row>
    <row r="44" spans="1:6" ht="13.5" thickBot="1">
      <c r="A44" s="269"/>
      <c r="B44" s="267"/>
      <c r="C44" s="521"/>
      <c r="D44" s="522"/>
      <c r="E44" s="271"/>
      <c r="F44" s="263"/>
    </row>
    <row r="45" spans="1:6" ht="13.5" thickBot="1">
      <c r="A45" s="269" t="s">
        <v>467</v>
      </c>
      <c r="B45" s="267" t="s">
        <v>604</v>
      </c>
      <c r="C45" s="269">
        <v>1</v>
      </c>
      <c r="D45" s="472" t="s">
        <v>512</v>
      </c>
      <c r="E45" s="263"/>
      <c r="F45" s="263"/>
    </row>
    <row r="46" spans="1:6" ht="12.75">
      <c r="A46" s="268"/>
      <c r="B46" s="263"/>
      <c r="C46" s="263"/>
      <c r="D46" s="263"/>
      <c r="E46" s="263"/>
      <c r="F46" s="263"/>
    </row>
    <row r="47" spans="1:6" ht="12.75">
      <c r="A47" s="268"/>
      <c r="B47" s="511" t="s">
        <v>606</v>
      </c>
      <c r="C47" s="263"/>
      <c r="D47" s="263"/>
      <c r="E47" s="263"/>
      <c r="F47" s="263"/>
    </row>
    <row r="48" spans="1:6" ht="12.75">
      <c r="A48" s="268"/>
      <c r="B48" s="511" t="s">
        <v>607</v>
      </c>
      <c r="C48" s="263"/>
      <c r="D48" s="263"/>
      <c r="E48" s="263"/>
      <c r="F48" s="263"/>
    </row>
    <row r="49" spans="1:6" ht="12.75">
      <c r="A49" s="268"/>
      <c r="B49" s="263"/>
      <c r="C49" s="263"/>
      <c r="D49" s="263"/>
      <c r="E49" s="263"/>
      <c r="F49" s="263"/>
    </row>
    <row r="50" spans="1:6" ht="12.75">
      <c r="A50" s="263"/>
      <c r="B50" s="263"/>
      <c r="C50" s="263"/>
      <c r="D50" s="263"/>
      <c r="E50" s="263"/>
      <c r="F50" s="263"/>
    </row>
    <row r="51" spans="1:6" ht="12.75">
      <c r="A51" s="263"/>
      <c r="B51" s="263"/>
      <c r="C51" s="263"/>
      <c r="D51" s="263"/>
      <c r="E51" s="263"/>
      <c r="F51" s="263"/>
    </row>
    <row r="52" spans="1:6" ht="12.75">
      <c r="A52" s="263"/>
      <c r="B52" s="263"/>
      <c r="C52" s="263"/>
      <c r="D52" s="263"/>
      <c r="E52" s="263"/>
      <c r="F52" s="263"/>
    </row>
    <row r="53" spans="1:6" ht="12.75">
      <c r="A53" s="263"/>
      <c r="B53" s="263"/>
      <c r="C53" s="263"/>
      <c r="D53" s="263"/>
      <c r="E53" s="263"/>
      <c r="F53" s="263"/>
    </row>
    <row r="54" spans="1:6" ht="12.75">
      <c r="A54" s="263"/>
      <c r="B54" s="263"/>
      <c r="C54" s="263"/>
      <c r="D54" s="263"/>
      <c r="E54" s="263"/>
      <c r="F54" s="263"/>
    </row>
    <row r="55" spans="1:6" ht="12.75">
      <c r="A55" s="263"/>
      <c r="B55" s="263"/>
      <c r="C55" s="263"/>
      <c r="D55" s="263"/>
      <c r="E55" s="263"/>
      <c r="F55" s="263"/>
    </row>
    <row r="56" spans="1:6" ht="12.75">
      <c r="A56" s="263"/>
      <c r="B56" s="263"/>
      <c r="C56" s="263"/>
      <c r="D56" s="263"/>
      <c r="E56" s="263"/>
      <c r="F56" s="263"/>
    </row>
    <row r="57" spans="1:6" ht="12.75">
      <c r="A57" s="263"/>
      <c r="B57" s="263"/>
      <c r="C57" s="263"/>
      <c r="D57" s="263"/>
      <c r="E57" s="263"/>
      <c r="F57" s="263"/>
    </row>
    <row r="58" spans="1:6" ht="12.75">
      <c r="A58" s="263"/>
      <c r="B58" s="263"/>
      <c r="C58" s="263"/>
      <c r="D58" s="263"/>
      <c r="E58" s="263"/>
      <c r="F58" s="263"/>
    </row>
    <row r="59" spans="1:6" ht="12.75">
      <c r="A59" s="263"/>
      <c r="B59" s="263"/>
      <c r="C59" s="263"/>
      <c r="D59" s="263"/>
      <c r="E59" s="263"/>
      <c r="F59" s="263"/>
    </row>
    <row r="60" spans="1:6" ht="12.75">
      <c r="A60" s="263"/>
      <c r="B60" s="263"/>
      <c r="C60" s="263"/>
      <c r="D60" s="263"/>
      <c r="E60" s="263"/>
      <c r="F60" s="263"/>
    </row>
    <row r="61" spans="1:6" ht="12.75">
      <c r="A61" s="263"/>
      <c r="B61" s="263"/>
      <c r="C61" s="263"/>
      <c r="D61" s="263"/>
      <c r="E61" s="263"/>
      <c r="F61" s="263"/>
    </row>
    <row r="62" spans="1:6" ht="12.75">
      <c r="A62" s="263"/>
      <c r="B62" s="263"/>
      <c r="C62" s="263"/>
      <c r="D62" s="263"/>
      <c r="E62" s="263"/>
      <c r="F62" s="263"/>
    </row>
    <row r="63" spans="1:6" ht="12.75">
      <c r="A63" s="263"/>
      <c r="B63" s="263"/>
      <c r="C63" s="263"/>
      <c r="D63" s="263"/>
      <c r="E63" s="263"/>
      <c r="F63" s="263"/>
    </row>
    <row r="64" spans="1:6" ht="12.75">
      <c r="A64" s="263"/>
      <c r="B64" s="263"/>
      <c r="C64" s="263"/>
      <c r="D64" s="263"/>
      <c r="E64" s="263"/>
      <c r="F64" s="263"/>
    </row>
    <row r="65" spans="1:6" ht="12.75">
      <c r="A65" s="263"/>
      <c r="B65" s="263"/>
      <c r="C65" s="263"/>
      <c r="D65" s="263"/>
      <c r="E65" s="263"/>
      <c r="F65" s="263"/>
    </row>
    <row r="66" spans="1:6" ht="12.75">
      <c r="A66" s="263"/>
      <c r="B66" s="263"/>
      <c r="C66" s="263"/>
      <c r="D66" s="263"/>
      <c r="E66" s="263"/>
      <c r="F66" s="263"/>
    </row>
    <row r="67" spans="1:6" ht="12.75">
      <c r="A67" s="263"/>
      <c r="B67" s="263"/>
      <c r="C67" s="263"/>
      <c r="D67" s="263"/>
      <c r="E67" s="263"/>
      <c r="F67" s="263"/>
    </row>
    <row r="68" spans="1:6" ht="12.75">
      <c r="A68" s="263"/>
      <c r="B68" s="263"/>
      <c r="C68" s="263"/>
      <c r="D68" s="263"/>
      <c r="E68" s="263"/>
      <c r="F68" s="263"/>
    </row>
    <row r="69" spans="1:6" ht="12.75">
      <c r="A69" s="263"/>
      <c r="B69" s="263"/>
      <c r="C69" s="263"/>
      <c r="D69" s="263"/>
      <c r="E69" s="263"/>
      <c r="F69" s="263"/>
    </row>
    <row r="70" spans="1:6" ht="12.75">
      <c r="A70" s="263"/>
      <c r="B70" s="263"/>
      <c r="C70" s="263"/>
      <c r="D70" s="263"/>
      <c r="E70" s="263"/>
      <c r="F70" s="263"/>
    </row>
    <row r="71" spans="1:6" ht="12.75">
      <c r="A71" s="263"/>
      <c r="B71" s="263"/>
      <c r="C71" s="263"/>
      <c r="D71" s="263"/>
      <c r="E71" s="263"/>
      <c r="F71" s="263"/>
    </row>
    <row r="72" spans="1:6" ht="12.75">
      <c r="A72" s="263"/>
      <c r="B72" s="263"/>
      <c r="C72" s="263"/>
      <c r="D72" s="263"/>
      <c r="E72" s="263"/>
      <c r="F72" s="263"/>
    </row>
    <row r="73" spans="1:6" ht="12.75">
      <c r="A73" s="263"/>
      <c r="B73" s="263"/>
      <c r="C73" s="263"/>
      <c r="D73" s="263"/>
      <c r="E73" s="263"/>
      <c r="F73" s="263"/>
    </row>
    <row r="74" spans="1:6" ht="12.75">
      <c r="A74" s="263"/>
      <c r="B74" s="263"/>
      <c r="C74" s="263"/>
      <c r="D74" s="263"/>
      <c r="E74" s="263"/>
      <c r="F74" s="263"/>
    </row>
    <row r="75" spans="1:6" ht="12.75">
      <c r="A75" s="263"/>
      <c r="B75" s="263"/>
      <c r="C75" s="263"/>
      <c r="D75" s="263"/>
      <c r="E75" s="263"/>
      <c r="F75" s="263"/>
    </row>
    <row r="76" spans="1:6" ht="12.75">
      <c r="A76" s="263"/>
      <c r="B76" s="263"/>
      <c r="C76" s="263"/>
      <c r="D76" s="263"/>
      <c r="E76" s="263"/>
      <c r="F76" s="263"/>
    </row>
    <row r="77" spans="1:6" ht="12.75">
      <c r="A77" s="263"/>
      <c r="B77" s="263"/>
      <c r="C77" s="263"/>
      <c r="D77" s="263"/>
      <c r="E77" s="263"/>
      <c r="F77" s="263"/>
    </row>
    <row r="78" spans="1:6" ht="12.75">
      <c r="A78" s="263"/>
      <c r="B78" s="263"/>
      <c r="C78" s="263"/>
      <c r="D78" s="263"/>
      <c r="E78" s="263"/>
      <c r="F78" s="263"/>
    </row>
    <row r="79" spans="1:6" ht="12.75">
      <c r="A79" s="263"/>
      <c r="B79" s="263"/>
      <c r="C79" s="263"/>
      <c r="D79" s="263"/>
      <c r="E79" s="263"/>
      <c r="F79" s="263"/>
    </row>
    <row r="80" spans="1:6" ht="12.75">
      <c r="A80" s="263"/>
      <c r="B80" s="263"/>
      <c r="C80" s="263"/>
      <c r="D80" s="263"/>
      <c r="E80" s="263"/>
      <c r="F80" s="263"/>
    </row>
    <row r="81" spans="1:6" ht="12.75">
      <c r="A81" s="263"/>
      <c r="B81" s="263"/>
      <c r="C81" s="263"/>
      <c r="D81" s="263"/>
      <c r="E81" s="263"/>
      <c r="F81" s="263"/>
    </row>
    <row r="82" spans="1:6" ht="12.75">
      <c r="A82" s="263"/>
      <c r="B82" s="263"/>
      <c r="C82" s="263"/>
      <c r="D82" s="263"/>
      <c r="E82" s="263"/>
      <c r="F82" s="263"/>
    </row>
    <row r="83" spans="1:6" ht="12.75">
      <c r="A83" s="263"/>
      <c r="B83" s="263"/>
      <c r="C83" s="263"/>
      <c r="D83" s="263"/>
      <c r="E83" s="263"/>
      <c r="F83" s="263"/>
    </row>
    <row r="84" spans="1:6" ht="12.75">
      <c r="A84" s="263"/>
      <c r="B84" s="263"/>
      <c r="C84" s="263"/>
      <c r="D84" s="263"/>
      <c r="E84" s="263"/>
      <c r="F84" s="263"/>
    </row>
    <row r="85" spans="1:6" ht="12.75">
      <c r="A85" s="263"/>
      <c r="B85" s="263"/>
      <c r="C85" s="263"/>
      <c r="D85" s="263"/>
      <c r="E85" s="263"/>
      <c r="F85" s="263"/>
    </row>
    <row r="86" spans="1:6" ht="12.75">
      <c r="A86" s="263"/>
      <c r="B86" s="263"/>
      <c r="C86" s="263"/>
      <c r="D86" s="263"/>
      <c r="E86" s="263"/>
      <c r="F86" s="263"/>
    </row>
    <row r="87" spans="1:6" ht="12.75">
      <c r="A87" s="263"/>
      <c r="B87" s="263"/>
      <c r="C87" s="263"/>
      <c r="D87" s="263"/>
      <c r="E87" s="263"/>
      <c r="F87" s="263"/>
    </row>
    <row r="88" spans="1:6" ht="12.75">
      <c r="A88" s="263"/>
      <c r="B88" s="263"/>
      <c r="C88" s="263"/>
      <c r="D88" s="263"/>
      <c r="E88" s="263"/>
      <c r="F88" s="263"/>
    </row>
    <row r="89" spans="1:6" ht="12.75">
      <c r="A89" s="263"/>
      <c r="B89" s="263"/>
      <c r="C89" s="263"/>
      <c r="D89" s="263"/>
      <c r="E89" s="263"/>
      <c r="F89" s="263"/>
    </row>
    <row r="90" spans="1:6" ht="12.75">
      <c r="A90" s="263"/>
      <c r="B90" s="263"/>
      <c r="C90" s="263"/>
      <c r="D90" s="263"/>
      <c r="E90" s="263"/>
      <c r="F90" s="263"/>
    </row>
    <row r="91" spans="1:6" ht="12.75">
      <c r="A91" s="263"/>
      <c r="B91" s="263"/>
      <c r="C91" s="263"/>
      <c r="D91" s="263"/>
      <c r="E91" s="263"/>
      <c r="F91" s="263"/>
    </row>
    <row r="92" spans="1:6" ht="12.75">
      <c r="A92" s="263"/>
      <c r="B92" s="263"/>
      <c r="C92" s="263"/>
      <c r="D92" s="263"/>
      <c r="E92" s="263"/>
      <c r="F92" s="263"/>
    </row>
    <row r="93" spans="1:6" ht="12.75">
      <c r="A93" s="263"/>
      <c r="B93" s="263"/>
      <c r="C93" s="263"/>
      <c r="D93" s="263"/>
      <c r="E93" s="263"/>
      <c r="F93" s="263"/>
    </row>
    <row r="94" spans="1:6" ht="12.75">
      <c r="A94" s="263"/>
      <c r="B94" s="263"/>
      <c r="C94" s="263"/>
      <c r="D94" s="263"/>
      <c r="E94" s="263"/>
      <c r="F94" s="263"/>
    </row>
    <row r="95" spans="1:6" ht="12.75">
      <c r="A95" s="263"/>
      <c r="B95" s="263"/>
      <c r="C95" s="263"/>
      <c r="D95" s="263"/>
      <c r="E95" s="263"/>
      <c r="F95" s="263"/>
    </row>
    <row r="96" spans="1:6" ht="12.75">
      <c r="A96" s="263"/>
      <c r="B96" s="263"/>
      <c r="C96" s="263"/>
      <c r="D96" s="263"/>
      <c r="E96" s="263"/>
      <c r="F96" s="263"/>
    </row>
    <row r="97" spans="1:6" ht="12.75">
      <c r="A97" s="263"/>
      <c r="B97" s="263"/>
      <c r="C97" s="263"/>
      <c r="D97" s="263"/>
      <c r="E97" s="263"/>
      <c r="F97" s="263"/>
    </row>
    <row r="98" spans="1:6" ht="12.75">
      <c r="A98" s="263"/>
      <c r="B98" s="263"/>
      <c r="C98" s="263"/>
      <c r="D98" s="263"/>
      <c r="E98" s="263"/>
      <c r="F98" s="263"/>
    </row>
    <row r="99" spans="1:6" ht="12.75">
      <c r="A99" s="263"/>
      <c r="B99" s="263"/>
      <c r="C99" s="263"/>
      <c r="D99" s="263"/>
      <c r="E99" s="263"/>
      <c r="F99" s="263"/>
    </row>
    <row r="100" spans="1:6" ht="12.75">
      <c r="A100" s="263"/>
      <c r="B100" s="263"/>
      <c r="C100" s="263"/>
      <c r="D100" s="263"/>
      <c r="E100" s="263"/>
      <c r="F100" s="263"/>
    </row>
    <row r="101" spans="1:6" ht="12.75">
      <c r="A101" s="263"/>
      <c r="B101" s="263"/>
      <c r="C101" s="263"/>
      <c r="D101" s="263"/>
      <c r="E101" s="263"/>
      <c r="F101" s="263"/>
    </row>
    <row r="102" spans="1:6" ht="12.75">
      <c r="A102" s="263"/>
      <c r="B102" s="263"/>
      <c r="C102" s="263"/>
      <c r="D102" s="263"/>
      <c r="E102" s="263"/>
      <c r="F102" s="263"/>
    </row>
    <row r="103" spans="1:6" ht="12.75">
      <c r="A103" s="263"/>
      <c r="B103" s="263"/>
      <c r="C103" s="263"/>
      <c r="D103" s="263"/>
      <c r="E103" s="263"/>
      <c r="F103" s="263"/>
    </row>
    <row r="104" spans="1:6" ht="12.75">
      <c r="A104" s="263"/>
      <c r="B104" s="263"/>
      <c r="C104" s="263"/>
      <c r="D104" s="263"/>
      <c r="E104" s="263"/>
      <c r="F104" s="263"/>
    </row>
    <row r="105" spans="1:6" ht="12.75">
      <c r="A105" s="263"/>
      <c r="B105" s="263"/>
      <c r="C105" s="263"/>
      <c r="D105" s="263"/>
      <c r="E105" s="263"/>
      <c r="F105" s="263"/>
    </row>
    <row r="106" spans="1:6" ht="12.75">
      <c r="A106" s="263"/>
      <c r="B106" s="263"/>
      <c r="C106" s="263"/>
      <c r="D106" s="263"/>
      <c r="E106" s="263"/>
      <c r="F106" s="263"/>
    </row>
    <row r="107" spans="1:6" ht="12.75">
      <c r="A107" s="263"/>
      <c r="B107" s="263"/>
      <c r="C107" s="263"/>
      <c r="D107" s="263"/>
      <c r="E107" s="263"/>
      <c r="F107" s="263"/>
    </row>
    <row r="108" spans="1:6" ht="12.75">
      <c r="A108" s="263"/>
      <c r="B108" s="263"/>
      <c r="C108" s="263"/>
      <c r="D108" s="263"/>
      <c r="E108" s="263"/>
      <c r="F108" s="263"/>
    </row>
    <row r="109" spans="1:6" ht="12.75">
      <c r="A109" s="263"/>
      <c r="B109" s="263"/>
      <c r="C109" s="263"/>
      <c r="D109" s="263"/>
      <c r="E109" s="263"/>
      <c r="F109" s="263"/>
    </row>
    <row r="110" spans="1:6" ht="12.75">
      <c r="A110" s="263"/>
      <c r="B110" s="263"/>
      <c r="C110" s="263"/>
      <c r="D110" s="263"/>
      <c r="E110" s="263"/>
      <c r="F110" s="263"/>
    </row>
    <row r="111" spans="1:6" ht="12.75">
      <c r="A111" s="263"/>
      <c r="B111" s="263"/>
      <c r="C111" s="263"/>
      <c r="D111" s="263"/>
      <c r="E111" s="263"/>
      <c r="F111" s="263"/>
    </row>
    <row r="112" spans="1:6" ht="12.75">
      <c r="A112" s="263"/>
      <c r="B112" s="263"/>
      <c r="C112" s="263"/>
      <c r="D112" s="263"/>
      <c r="E112" s="263"/>
      <c r="F112" s="263"/>
    </row>
    <row r="113" spans="1:6" ht="12.75">
      <c r="A113" s="263"/>
      <c r="B113" s="263"/>
      <c r="C113" s="263"/>
      <c r="D113" s="263"/>
      <c r="E113" s="263"/>
      <c r="F113" s="263"/>
    </row>
    <row r="114" spans="1:6" ht="12.75">
      <c r="A114" s="263"/>
      <c r="B114" s="263"/>
      <c r="C114" s="263"/>
      <c r="D114" s="263"/>
      <c r="E114" s="263"/>
      <c r="F114" s="263"/>
    </row>
    <row r="115" spans="1:6" ht="12.75">
      <c r="A115" s="263"/>
      <c r="B115" s="263"/>
      <c r="C115" s="263"/>
      <c r="D115" s="263"/>
      <c r="E115" s="263"/>
      <c r="F115" s="263"/>
    </row>
    <row r="116" spans="1:6" ht="12.75">
      <c r="A116" s="263"/>
      <c r="B116" s="263"/>
      <c r="C116" s="263"/>
      <c r="D116" s="263"/>
      <c r="E116" s="263"/>
      <c r="F116" s="263"/>
    </row>
    <row r="117" spans="1:6" ht="12.75">
      <c r="A117" s="263"/>
      <c r="B117" s="263"/>
      <c r="C117" s="263"/>
      <c r="D117" s="263"/>
      <c r="E117" s="263"/>
      <c r="F117" s="263"/>
    </row>
    <row r="118" spans="1:6" ht="12.75">
      <c r="A118" s="263"/>
      <c r="B118" s="263"/>
      <c r="C118" s="263"/>
      <c r="D118" s="263"/>
      <c r="E118" s="263"/>
      <c r="F118" s="263"/>
    </row>
    <row r="119" spans="1:6" ht="12.75">
      <c r="A119" s="263"/>
      <c r="B119" s="263"/>
      <c r="C119" s="263"/>
      <c r="D119" s="263"/>
      <c r="E119" s="263"/>
      <c r="F119" s="263"/>
    </row>
    <row r="120" spans="1:6" ht="12.75">
      <c r="A120" s="263"/>
      <c r="B120" s="263"/>
      <c r="C120" s="263"/>
      <c r="D120" s="263"/>
      <c r="E120" s="263"/>
      <c r="F120" s="263"/>
    </row>
    <row r="121" spans="1:6" ht="12.75">
      <c r="A121" s="263"/>
      <c r="B121" s="263"/>
      <c r="C121" s="263"/>
      <c r="D121" s="263"/>
      <c r="E121" s="263"/>
      <c r="F121" s="263"/>
    </row>
    <row r="122" spans="1:6" ht="12.75">
      <c r="A122" s="263"/>
      <c r="B122" s="263"/>
      <c r="C122" s="263"/>
      <c r="D122" s="263"/>
      <c r="E122" s="263"/>
      <c r="F122" s="263"/>
    </row>
    <row r="123" spans="1:6" ht="12.75">
      <c r="A123" s="263"/>
      <c r="B123" s="263"/>
      <c r="C123" s="263"/>
      <c r="D123" s="263"/>
      <c r="E123" s="263"/>
      <c r="F123" s="263"/>
    </row>
    <row r="124" spans="1:6" ht="12.75">
      <c r="A124" s="263"/>
      <c r="B124" s="263"/>
      <c r="C124" s="263"/>
      <c r="D124" s="263"/>
      <c r="E124" s="263"/>
      <c r="F124" s="263"/>
    </row>
    <row r="125" spans="1:6" ht="12.75">
      <c r="A125" s="263"/>
      <c r="B125" s="263"/>
      <c r="C125" s="263"/>
      <c r="D125" s="263"/>
      <c r="E125" s="263"/>
      <c r="F125" s="263"/>
    </row>
    <row r="126" spans="1:6" ht="12.75">
      <c r="A126" s="263"/>
      <c r="B126" s="263"/>
      <c r="C126" s="263"/>
      <c r="D126" s="263"/>
      <c r="E126" s="263"/>
      <c r="F126" s="263"/>
    </row>
    <row r="127" spans="1:6" ht="12.75">
      <c r="A127" s="263"/>
      <c r="B127" s="263"/>
      <c r="C127" s="263"/>
      <c r="D127" s="263"/>
      <c r="E127" s="263"/>
      <c r="F127" s="263"/>
    </row>
    <row r="128" spans="1:6" ht="12.75">
      <c r="A128" s="263"/>
      <c r="B128" s="263"/>
      <c r="C128" s="263"/>
      <c r="D128" s="263"/>
      <c r="E128" s="263"/>
      <c r="F128" s="263"/>
    </row>
    <row r="129" spans="1:6" ht="12.75">
      <c r="A129" s="263"/>
      <c r="B129" s="263"/>
      <c r="C129" s="263"/>
      <c r="D129" s="263"/>
      <c r="E129" s="263"/>
      <c r="F129" s="263"/>
    </row>
    <row r="130" spans="1:6" ht="12.75">
      <c r="A130" s="263"/>
      <c r="B130" s="263"/>
      <c r="C130" s="263"/>
      <c r="D130" s="263"/>
      <c r="E130" s="263"/>
      <c r="F130" s="263"/>
    </row>
    <row r="131" spans="1:6" ht="12.75">
      <c r="A131" s="263"/>
      <c r="B131" s="263"/>
      <c r="C131" s="263"/>
      <c r="D131" s="263"/>
      <c r="E131" s="263"/>
      <c r="F131" s="263"/>
    </row>
    <row r="132" spans="1:6" ht="12.75">
      <c r="A132" s="263"/>
      <c r="B132" s="263"/>
      <c r="C132" s="263"/>
      <c r="D132" s="263"/>
      <c r="E132" s="263"/>
      <c r="F132" s="263"/>
    </row>
    <row r="133" spans="1:6" ht="12.75">
      <c r="A133" s="263"/>
      <c r="B133" s="263"/>
      <c r="C133" s="263"/>
      <c r="D133" s="263"/>
      <c r="E133" s="263"/>
      <c r="F133" s="263"/>
    </row>
    <row r="134" spans="1:6" ht="12.75">
      <c r="A134" s="263"/>
      <c r="B134" s="263"/>
      <c r="C134" s="263"/>
      <c r="D134" s="263"/>
      <c r="E134" s="263"/>
      <c r="F134" s="263"/>
    </row>
    <row r="135" spans="1:6" ht="12.75">
      <c r="A135" s="263"/>
      <c r="B135" s="263"/>
      <c r="C135" s="263"/>
      <c r="D135" s="263"/>
      <c r="E135" s="263"/>
      <c r="F135" s="263"/>
    </row>
    <row r="136" spans="1:6" ht="12.75">
      <c r="A136" s="263"/>
      <c r="B136" s="263"/>
      <c r="C136" s="263"/>
      <c r="D136" s="263"/>
      <c r="E136" s="263"/>
      <c r="F136" s="263"/>
    </row>
    <row r="137" spans="1:6" ht="12.75">
      <c r="A137" s="263"/>
      <c r="B137" s="263"/>
      <c r="C137" s="263"/>
      <c r="D137" s="263"/>
      <c r="E137" s="263"/>
      <c r="F137" s="263"/>
    </row>
    <row r="138" spans="1:6" ht="12.75">
      <c r="A138" s="263"/>
      <c r="B138" s="263"/>
      <c r="C138" s="263"/>
      <c r="D138" s="263"/>
      <c r="E138" s="263"/>
      <c r="F138" s="263"/>
    </row>
    <row r="139" spans="1:6" ht="12.75">
      <c r="A139" s="263"/>
      <c r="B139" s="263"/>
      <c r="C139" s="263"/>
      <c r="D139" s="263"/>
      <c r="E139" s="263"/>
      <c r="F139" s="263"/>
    </row>
    <row r="140" spans="1:6" ht="12.75">
      <c r="A140" s="263"/>
      <c r="B140" s="263"/>
      <c r="C140" s="263"/>
      <c r="D140" s="263"/>
      <c r="E140" s="263"/>
      <c r="F140" s="263"/>
    </row>
    <row r="141" spans="1:6" ht="12.75">
      <c r="A141" s="263"/>
      <c r="B141" s="263"/>
      <c r="C141" s="263"/>
      <c r="D141" s="263"/>
      <c r="E141" s="263"/>
      <c r="F141" s="263"/>
    </row>
    <row r="142" spans="1:6" ht="12.75">
      <c r="A142" s="263"/>
      <c r="B142" s="263"/>
      <c r="C142" s="263"/>
      <c r="D142" s="263"/>
      <c r="E142" s="263"/>
      <c r="F142" s="263"/>
    </row>
    <row r="143" spans="1:6" ht="12.75">
      <c r="A143" s="263"/>
      <c r="B143" s="263"/>
      <c r="C143" s="263"/>
      <c r="D143" s="263"/>
      <c r="E143" s="263"/>
      <c r="F143" s="263"/>
    </row>
    <row r="144" spans="1:6" ht="12.75">
      <c r="A144" s="263"/>
      <c r="B144" s="263"/>
      <c r="C144" s="263"/>
      <c r="D144" s="263"/>
      <c r="E144" s="263"/>
      <c r="F144" s="263"/>
    </row>
    <row r="145" spans="1:6" ht="12.75">
      <c r="A145" s="263"/>
      <c r="B145" s="263"/>
      <c r="C145" s="263"/>
      <c r="D145" s="263"/>
      <c r="E145" s="263"/>
      <c r="F145" s="263"/>
    </row>
    <row r="146" spans="1:6" ht="12.75">
      <c r="A146" s="263"/>
      <c r="B146" s="263"/>
      <c r="C146" s="263"/>
      <c r="D146" s="263"/>
      <c r="E146" s="263"/>
      <c r="F146" s="263"/>
    </row>
    <row r="147" spans="1:6" ht="12.75">
      <c r="A147" s="263"/>
      <c r="B147" s="263"/>
      <c r="C147" s="263"/>
      <c r="D147" s="263"/>
      <c r="E147" s="263"/>
      <c r="F147" s="263"/>
    </row>
    <row r="148" spans="1:6" ht="12.75">
      <c r="A148" s="263"/>
      <c r="B148" s="263"/>
      <c r="C148" s="263"/>
      <c r="D148" s="263"/>
      <c r="E148" s="263"/>
      <c r="F148" s="263"/>
    </row>
    <row r="149" spans="1:6" ht="12.75">
      <c r="A149" s="263"/>
      <c r="B149" s="263"/>
      <c r="C149" s="263"/>
      <c r="D149" s="263"/>
      <c r="E149" s="263"/>
      <c r="F149" s="263"/>
    </row>
    <row r="150" spans="1:6" ht="12.75">
      <c r="A150" s="263"/>
      <c r="B150" s="263"/>
      <c r="C150" s="263"/>
      <c r="D150" s="263"/>
      <c r="E150" s="263"/>
      <c r="F150" s="263"/>
    </row>
    <row r="151" spans="1:6" ht="12.75">
      <c r="A151" s="263"/>
      <c r="B151" s="263"/>
      <c r="C151" s="263"/>
      <c r="D151" s="263"/>
      <c r="E151" s="263"/>
      <c r="F151" s="263"/>
    </row>
    <row r="152" spans="1:6" ht="12.75">
      <c r="A152" s="263"/>
      <c r="B152" s="263"/>
      <c r="C152" s="263"/>
      <c r="D152" s="263"/>
      <c r="E152" s="263"/>
      <c r="F152" s="263"/>
    </row>
    <row r="153" spans="1:6" ht="12.75">
      <c r="A153" s="263"/>
      <c r="B153" s="263"/>
      <c r="C153" s="263"/>
      <c r="D153" s="263"/>
      <c r="E153" s="263"/>
      <c r="F153" s="263"/>
    </row>
    <row r="154" spans="1:6" ht="12.75">
      <c r="A154" s="263"/>
      <c r="B154" s="263"/>
      <c r="C154" s="263"/>
      <c r="D154" s="263"/>
      <c r="E154" s="263"/>
      <c r="F154" s="263"/>
    </row>
    <row r="155" spans="1:6" ht="12.75">
      <c r="A155" s="263"/>
      <c r="B155" s="263"/>
      <c r="C155" s="263"/>
      <c r="D155" s="263"/>
      <c r="E155" s="263"/>
      <c r="F155" s="263"/>
    </row>
    <row r="156" spans="1:6" ht="12.75">
      <c r="A156" s="263"/>
      <c r="B156" s="263"/>
      <c r="C156" s="263"/>
      <c r="D156" s="263"/>
      <c r="E156" s="263"/>
      <c r="F156" s="263"/>
    </row>
    <row r="157" spans="1:6" ht="12.75">
      <c r="A157" s="263"/>
      <c r="B157" s="263"/>
      <c r="C157" s="263"/>
      <c r="D157" s="263"/>
      <c r="E157" s="263"/>
      <c r="F157" s="263"/>
    </row>
    <row r="158" spans="1:6" ht="12.75">
      <c r="A158" s="263"/>
      <c r="B158" s="263"/>
      <c r="C158" s="263"/>
      <c r="D158" s="263"/>
      <c r="E158" s="263"/>
      <c r="F158" s="263"/>
    </row>
    <row r="159" spans="1:6" ht="12.75">
      <c r="A159" s="263"/>
      <c r="B159" s="263"/>
      <c r="C159" s="263"/>
      <c r="D159" s="263"/>
      <c r="E159" s="263"/>
      <c r="F159" s="263"/>
    </row>
    <row r="160" spans="1:6" ht="12.75">
      <c r="A160" s="263"/>
      <c r="B160" s="263"/>
      <c r="C160" s="263"/>
      <c r="D160" s="263"/>
      <c r="E160" s="263"/>
      <c r="F160" s="263"/>
    </row>
    <row r="161" spans="1:6" ht="12.75">
      <c r="A161" s="263"/>
      <c r="B161" s="263"/>
      <c r="C161" s="263"/>
      <c r="D161" s="263"/>
      <c r="E161" s="263"/>
      <c r="F161" s="263"/>
    </row>
    <row r="162" spans="1:6" ht="12.75">
      <c r="A162" s="263"/>
      <c r="B162" s="263"/>
      <c r="C162" s="263"/>
      <c r="D162" s="263"/>
      <c r="E162" s="263"/>
      <c r="F162" s="263"/>
    </row>
    <row r="163" spans="1:6" ht="12.75">
      <c r="A163" s="263"/>
      <c r="B163" s="263"/>
      <c r="C163" s="263"/>
      <c r="D163" s="263"/>
      <c r="E163" s="263"/>
      <c r="F163" s="263"/>
    </row>
    <row r="164" spans="1:6" ht="12.75">
      <c r="A164" s="263"/>
      <c r="B164" s="263"/>
      <c r="C164" s="263"/>
      <c r="D164" s="263"/>
      <c r="E164" s="263"/>
      <c r="F164" s="263"/>
    </row>
    <row r="165" spans="1:6" ht="12.75">
      <c r="A165" s="263"/>
      <c r="B165" s="263"/>
      <c r="C165" s="263"/>
      <c r="D165" s="263"/>
      <c r="E165" s="263"/>
      <c r="F165" s="263"/>
    </row>
    <row r="166" spans="1:6" ht="12.75">
      <c r="A166" s="263"/>
      <c r="B166" s="263"/>
      <c r="C166" s="263"/>
      <c r="D166" s="263"/>
      <c r="E166" s="263"/>
      <c r="F166" s="263"/>
    </row>
    <row r="167" spans="1:6" ht="12.75">
      <c r="A167" s="263"/>
      <c r="B167" s="263"/>
      <c r="C167" s="263"/>
      <c r="D167" s="263"/>
      <c r="E167" s="263"/>
      <c r="F167" s="263"/>
    </row>
    <row r="168" spans="1:6" ht="12.75">
      <c r="A168" s="263"/>
      <c r="B168" s="263"/>
      <c r="C168" s="263"/>
      <c r="D168" s="263"/>
      <c r="E168" s="263"/>
      <c r="F168" s="263"/>
    </row>
    <row r="169" spans="1:6" ht="12.75">
      <c r="A169" s="263"/>
      <c r="B169" s="263"/>
      <c r="C169" s="263"/>
      <c r="D169" s="263"/>
      <c r="E169" s="263"/>
      <c r="F169" s="263"/>
    </row>
    <row r="170" spans="1:6" ht="12.75">
      <c r="A170" s="263"/>
      <c r="B170" s="263"/>
      <c r="C170" s="263"/>
      <c r="D170" s="263"/>
      <c r="E170" s="263"/>
      <c r="F170" s="263"/>
    </row>
    <row r="171" spans="1:6" ht="12.75">
      <c r="A171" s="263"/>
      <c r="B171" s="263"/>
      <c r="C171" s="263"/>
      <c r="D171" s="263"/>
      <c r="E171" s="263"/>
      <c r="F171" s="263"/>
    </row>
    <row r="172" spans="1:6" ht="12.75">
      <c r="A172" s="263"/>
      <c r="B172" s="263"/>
      <c r="C172" s="263"/>
      <c r="D172" s="263"/>
      <c r="E172" s="263"/>
      <c r="F172" s="263"/>
    </row>
    <row r="173" spans="1:6" ht="12.75">
      <c r="A173" s="263"/>
      <c r="B173" s="263"/>
      <c r="C173" s="263"/>
      <c r="D173" s="263"/>
      <c r="E173" s="263"/>
      <c r="F173" s="263"/>
    </row>
    <row r="174" spans="1:6" ht="12.75">
      <c r="A174" s="263"/>
      <c r="B174" s="263"/>
      <c r="C174" s="263"/>
      <c r="D174" s="263"/>
      <c r="E174" s="263"/>
      <c r="F174" s="263"/>
    </row>
    <row r="175" spans="1:6" ht="12.75">
      <c r="A175" s="263"/>
      <c r="B175" s="263"/>
      <c r="C175" s="263"/>
      <c r="D175" s="263"/>
      <c r="E175" s="263"/>
      <c r="F175" s="263"/>
    </row>
    <row r="176" spans="1:6" ht="12.75">
      <c r="A176" s="263"/>
      <c r="B176" s="263"/>
      <c r="C176" s="263"/>
      <c r="D176" s="263"/>
      <c r="E176" s="263"/>
      <c r="F176" s="263"/>
    </row>
    <row r="177" spans="1:6" ht="12.75">
      <c r="A177" s="263"/>
      <c r="B177" s="263"/>
      <c r="C177" s="263"/>
      <c r="D177" s="263"/>
      <c r="E177" s="263"/>
      <c r="F177" s="263"/>
    </row>
    <row r="178" spans="1:6" ht="12.75">
      <c r="A178" s="263"/>
      <c r="B178" s="263"/>
      <c r="C178" s="263"/>
      <c r="D178" s="263"/>
      <c r="E178" s="263"/>
      <c r="F178" s="263"/>
    </row>
    <row r="179" spans="1:6" ht="12.75">
      <c r="A179" s="263"/>
      <c r="B179" s="263"/>
      <c r="C179" s="263"/>
      <c r="D179" s="263"/>
      <c r="E179" s="263"/>
      <c r="F179" s="263"/>
    </row>
    <row r="180" spans="1:6" ht="12.75">
      <c r="A180" s="263"/>
      <c r="B180" s="263"/>
      <c r="C180" s="263"/>
      <c r="D180" s="263"/>
      <c r="E180" s="263"/>
      <c r="F180" s="263"/>
    </row>
    <row r="181" spans="1:6" ht="12.75">
      <c r="A181" s="263"/>
      <c r="B181" s="263"/>
      <c r="C181" s="263"/>
      <c r="D181" s="263"/>
      <c r="E181" s="263"/>
      <c r="F181" s="263"/>
    </row>
    <row r="182" spans="1:6" ht="12.75">
      <c r="A182" s="263"/>
      <c r="B182" s="263"/>
      <c r="C182" s="263"/>
      <c r="D182" s="263"/>
      <c r="E182" s="263"/>
      <c r="F182" s="263"/>
    </row>
    <row r="183" spans="1:6" ht="12.75">
      <c r="A183" s="263"/>
      <c r="B183" s="263"/>
      <c r="C183" s="263"/>
      <c r="D183" s="263"/>
      <c r="E183" s="263"/>
      <c r="F183" s="263"/>
    </row>
    <row r="184" spans="1:6" ht="12.75">
      <c r="A184" s="263"/>
      <c r="B184" s="263"/>
      <c r="C184" s="263"/>
      <c r="D184" s="263"/>
      <c r="E184" s="263"/>
      <c r="F184" s="263"/>
    </row>
    <row r="185" spans="1:6" ht="12.75">
      <c r="A185" s="263"/>
      <c r="B185" s="263"/>
      <c r="C185" s="263"/>
      <c r="D185" s="263"/>
      <c r="E185" s="263"/>
      <c r="F185" s="263"/>
    </row>
    <row r="186" spans="1:6" ht="12.75">
      <c r="A186" s="263"/>
      <c r="B186" s="263"/>
      <c r="C186" s="263"/>
      <c r="D186" s="263"/>
      <c r="E186" s="263"/>
      <c r="F186" s="263"/>
    </row>
    <row r="187" spans="1:6" ht="12.75">
      <c r="A187" s="263"/>
      <c r="B187" s="263"/>
      <c r="C187" s="263"/>
      <c r="D187" s="263"/>
      <c r="E187" s="263"/>
      <c r="F187" s="263"/>
    </row>
    <row r="188" spans="1:6" ht="12.75">
      <c r="A188" s="263"/>
      <c r="B188" s="263"/>
      <c r="C188" s="263"/>
      <c r="D188" s="263"/>
      <c r="E188" s="263"/>
      <c r="F188" s="263"/>
    </row>
    <row r="189" spans="1:6" ht="12.75">
      <c r="A189" s="263"/>
      <c r="B189" s="263"/>
      <c r="C189" s="263"/>
      <c r="D189" s="263"/>
      <c r="E189" s="263"/>
      <c r="F189" s="263"/>
    </row>
    <row r="190" spans="1:6" ht="12.75">
      <c r="A190" s="263"/>
      <c r="B190" s="263"/>
      <c r="C190" s="263"/>
      <c r="D190" s="263"/>
      <c r="E190" s="263"/>
      <c r="F190" s="263"/>
    </row>
    <row r="191" spans="1:6" ht="12.75">
      <c r="A191" s="263"/>
      <c r="B191" s="263"/>
      <c r="C191" s="263"/>
      <c r="D191" s="263"/>
      <c r="E191" s="263"/>
      <c r="F191" s="263"/>
    </row>
    <row r="192" spans="1:6" ht="12.75">
      <c r="A192" s="263"/>
      <c r="B192" s="263"/>
      <c r="C192" s="263"/>
      <c r="D192" s="263"/>
      <c r="E192" s="263"/>
      <c r="F192" s="263"/>
    </row>
    <row r="193" spans="1:6" ht="12.75">
      <c r="A193" s="263"/>
      <c r="B193" s="263"/>
      <c r="C193" s="263"/>
      <c r="D193" s="263"/>
      <c r="E193" s="263"/>
      <c r="F193" s="263"/>
    </row>
    <row r="194" spans="1:6" ht="12.75">
      <c r="A194" s="263"/>
      <c r="B194" s="263"/>
      <c r="C194" s="263"/>
      <c r="D194" s="263"/>
      <c r="E194" s="263"/>
      <c r="F194" s="263"/>
    </row>
    <row r="195" spans="1:6" ht="12.75">
      <c r="A195" s="263"/>
      <c r="B195" s="263"/>
      <c r="C195" s="263"/>
      <c r="D195" s="263"/>
      <c r="E195" s="263"/>
      <c r="F195" s="263"/>
    </row>
    <row r="196" spans="1:6" ht="12.75">
      <c r="A196" s="263"/>
      <c r="B196" s="263"/>
      <c r="C196" s="263"/>
      <c r="D196" s="263"/>
      <c r="E196" s="263"/>
      <c r="F196" s="263"/>
    </row>
    <row r="197" spans="1:6" ht="12.75">
      <c r="A197" s="263"/>
      <c r="B197" s="263"/>
      <c r="C197" s="263"/>
      <c r="D197" s="263"/>
      <c r="E197" s="263"/>
      <c r="F197" s="263"/>
    </row>
    <row r="198" spans="1:6" ht="12.75">
      <c r="A198" s="263"/>
      <c r="B198" s="263"/>
      <c r="C198" s="263"/>
      <c r="D198" s="263"/>
      <c r="E198" s="263"/>
      <c r="F198" s="263"/>
    </row>
    <row r="199" spans="1:6" ht="12.75">
      <c r="A199" s="263"/>
      <c r="B199" s="263"/>
      <c r="C199" s="263"/>
      <c r="D199" s="263"/>
      <c r="E199" s="263"/>
      <c r="F199" s="263"/>
    </row>
    <row r="200" spans="1:6" ht="12.75">
      <c r="A200" s="263"/>
      <c r="B200" s="263"/>
      <c r="C200" s="263"/>
      <c r="D200" s="263"/>
      <c r="E200" s="263"/>
      <c r="F200" s="263"/>
    </row>
    <row r="201" spans="1:6" ht="12.75">
      <c r="A201" s="263"/>
      <c r="B201" s="263"/>
      <c r="C201" s="263"/>
      <c r="D201" s="263"/>
      <c r="E201" s="263"/>
      <c r="F201" s="263"/>
    </row>
    <row r="202" spans="1:6" ht="12.75">
      <c r="A202" s="263"/>
      <c r="B202" s="263"/>
      <c r="C202" s="263"/>
      <c r="D202" s="263"/>
      <c r="E202" s="263"/>
      <c r="F202" s="263"/>
    </row>
    <row r="203" spans="1:6" ht="12.75">
      <c r="A203" s="263"/>
      <c r="B203" s="263"/>
      <c r="C203" s="263"/>
      <c r="D203" s="263"/>
      <c r="E203" s="263"/>
      <c r="F203" s="263"/>
    </row>
    <row r="204" spans="1:6" ht="12.75">
      <c r="A204" s="263"/>
      <c r="B204" s="263"/>
      <c r="C204" s="263"/>
      <c r="D204" s="263"/>
      <c r="E204" s="263"/>
      <c r="F204" s="263"/>
    </row>
    <row r="205" spans="1:6" ht="12.75">
      <c r="A205" s="263"/>
      <c r="B205" s="263"/>
      <c r="C205" s="263"/>
      <c r="D205" s="263"/>
      <c r="E205" s="263"/>
      <c r="F205" s="263"/>
    </row>
    <row r="206" spans="1:6" ht="12.75">
      <c r="A206" s="263"/>
      <c r="B206" s="263"/>
      <c r="C206" s="263"/>
      <c r="D206" s="263"/>
      <c r="E206" s="263"/>
      <c r="F206" s="263"/>
    </row>
    <row r="207" spans="1:6" ht="12.75">
      <c r="A207" s="263"/>
      <c r="B207" s="263"/>
      <c r="C207" s="263"/>
      <c r="D207" s="263"/>
      <c r="E207" s="263"/>
      <c r="F207" s="263"/>
    </row>
    <row r="208" spans="1:6" ht="12.75">
      <c r="A208" s="263"/>
      <c r="B208" s="263"/>
      <c r="C208" s="263"/>
      <c r="D208" s="263"/>
      <c r="E208" s="263"/>
      <c r="F208" s="263"/>
    </row>
    <row r="209" spans="1:6" ht="12.75">
      <c r="A209" s="263"/>
      <c r="B209" s="263"/>
      <c r="C209" s="263"/>
      <c r="D209" s="263"/>
      <c r="E209" s="263"/>
      <c r="F209" s="263"/>
    </row>
    <row r="210" spans="1:6" ht="12.75">
      <c r="A210" s="263"/>
      <c r="B210" s="263"/>
      <c r="C210" s="263"/>
      <c r="D210" s="263"/>
      <c r="E210" s="263"/>
      <c r="F210" s="263"/>
    </row>
    <row r="211" spans="1:6" ht="12.75">
      <c r="A211" s="263"/>
      <c r="B211" s="263"/>
      <c r="C211" s="263"/>
      <c r="D211" s="263"/>
      <c r="E211" s="263"/>
      <c r="F211" s="263"/>
    </row>
    <row r="212" spans="1:6" ht="12.75">
      <c r="A212" s="263"/>
      <c r="B212" s="263"/>
      <c r="C212" s="263"/>
      <c r="D212" s="263"/>
      <c r="E212" s="263"/>
      <c r="F212" s="263"/>
    </row>
    <row r="213" spans="1:6" ht="12.75">
      <c r="A213" s="263"/>
      <c r="B213" s="263"/>
      <c r="C213" s="263"/>
      <c r="D213" s="263"/>
      <c r="E213" s="263"/>
      <c r="F213" s="263"/>
    </row>
    <row r="214" spans="1:6" ht="12.75">
      <c r="A214" s="263"/>
      <c r="B214" s="263"/>
      <c r="C214" s="263"/>
      <c r="D214" s="263"/>
      <c r="E214" s="263"/>
      <c r="F214" s="263"/>
    </row>
    <row r="215" spans="1:6" ht="12.75">
      <c r="A215" s="263"/>
      <c r="B215" s="263"/>
      <c r="C215" s="263"/>
      <c r="D215" s="263"/>
      <c r="E215" s="263"/>
      <c r="F215" s="263"/>
    </row>
    <row r="216" spans="1:6" ht="12.75">
      <c r="A216" s="263"/>
      <c r="B216" s="263"/>
      <c r="C216" s="263"/>
      <c r="D216" s="263"/>
      <c r="E216" s="263"/>
      <c r="F216" s="263"/>
    </row>
    <row r="217" spans="1:6" ht="12.75">
      <c r="A217" s="263"/>
      <c r="B217" s="263"/>
      <c r="C217" s="263"/>
      <c r="D217" s="263"/>
      <c r="E217" s="263"/>
      <c r="F217" s="263"/>
    </row>
    <row r="218" spans="1:6" ht="12.75">
      <c r="A218" s="263"/>
      <c r="B218" s="263"/>
      <c r="C218" s="263"/>
      <c r="D218" s="263"/>
      <c r="E218" s="263"/>
      <c r="F218" s="263"/>
    </row>
    <row r="219" spans="1:6" ht="12.75">
      <c r="A219" s="263"/>
      <c r="B219" s="263"/>
      <c r="C219" s="263"/>
      <c r="D219" s="263"/>
      <c r="E219" s="263"/>
      <c r="F219" s="263"/>
    </row>
    <row r="220" spans="1:6" ht="12.75">
      <c r="A220" s="263"/>
      <c r="B220" s="263"/>
      <c r="C220" s="263"/>
      <c r="D220" s="263"/>
      <c r="E220" s="263"/>
      <c r="F220" s="263"/>
    </row>
    <row r="221" spans="1:6" ht="12.75">
      <c r="A221" s="263"/>
      <c r="B221" s="263"/>
      <c r="C221" s="263"/>
      <c r="D221" s="263"/>
      <c r="E221" s="263"/>
      <c r="F221" s="263"/>
    </row>
    <row r="222" spans="1:6" ht="12.75">
      <c r="A222" s="263"/>
      <c r="B222" s="263"/>
      <c r="C222" s="263"/>
      <c r="D222" s="263"/>
      <c r="E222" s="263"/>
      <c r="F222" s="263"/>
    </row>
    <row r="223" spans="1:6" ht="12.75">
      <c r="A223" s="263"/>
      <c r="B223" s="263"/>
      <c r="C223" s="263"/>
      <c r="D223" s="263"/>
      <c r="E223" s="263"/>
      <c r="F223" s="263"/>
    </row>
    <row r="224" spans="1:6" ht="12.75">
      <c r="A224" s="263"/>
      <c r="B224" s="263"/>
      <c r="C224" s="263"/>
      <c r="D224" s="263"/>
      <c r="E224" s="263"/>
      <c r="F224" s="263"/>
    </row>
    <row r="225" spans="1:6" ht="12.75">
      <c r="A225" s="263"/>
      <c r="B225" s="263"/>
      <c r="C225" s="263"/>
      <c r="D225" s="263"/>
      <c r="E225" s="263"/>
      <c r="F225" s="263"/>
    </row>
    <row r="226" spans="1:6" ht="12.75">
      <c r="A226" s="263"/>
      <c r="B226" s="263"/>
      <c r="C226" s="263"/>
      <c r="D226" s="263"/>
      <c r="E226" s="263"/>
      <c r="F226" s="263"/>
    </row>
    <row r="227" spans="1:6" ht="12.75">
      <c r="A227" s="263"/>
      <c r="B227" s="263"/>
      <c r="C227" s="263"/>
      <c r="D227" s="263"/>
      <c r="E227" s="263"/>
      <c r="F227" s="263"/>
    </row>
    <row r="228" spans="1:6" ht="12.75">
      <c r="A228" s="263"/>
      <c r="B228" s="263"/>
      <c r="C228" s="263"/>
      <c r="D228" s="263"/>
      <c r="E228" s="263"/>
      <c r="F228" s="263"/>
    </row>
    <row r="229" spans="1:6" ht="12.75">
      <c r="A229" s="263"/>
      <c r="B229" s="263"/>
      <c r="C229" s="263"/>
      <c r="D229" s="263"/>
      <c r="E229" s="263"/>
      <c r="F229" s="263"/>
    </row>
    <row r="230" spans="1:6" ht="12.75">
      <c r="A230" s="263"/>
      <c r="B230" s="263"/>
      <c r="C230" s="263"/>
      <c r="D230" s="263"/>
      <c r="E230" s="263"/>
      <c r="F230" s="263"/>
    </row>
    <row r="231" spans="1:6" ht="12.75">
      <c r="A231" s="263"/>
      <c r="B231" s="263"/>
      <c r="C231" s="263"/>
      <c r="D231" s="263"/>
      <c r="E231" s="263"/>
      <c r="F231" s="263"/>
    </row>
    <row r="232" spans="1:6" ht="12.75">
      <c r="A232" s="263"/>
      <c r="B232" s="263"/>
      <c r="C232" s="263"/>
      <c r="D232" s="263"/>
      <c r="E232" s="263"/>
      <c r="F232" s="263"/>
    </row>
    <row r="233" spans="1:6" ht="12.75">
      <c r="A233" s="263"/>
      <c r="B233" s="263"/>
      <c r="C233" s="263"/>
      <c r="D233" s="263"/>
      <c r="E233" s="263"/>
      <c r="F233" s="263"/>
    </row>
    <row r="234" spans="1:6" ht="12.75">
      <c r="A234" s="263"/>
      <c r="B234" s="263"/>
      <c r="C234" s="263"/>
      <c r="D234" s="263"/>
      <c r="E234" s="263"/>
      <c r="F234" s="263"/>
    </row>
    <row r="235" spans="1:6" ht="12.75">
      <c r="A235" s="263"/>
      <c r="B235" s="263"/>
      <c r="C235" s="263"/>
      <c r="D235" s="263"/>
      <c r="E235" s="263"/>
      <c r="F235" s="263"/>
    </row>
    <row r="236" spans="1:6" ht="12.75">
      <c r="A236" s="263"/>
      <c r="B236" s="263"/>
      <c r="C236" s="263"/>
      <c r="D236" s="263"/>
      <c r="E236" s="263"/>
      <c r="F236" s="263"/>
    </row>
    <row r="237" spans="1:6" ht="12.75">
      <c r="A237" s="263"/>
      <c r="B237" s="263"/>
      <c r="C237" s="263"/>
      <c r="D237" s="263"/>
      <c r="E237" s="263"/>
      <c r="F237" s="263"/>
    </row>
    <row r="238" spans="1:6" ht="12.75">
      <c r="A238" s="263"/>
      <c r="B238" s="263"/>
      <c r="C238" s="263"/>
      <c r="D238" s="263"/>
      <c r="E238" s="263"/>
      <c r="F238" s="263"/>
    </row>
    <row r="239" spans="1:6" ht="12.75">
      <c r="A239" s="263"/>
      <c r="B239" s="263"/>
      <c r="C239" s="263"/>
      <c r="D239" s="263"/>
      <c r="E239" s="263"/>
      <c r="F239" s="263"/>
    </row>
    <row r="240" spans="1:6" ht="12.75">
      <c r="A240" s="263"/>
      <c r="B240" s="263"/>
      <c r="C240" s="263"/>
      <c r="D240" s="263"/>
      <c r="E240" s="263"/>
      <c r="F240" s="263"/>
    </row>
    <row r="241" spans="1:6" ht="12.75">
      <c r="A241" s="263"/>
      <c r="B241" s="263"/>
      <c r="C241" s="263"/>
      <c r="D241" s="263"/>
      <c r="E241" s="263"/>
      <c r="F241" s="263"/>
    </row>
    <row r="242" spans="1:6" ht="12.75">
      <c r="A242" s="263"/>
      <c r="B242" s="263"/>
      <c r="C242" s="263"/>
      <c r="D242" s="263"/>
      <c r="E242" s="263"/>
      <c r="F242" s="263"/>
    </row>
    <row r="243" spans="1:6" ht="12.75">
      <c r="A243" s="263"/>
      <c r="B243" s="263"/>
      <c r="C243" s="263"/>
      <c r="D243" s="263"/>
      <c r="E243" s="263"/>
      <c r="F243" s="263"/>
    </row>
    <row r="244" spans="1:6" ht="12.75">
      <c r="A244" s="263"/>
      <c r="B244" s="263"/>
      <c r="C244" s="263"/>
      <c r="D244" s="263"/>
      <c r="E244" s="263"/>
      <c r="F244" s="263"/>
    </row>
    <row r="245" spans="1:6" ht="12.75">
      <c r="A245" s="263"/>
      <c r="B245" s="263"/>
      <c r="C245" s="263"/>
      <c r="D245" s="263"/>
      <c r="E245" s="263"/>
      <c r="F245" s="263"/>
    </row>
    <row r="246" spans="1:6" ht="12.75">
      <c r="A246" s="263"/>
      <c r="B246" s="263"/>
      <c r="C246" s="263"/>
      <c r="D246" s="263"/>
      <c r="E246" s="263"/>
      <c r="F246" s="263"/>
    </row>
    <row r="247" spans="1:6" ht="12.75">
      <c r="A247" s="263"/>
      <c r="B247" s="263"/>
      <c r="C247" s="263"/>
      <c r="D247" s="263"/>
      <c r="E247" s="263"/>
      <c r="F247" s="263"/>
    </row>
    <row r="248" spans="1:6" ht="12.75">
      <c r="A248" s="263"/>
      <c r="B248" s="263"/>
      <c r="C248" s="263"/>
      <c r="D248" s="263"/>
      <c r="E248" s="263"/>
      <c r="F248" s="263"/>
    </row>
    <row r="249" spans="1:6" ht="12.75">
      <c r="A249" s="263"/>
      <c r="B249" s="263"/>
      <c r="C249" s="263"/>
      <c r="D249" s="263"/>
      <c r="E249" s="263"/>
      <c r="F249" s="263"/>
    </row>
    <row r="250" spans="1:6" ht="12.75">
      <c r="A250" s="263"/>
      <c r="B250" s="263"/>
      <c r="C250" s="263"/>
      <c r="D250" s="263"/>
      <c r="E250" s="263"/>
      <c r="F250" s="263"/>
    </row>
    <row r="251" spans="1:6" ht="12.75">
      <c r="A251" s="263"/>
      <c r="B251" s="263"/>
      <c r="C251" s="263"/>
      <c r="D251" s="263"/>
      <c r="E251" s="263"/>
      <c r="F251" s="263"/>
    </row>
    <row r="252" spans="1:6" ht="12.75">
      <c r="A252" s="263"/>
      <c r="B252" s="263"/>
      <c r="C252" s="263"/>
      <c r="D252" s="263"/>
      <c r="E252" s="263"/>
      <c r="F252" s="263"/>
    </row>
    <row r="253" spans="1:6" ht="12.75">
      <c r="A253" s="263"/>
      <c r="B253" s="263"/>
      <c r="C253" s="263"/>
      <c r="D253" s="263"/>
      <c r="E253" s="263"/>
      <c r="F253" s="263"/>
    </row>
    <row r="254" spans="1:6" ht="12.75">
      <c r="A254" s="263"/>
      <c r="B254" s="263"/>
      <c r="C254" s="263"/>
      <c r="D254" s="263"/>
      <c r="E254" s="263"/>
      <c r="F254" s="263"/>
    </row>
    <row r="255" spans="1:6" ht="12.75">
      <c r="A255" s="263"/>
      <c r="B255" s="263"/>
      <c r="C255" s="263"/>
      <c r="D255" s="263"/>
      <c r="E255" s="263"/>
      <c r="F255" s="263"/>
    </row>
    <row r="256" spans="1:6" ht="12.75">
      <c r="A256" s="263"/>
      <c r="B256" s="263"/>
      <c r="C256" s="263"/>
      <c r="D256" s="263"/>
      <c r="E256" s="263"/>
      <c r="F256" s="263"/>
    </row>
    <row r="257" spans="1:6" ht="12.75">
      <c r="A257" s="263"/>
      <c r="B257" s="263"/>
      <c r="C257" s="263"/>
      <c r="D257" s="263"/>
      <c r="E257" s="263"/>
      <c r="F257" s="263"/>
    </row>
    <row r="258" spans="1:6" ht="12.75">
      <c r="A258" s="263"/>
      <c r="B258" s="263"/>
      <c r="C258" s="263"/>
      <c r="D258" s="263"/>
      <c r="E258" s="263"/>
      <c r="F258" s="263"/>
    </row>
    <row r="259" spans="1:6" ht="12.75">
      <c r="A259" s="263"/>
      <c r="B259" s="263"/>
      <c r="C259" s="263"/>
      <c r="D259" s="263"/>
      <c r="E259" s="263"/>
      <c r="F259" s="263"/>
    </row>
    <row r="260" spans="1:6" ht="12.75">
      <c r="A260" s="263"/>
      <c r="B260" s="263"/>
      <c r="C260" s="263"/>
      <c r="D260" s="263"/>
      <c r="E260" s="263"/>
      <c r="F260" s="263"/>
    </row>
    <row r="261" spans="1:6" ht="12.75">
      <c r="A261" s="263"/>
      <c r="B261" s="263"/>
      <c r="C261" s="263"/>
      <c r="D261" s="263"/>
      <c r="E261" s="263"/>
      <c r="F261" s="263"/>
    </row>
    <row r="262" spans="1:6" ht="12.75">
      <c r="A262" s="263"/>
      <c r="B262" s="263"/>
      <c r="C262" s="263"/>
      <c r="D262" s="263"/>
      <c r="E262" s="263"/>
      <c r="F262" s="263"/>
    </row>
    <row r="263" spans="1:6" ht="12.75">
      <c r="A263" s="263"/>
      <c r="B263" s="263"/>
      <c r="C263" s="263"/>
      <c r="D263" s="263"/>
      <c r="E263" s="263"/>
      <c r="F263" s="263"/>
    </row>
    <row r="264" spans="1:6" ht="12.75">
      <c r="A264" s="263"/>
      <c r="B264" s="263"/>
      <c r="C264" s="263"/>
      <c r="D264" s="263"/>
      <c r="E264" s="263"/>
      <c r="F264" s="263"/>
    </row>
    <row r="265" spans="1:6" ht="12.75">
      <c r="A265" s="263"/>
      <c r="B265" s="263"/>
      <c r="C265" s="263"/>
      <c r="D265" s="263"/>
      <c r="E265" s="263"/>
      <c r="F265" s="263"/>
    </row>
    <row r="266" spans="1:6" ht="12.75">
      <c r="A266" s="263"/>
      <c r="B266" s="263"/>
      <c r="C266" s="263"/>
      <c r="D266" s="263"/>
      <c r="E266" s="263"/>
      <c r="F266" s="263"/>
    </row>
    <row r="267" spans="1:6" ht="12.75">
      <c r="A267" s="263"/>
      <c r="B267" s="263"/>
      <c r="C267" s="263"/>
      <c r="D267" s="263"/>
      <c r="E267" s="263"/>
      <c r="F267" s="263"/>
    </row>
    <row r="268" spans="1:6" ht="12.75">
      <c r="A268" s="263"/>
      <c r="B268" s="263"/>
      <c r="C268" s="263"/>
      <c r="D268" s="263"/>
      <c r="E268" s="263"/>
      <c r="F268" s="263"/>
    </row>
    <row r="269" spans="1:6" ht="12.75">
      <c r="A269" s="263"/>
      <c r="B269" s="263"/>
      <c r="C269" s="263"/>
      <c r="D269" s="263"/>
      <c r="E269" s="263"/>
      <c r="F269" s="263"/>
    </row>
    <row r="270" spans="1:6" ht="12.75">
      <c r="A270" s="263"/>
      <c r="B270" s="263"/>
      <c r="C270" s="263"/>
      <c r="D270" s="263"/>
      <c r="E270" s="263"/>
      <c r="F270" s="263"/>
    </row>
    <row r="271" spans="1:6" ht="12.75">
      <c r="A271" s="263"/>
      <c r="B271" s="263"/>
      <c r="C271" s="263"/>
      <c r="D271" s="263"/>
      <c r="E271" s="263"/>
      <c r="F271" s="263"/>
    </row>
    <row r="272" spans="1:6" ht="12.75">
      <c r="A272" s="263"/>
      <c r="B272" s="263"/>
      <c r="C272" s="263"/>
      <c r="D272" s="263"/>
      <c r="E272" s="263"/>
      <c r="F272" s="263"/>
    </row>
    <row r="273" spans="1:6" ht="12.75">
      <c r="A273" s="263"/>
      <c r="B273" s="263"/>
      <c r="C273" s="263"/>
      <c r="D273" s="263"/>
      <c r="E273" s="263"/>
      <c r="F273" s="263"/>
    </row>
    <row r="274" spans="1:6" ht="12.75">
      <c r="A274" s="263"/>
      <c r="B274" s="263"/>
      <c r="C274" s="263"/>
      <c r="D274" s="263"/>
      <c r="E274" s="263"/>
      <c r="F274" s="263"/>
    </row>
    <row r="275" spans="1:6" ht="12.75">
      <c r="A275" s="263"/>
      <c r="B275" s="263"/>
      <c r="C275" s="263"/>
      <c r="D275" s="263"/>
      <c r="E275" s="263"/>
      <c r="F275" s="263"/>
    </row>
    <row r="276" spans="1:6" ht="12.75">
      <c r="A276" s="263"/>
      <c r="B276" s="263"/>
      <c r="C276" s="263"/>
      <c r="D276" s="263"/>
      <c r="E276" s="263"/>
      <c r="F276" s="263"/>
    </row>
    <row r="277" spans="1:6" ht="12.75">
      <c r="A277" s="263"/>
      <c r="B277" s="263"/>
      <c r="C277" s="263"/>
      <c r="D277" s="263"/>
      <c r="E277" s="263"/>
      <c r="F277" s="263"/>
    </row>
    <row r="278" spans="1:6" ht="12.75">
      <c r="A278" s="263"/>
      <c r="B278" s="263"/>
      <c r="C278" s="263"/>
      <c r="D278" s="263"/>
      <c r="E278" s="263"/>
      <c r="F278" s="263"/>
    </row>
    <row r="279" spans="1:6" ht="12.75">
      <c r="A279" s="263"/>
      <c r="B279" s="263"/>
      <c r="C279" s="263"/>
      <c r="D279" s="263"/>
      <c r="E279" s="263"/>
      <c r="F279" s="263"/>
    </row>
    <row r="280" spans="1:6" ht="12.75">
      <c r="A280" s="263"/>
      <c r="B280" s="263"/>
      <c r="C280" s="263"/>
      <c r="D280" s="263"/>
      <c r="E280" s="263"/>
      <c r="F280" s="263"/>
    </row>
    <row r="281" spans="1:6" ht="12.75">
      <c r="A281" s="263"/>
      <c r="B281" s="263"/>
      <c r="C281" s="263"/>
      <c r="D281" s="263"/>
      <c r="E281" s="263"/>
      <c r="F281" s="263"/>
    </row>
    <row r="282" spans="1:6" ht="12.75">
      <c r="A282" s="263"/>
      <c r="B282" s="263"/>
      <c r="C282" s="263"/>
      <c r="D282" s="263"/>
      <c r="E282" s="263"/>
      <c r="F282" s="263"/>
    </row>
    <row r="283" spans="1:6" ht="12.75">
      <c r="A283" s="263"/>
      <c r="B283" s="263"/>
      <c r="C283" s="263"/>
      <c r="D283" s="263"/>
      <c r="E283" s="263"/>
      <c r="F283" s="263"/>
    </row>
    <row r="284" spans="1:6" ht="12.75">
      <c r="A284" s="263"/>
      <c r="B284" s="263"/>
      <c r="C284" s="263"/>
      <c r="D284" s="263"/>
      <c r="E284" s="263"/>
      <c r="F284" s="263"/>
    </row>
    <row r="285" spans="1:6" ht="12.75">
      <c r="A285" s="263"/>
      <c r="B285" s="263"/>
      <c r="C285" s="263"/>
      <c r="D285" s="263"/>
      <c r="E285" s="263"/>
      <c r="F285" s="263"/>
    </row>
    <row r="286" spans="1:6" ht="12.75">
      <c r="A286" s="263"/>
      <c r="B286" s="263"/>
      <c r="C286" s="263"/>
      <c r="D286" s="263"/>
      <c r="E286" s="263"/>
      <c r="F286" s="263"/>
    </row>
    <row r="287" spans="1:6" ht="12.75">
      <c r="A287" s="263"/>
      <c r="B287" s="263"/>
      <c r="C287" s="263"/>
      <c r="D287" s="263"/>
      <c r="E287" s="263"/>
      <c r="F287" s="263"/>
    </row>
    <row r="288" spans="1:6" ht="12.75">
      <c r="A288" s="263"/>
      <c r="B288" s="263"/>
      <c r="C288" s="263"/>
      <c r="D288" s="263"/>
      <c r="E288" s="263"/>
      <c r="F288" s="263"/>
    </row>
    <row r="289" spans="1:6" ht="12.75">
      <c r="A289" s="263"/>
      <c r="B289" s="263"/>
      <c r="C289" s="263"/>
      <c r="D289" s="263"/>
      <c r="E289" s="263"/>
      <c r="F289" s="263"/>
    </row>
    <row r="290" spans="1:6" ht="12.75">
      <c r="A290" s="263"/>
      <c r="B290" s="263"/>
      <c r="C290" s="263"/>
      <c r="D290" s="263"/>
      <c r="E290" s="263"/>
      <c r="F290" s="263"/>
    </row>
    <row r="291" spans="1:6" ht="12.75">
      <c r="A291" s="263"/>
      <c r="B291" s="263"/>
      <c r="C291" s="263"/>
      <c r="D291" s="263"/>
      <c r="E291" s="263"/>
      <c r="F291" s="263"/>
    </row>
    <row r="292" spans="1:6" ht="12.75">
      <c r="A292" s="263"/>
      <c r="B292" s="263"/>
      <c r="C292" s="263"/>
      <c r="D292" s="263"/>
      <c r="E292" s="263"/>
      <c r="F292" s="263"/>
    </row>
    <row r="293" spans="1:6" ht="12.75">
      <c r="A293" s="263"/>
      <c r="B293" s="263"/>
      <c r="C293" s="263"/>
      <c r="D293" s="263"/>
      <c r="E293" s="263"/>
      <c r="F293" s="263"/>
    </row>
    <row r="294" spans="1:6" ht="12.75">
      <c r="A294" s="263"/>
      <c r="B294" s="263"/>
      <c r="C294" s="263"/>
      <c r="D294" s="263"/>
      <c r="E294" s="263"/>
      <c r="F294" s="263"/>
    </row>
    <row r="295" spans="1:6" ht="12.75">
      <c r="A295" s="263"/>
      <c r="B295" s="263"/>
      <c r="C295" s="263"/>
      <c r="D295" s="263"/>
      <c r="E295" s="263"/>
      <c r="F295" s="263"/>
    </row>
    <row r="296" spans="1:6" ht="12.75">
      <c r="A296" s="263"/>
      <c r="B296" s="263"/>
      <c r="C296" s="263"/>
      <c r="D296" s="263"/>
      <c r="E296" s="263"/>
      <c r="F296" s="263"/>
    </row>
    <row r="297" spans="1:6" ht="12.75">
      <c r="A297" s="263"/>
      <c r="B297" s="263"/>
      <c r="C297" s="263"/>
      <c r="D297" s="263"/>
      <c r="E297" s="263"/>
      <c r="F297" s="263"/>
    </row>
    <row r="298" spans="1:6" ht="12.75">
      <c r="A298" s="263"/>
      <c r="B298" s="263"/>
      <c r="C298" s="263"/>
      <c r="D298" s="263"/>
      <c r="E298" s="263"/>
      <c r="F298" s="263"/>
    </row>
    <row r="299" spans="1:6" ht="12.75">
      <c r="A299" s="263"/>
      <c r="B299" s="263"/>
      <c r="C299" s="263"/>
      <c r="D299" s="263"/>
      <c r="E299" s="263"/>
      <c r="F299" s="263"/>
    </row>
    <row r="300" spans="1:6" ht="12.75">
      <c r="A300" s="263"/>
      <c r="B300" s="263"/>
      <c r="C300" s="263"/>
      <c r="D300" s="263"/>
      <c r="E300" s="263"/>
      <c r="F300" s="263"/>
    </row>
    <row r="301" spans="1:6" ht="12.75">
      <c r="A301" s="263"/>
      <c r="B301" s="263"/>
      <c r="C301" s="263"/>
      <c r="D301" s="263"/>
      <c r="E301" s="263"/>
      <c r="F301" s="263"/>
    </row>
    <row r="302" spans="1:6" ht="12.75">
      <c r="A302" s="263"/>
      <c r="B302" s="263"/>
      <c r="C302" s="263"/>
      <c r="D302" s="263"/>
      <c r="E302" s="263"/>
      <c r="F302" s="263"/>
    </row>
    <row r="303" spans="1:6" ht="12.75">
      <c r="A303" s="263"/>
      <c r="B303" s="263"/>
      <c r="C303" s="263"/>
      <c r="D303" s="263"/>
      <c r="E303" s="263"/>
      <c r="F303" s="263"/>
    </row>
    <row r="304" spans="1:6" ht="12.75">
      <c r="A304" s="263"/>
      <c r="B304" s="263"/>
      <c r="C304" s="263"/>
      <c r="D304" s="263"/>
      <c r="E304" s="263"/>
      <c r="F304" s="263"/>
    </row>
    <row r="305" spans="1:6" ht="12.75">
      <c r="A305" s="263"/>
      <c r="B305" s="263"/>
      <c r="C305" s="263"/>
      <c r="D305" s="263"/>
      <c r="E305" s="263"/>
      <c r="F305" s="263"/>
    </row>
    <row r="306" spans="1:6" ht="12.75">
      <c r="A306" s="263"/>
      <c r="B306" s="263"/>
      <c r="C306" s="263"/>
      <c r="D306" s="263"/>
      <c r="E306" s="263"/>
      <c r="F306" s="263"/>
    </row>
    <row r="307" spans="1:6" ht="12.75">
      <c r="A307" s="263"/>
      <c r="B307" s="263"/>
      <c r="C307" s="263"/>
      <c r="D307" s="263"/>
      <c r="E307" s="263"/>
      <c r="F307" s="263"/>
    </row>
    <row r="308" spans="1:6" ht="12.75">
      <c r="A308" s="263"/>
      <c r="B308" s="263"/>
      <c r="C308" s="263"/>
      <c r="D308" s="263"/>
      <c r="E308" s="263"/>
      <c r="F308" s="263"/>
    </row>
    <row r="309" spans="1:6" ht="12.75">
      <c r="A309" s="263"/>
      <c r="B309" s="263"/>
      <c r="C309" s="263"/>
      <c r="D309" s="263"/>
      <c r="E309" s="263"/>
      <c r="F309" s="263"/>
    </row>
    <row r="310" spans="1:6" ht="12.75">
      <c r="A310" s="263"/>
      <c r="B310" s="263"/>
      <c r="C310" s="263"/>
      <c r="D310" s="263"/>
      <c r="E310" s="263"/>
      <c r="F310" s="263"/>
    </row>
    <row r="311" spans="1:6" ht="12.75">
      <c r="A311" s="263"/>
      <c r="B311" s="263"/>
      <c r="C311" s="263"/>
      <c r="D311" s="263"/>
      <c r="E311" s="263"/>
      <c r="F311" s="263"/>
    </row>
    <row r="312" spans="1:6" ht="12.75">
      <c r="A312" s="263"/>
      <c r="B312" s="263"/>
      <c r="C312" s="263"/>
      <c r="D312" s="263"/>
      <c r="E312" s="263"/>
      <c r="F312" s="263"/>
    </row>
    <row r="313" spans="1:6" ht="12.75">
      <c r="A313" s="263"/>
      <c r="B313" s="263"/>
      <c r="C313" s="263"/>
      <c r="D313" s="263"/>
      <c r="E313" s="263"/>
      <c r="F313" s="263"/>
    </row>
    <row r="314" spans="1:6" ht="12.75">
      <c r="A314" s="263"/>
      <c r="B314" s="263"/>
      <c r="C314" s="263"/>
      <c r="D314" s="263"/>
      <c r="E314" s="263"/>
      <c r="F314" s="263"/>
    </row>
    <row r="315" spans="1:6" ht="12.75">
      <c r="A315" s="263"/>
      <c r="B315" s="263"/>
      <c r="C315" s="263"/>
      <c r="D315" s="263"/>
      <c r="E315" s="263"/>
      <c r="F315" s="263"/>
    </row>
    <row r="316" spans="1:6" ht="12.75">
      <c r="A316" s="263"/>
      <c r="B316" s="263"/>
      <c r="C316" s="263"/>
      <c r="D316" s="263"/>
      <c r="E316" s="263"/>
      <c r="F316" s="263"/>
    </row>
    <row r="317" spans="1:6" ht="12.75">
      <c r="A317" s="263"/>
      <c r="B317" s="263"/>
      <c r="C317" s="263"/>
      <c r="D317" s="263"/>
      <c r="E317" s="263"/>
      <c r="F317" s="263"/>
    </row>
    <row r="318" spans="1:6" ht="12.75">
      <c r="A318" s="263"/>
      <c r="B318" s="263"/>
      <c r="C318" s="263"/>
      <c r="D318" s="263"/>
      <c r="E318" s="263"/>
      <c r="F318" s="263"/>
    </row>
    <row r="319" spans="1:6" ht="12.75">
      <c r="A319" s="263"/>
      <c r="B319" s="263"/>
      <c r="C319" s="263"/>
      <c r="D319" s="263"/>
      <c r="E319" s="263"/>
      <c r="F319" s="263"/>
    </row>
    <row r="320" spans="1:6" ht="12.75">
      <c r="A320" s="263"/>
      <c r="B320" s="263"/>
      <c r="C320" s="263"/>
      <c r="D320" s="263"/>
      <c r="E320" s="263"/>
      <c r="F320" s="263"/>
    </row>
    <row r="321" spans="1:6" ht="12.75">
      <c r="A321" s="263"/>
      <c r="B321" s="263"/>
      <c r="C321" s="263"/>
      <c r="D321" s="263"/>
      <c r="E321" s="263"/>
      <c r="F321" s="263"/>
    </row>
    <row r="322" spans="1:6" ht="12.75">
      <c r="A322" s="263"/>
      <c r="B322" s="263"/>
      <c r="C322" s="263"/>
      <c r="D322" s="263"/>
      <c r="E322" s="263"/>
      <c r="F322" s="263"/>
    </row>
    <row r="323" spans="1:6" ht="12.75">
      <c r="A323" s="263"/>
      <c r="B323" s="263"/>
      <c r="C323" s="263"/>
      <c r="D323" s="263"/>
      <c r="E323" s="263"/>
      <c r="F323" s="263"/>
    </row>
    <row r="324" spans="1:6" ht="12.75">
      <c r="A324" s="263"/>
      <c r="B324" s="263"/>
      <c r="C324" s="263"/>
      <c r="D324" s="263"/>
      <c r="E324" s="263"/>
      <c r="F324" s="263"/>
    </row>
    <row r="325" spans="1:6" ht="12.75">
      <c r="A325" s="263"/>
      <c r="B325" s="263"/>
      <c r="C325" s="263"/>
      <c r="D325" s="263"/>
      <c r="E325" s="263"/>
      <c r="F325" s="263"/>
    </row>
    <row r="326" spans="1:6" ht="12.75">
      <c r="A326" s="263"/>
      <c r="B326" s="263"/>
      <c r="C326" s="263"/>
      <c r="D326" s="263"/>
      <c r="E326" s="263"/>
      <c r="F326" s="263"/>
    </row>
    <row r="327" spans="1:6" ht="12.75">
      <c r="A327" s="263"/>
      <c r="B327" s="263"/>
      <c r="C327" s="263"/>
      <c r="D327" s="263"/>
      <c r="E327" s="263"/>
      <c r="F327" s="263"/>
    </row>
    <row r="328" spans="1:6" ht="12.75">
      <c r="A328" s="263"/>
      <c r="B328" s="263"/>
      <c r="C328" s="263"/>
      <c r="D328" s="263"/>
      <c r="E328" s="263"/>
      <c r="F328" s="263"/>
    </row>
    <row r="329" spans="1:6" ht="12.75">
      <c r="A329" s="263"/>
      <c r="B329" s="263"/>
      <c r="C329" s="263"/>
      <c r="D329" s="263"/>
      <c r="E329" s="263"/>
      <c r="F329" s="263"/>
    </row>
    <row r="330" spans="1:6" ht="12.75">
      <c r="A330" s="263"/>
      <c r="B330" s="263"/>
      <c r="C330" s="263"/>
      <c r="D330" s="263"/>
      <c r="E330" s="263"/>
      <c r="F330" s="263"/>
    </row>
    <row r="331" spans="1:6" ht="12.75">
      <c r="A331" s="263"/>
      <c r="B331" s="263"/>
      <c r="C331" s="263"/>
      <c r="D331" s="263"/>
      <c r="E331" s="263"/>
      <c r="F331" s="263"/>
    </row>
    <row r="332" spans="1:6" ht="12.75">
      <c r="A332" s="263"/>
      <c r="B332" s="263"/>
      <c r="C332" s="263"/>
      <c r="D332" s="263"/>
      <c r="E332" s="263"/>
      <c r="F332" s="263"/>
    </row>
    <row r="333" spans="1:6" ht="12.75">
      <c r="A333" s="263"/>
      <c r="B333" s="263"/>
      <c r="C333" s="263"/>
      <c r="D333" s="263"/>
      <c r="E333" s="263"/>
      <c r="F333" s="263"/>
    </row>
    <row r="334" spans="1:6" ht="12.75">
      <c r="A334" s="263"/>
      <c r="B334" s="263"/>
      <c r="C334" s="263"/>
      <c r="D334" s="263"/>
      <c r="E334" s="263"/>
      <c r="F334" s="263"/>
    </row>
    <row r="335" spans="1:6" ht="12.75">
      <c r="A335" s="263"/>
      <c r="B335" s="263"/>
      <c r="C335" s="263"/>
      <c r="D335" s="263"/>
      <c r="E335" s="263"/>
      <c r="F335" s="263"/>
    </row>
    <row r="336" spans="1:6" ht="12.75">
      <c r="A336" s="263"/>
      <c r="B336" s="263"/>
      <c r="C336" s="263"/>
      <c r="D336" s="263"/>
      <c r="E336" s="263"/>
      <c r="F336" s="263"/>
    </row>
    <row r="337" spans="1:6" ht="12.75">
      <c r="A337" s="263"/>
      <c r="B337" s="263"/>
      <c r="C337" s="263"/>
      <c r="D337" s="263"/>
      <c r="E337" s="263"/>
      <c r="F337" s="263"/>
    </row>
    <row r="338" spans="1:6" ht="12.75">
      <c r="A338" s="263"/>
      <c r="B338" s="263"/>
      <c r="C338" s="263"/>
      <c r="D338" s="263"/>
      <c r="E338" s="263"/>
      <c r="F338" s="263"/>
    </row>
    <row r="339" spans="1:6" ht="12.75">
      <c r="A339" s="263"/>
      <c r="B339" s="263"/>
      <c r="C339" s="263"/>
      <c r="D339" s="263"/>
      <c r="E339" s="263"/>
      <c r="F339" s="263"/>
    </row>
    <row r="340" spans="1:6" ht="12.75">
      <c r="A340" s="263"/>
      <c r="B340" s="263"/>
      <c r="C340" s="263"/>
      <c r="D340" s="263"/>
      <c r="E340" s="263"/>
      <c r="F340" s="263"/>
    </row>
    <row r="341" spans="1:6" ht="12.75">
      <c r="A341" s="263"/>
      <c r="B341" s="263"/>
      <c r="C341" s="263"/>
      <c r="D341" s="263"/>
      <c r="E341" s="263"/>
      <c r="F341" s="263"/>
    </row>
    <row r="342" spans="1:6" ht="12.75">
      <c r="A342" s="263"/>
      <c r="B342" s="263"/>
      <c r="C342" s="263"/>
      <c r="D342" s="263"/>
      <c r="E342" s="263"/>
      <c r="F342" s="263"/>
    </row>
    <row r="343" spans="1:6" ht="12.75">
      <c r="A343" s="263"/>
      <c r="B343" s="263"/>
      <c r="C343" s="263"/>
      <c r="D343" s="263"/>
      <c r="E343" s="263"/>
      <c r="F343" s="263"/>
    </row>
    <row r="344" spans="1:6" ht="12.75">
      <c r="A344" s="263"/>
      <c r="B344" s="263"/>
      <c r="C344" s="263"/>
      <c r="D344" s="263"/>
      <c r="E344" s="263"/>
      <c r="F344" s="263"/>
    </row>
    <row r="345" spans="1:6" ht="12.75">
      <c r="A345" s="263"/>
      <c r="B345" s="263"/>
      <c r="C345" s="263"/>
      <c r="D345" s="263"/>
      <c r="E345" s="263"/>
      <c r="F345" s="263"/>
    </row>
    <row r="346" spans="1:6" ht="12.75">
      <c r="A346" s="263"/>
      <c r="B346" s="263"/>
      <c r="C346" s="263"/>
      <c r="D346" s="263"/>
      <c r="E346" s="263"/>
      <c r="F346" s="263"/>
    </row>
    <row r="347" spans="1:6" ht="12.75">
      <c r="A347" s="263"/>
      <c r="B347" s="263"/>
      <c r="C347" s="263"/>
      <c r="D347" s="263"/>
      <c r="E347" s="263"/>
      <c r="F347" s="263"/>
    </row>
    <row r="348" spans="1:6" ht="12.75">
      <c r="A348" s="263"/>
      <c r="B348" s="263"/>
      <c r="C348" s="263"/>
      <c r="D348" s="263"/>
      <c r="E348" s="263"/>
      <c r="F348" s="263"/>
    </row>
    <row r="349" spans="1:6" ht="12.75">
      <c r="A349" s="263"/>
      <c r="B349" s="263"/>
      <c r="C349" s="263"/>
      <c r="D349" s="263"/>
      <c r="E349" s="263"/>
      <c r="F349" s="263"/>
    </row>
    <row r="350" spans="1:6" ht="12.75">
      <c r="A350" s="263"/>
      <c r="B350" s="263"/>
      <c r="C350" s="263"/>
      <c r="D350" s="263"/>
      <c r="E350" s="263"/>
      <c r="F350" s="263"/>
    </row>
    <row r="351" spans="1:6" ht="12.75">
      <c r="A351" s="263"/>
      <c r="B351" s="263"/>
      <c r="C351" s="263"/>
      <c r="D351" s="263"/>
      <c r="E351" s="263"/>
      <c r="F351" s="263"/>
    </row>
    <row r="352" spans="1:6" ht="12.75">
      <c r="A352" s="263"/>
      <c r="B352" s="263"/>
      <c r="C352" s="263"/>
      <c r="D352" s="263"/>
      <c r="E352" s="263"/>
      <c r="F352" s="263"/>
    </row>
    <row r="353" spans="1:6" ht="12.75">
      <c r="A353" s="263"/>
      <c r="B353" s="263"/>
      <c r="C353" s="263"/>
      <c r="D353" s="263"/>
      <c r="E353" s="263"/>
      <c r="F353" s="263"/>
    </row>
    <row r="354" spans="1:6" ht="12.75">
      <c r="A354" s="263"/>
      <c r="B354" s="263"/>
      <c r="C354" s="263"/>
      <c r="D354" s="263"/>
      <c r="E354" s="263"/>
      <c r="F354" s="263"/>
    </row>
    <row r="355" spans="1:6" ht="12.75">
      <c r="A355" s="263"/>
      <c r="B355" s="263"/>
      <c r="C355" s="263"/>
      <c r="D355" s="263"/>
      <c r="E355" s="263"/>
      <c r="F355" s="263"/>
    </row>
    <row r="356" spans="1:6" ht="12.75">
      <c r="A356" s="263"/>
      <c r="B356" s="263"/>
      <c r="C356" s="263"/>
      <c r="D356" s="263"/>
      <c r="E356" s="263"/>
      <c r="F356" s="263"/>
    </row>
    <row r="357" spans="1:6" ht="12.75">
      <c r="A357" s="263"/>
      <c r="B357" s="263"/>
      <c r="C357" s="263"/>
      <c r="D357" s="263"/>
      <c r="E357" s="263"/>
      <c r="F357" s="263"/>
    </row>
    <row r="358" spans="1:6" ht="12.75">
      <c r="A358" s="263"/>
      <c r="B358" s="263"/>
      <c r="C358" s="263"/>
      <c r="D358" s="263"/>
      <c r="E358" s="263"/>
      <c r="F358" s="263"/>
    </row>
    <row r="359" spans="1:6" ht="12.75">
      <c r="A359" s="263"/>
      <c r="B359" s="263"/>
      <c r="C359" s="263"/>
      <c r="D359" s="263"/>
      <c r="E359" s="263"/>
      <c r="F359" s="263"/>
    </row>
    <row r="360" spans="1:6" ht="12.75">
      <c r="A360" s="263"/>
      <c r="B360" s="263"/>
      <c r="C360" s="263"/>
      <c r="D360" s="263"/>
      <c r="E360" s="263"/>
      <c r="F360" s="263"/>
    </row>
    <row r="361" spans="1:6" ht="12.75">
      <c r="A361" s="263"/>
      <c r="B361" s="263"/>
      <c r="C361" s="263"/>
      <c r="D361" s="263"/>
      <c r="E361" s="263"/>
      <c r="F361" s="263"/>
    </row>
    <row r="362" spans="1:6" ht="12.75">
      <c r="A362" s="263"/>
      <c r="B362" s="263"/>
      <c r="C362" s="263"/>
      <c r="D362" s="263"/>
      <c r="E362" s="263"/>
      <c r="F362" s="263"/>
    </row>
    <row r="363" spans="1:6" ht="12.75">
      <c r="A363" s="263"/>
      <c r="B363" s="263"/>
      <c r="C363" s="263"/>
      <c r="D363" s="263"/>
      <c r="E363" s="263"/>
      <c r="F363" s="263"/>
    </row>
    <row r="364" spans="1:6" ht="12.75">
      <c r="A364" s="263"/>
      <c r="B364" s="263"/>
      <c r="C364" s="263"/>
      <c r="D364" s="263"/>
      <c r="E364" s="263"/>
      <c r="F364" s="263"/>
    </row>
    <row r="365" spans="1:6" ht="12.75">
      <c r="A365" s="263"/>
      <c r="B365" s="263"/>
      <c r="C365" s="263"/>
      <c r="D365" s="263"/>
      <c r="E365" s="263"/>
      <c r="F365" s="263"/>
    </row>
    <row r="366" spans="1:6" ht="12.75">
      <c r="A366" s="263"/>
      <c r="B366" s="263"/>
      <c r="C366" s="263"/>
      <c r="D366" s="263"/>
      <c r="E366" s="263"/>
      <c r="F366" s="263"/>
    </row>
    <row r="367" spans="1:6" ht="12.75">
      <c r="A367" s="263"/>
      <c r="B367" s="263"/>
      <c r="C367" s="263"/>
      <c r="D367" s="263"/>
      <c r="E367" s="263"/>
      <c r="F367" s="263"/>
    </row>
    <row r="368" spans="1:6" ht="12.75">
      <c r="A368" s="263"/>
      <c r="B368" s="263"/>
      <c r="C368" s="263"/>
      <c r="D368" s="263"/>
      <c r="E368" s="263"/>
      <c r="F368" s="263"/>
    </row>
    <row r="369" spans="1:6" ht="12.75">
      <c r="A369" s="263"/>
      <c r="B369" s="263"/>
      <c r="C369" s="263"/>
      <c r="D369" s="263"/>
      <c r="E369" s="263"/>
      <c r="F369" s="263"/>
    </row>
    <row r="370" spans="1:6" ht="12.75">
      <c r="A370" s="263"/>
      <c r="B370" s="263"/>
      <c r="C370" s="263"/>
      <c r="D370" s="263"/>
      <c r="E370" s="263"/>
      <c r="F370" s="263"/>
    </row>
    <row r="371" spans="1:6" ht="12.75">
      <c r="A371" s="263"/>
      <c r="B371" s="263"/>
      <c r="C371" s="263"/>
      <c r="D371" s="263"/>
      <c r="E371" s="263"/>
      <c r="F371" s="263"/>
    </row>
    <row r="372" spans="1:6" ht="12.75">
      <c r="A372" s="263"/>
      <c r="B372" s="263"/>
      <c r="C372" s="263"/>
      <c r="D372" s="263"/>
      <c r="E372" s="263"/>
      <c r="F372" s="263"/>
    </row>
    <row r="373" spans="1:6" ht="12.75">
      <c r="A373" s="263"/>
      <c r="B373" s="263"/>
      <c r="C373" s="263"/>
      <c r="D373" s="263"/>
      <c r="E373" s="263"/>
      <c r="F373" s="263"/>
    </row>
    <row r="374" spans="1:6" ht="12.75">
      <c r="A374" s="263"/>
      <c r="B374" s="263"/>
      <c r="C374" s="263"/>
      <c r="D374" s="263"/>
      <c r="E374" s="263"/>
      <c r="F374" s="263"/>
    </row>
    <row r="375" spans="1:6" ht="12.75">
      <c r="A375" s="263"/>
      <c r="B375" s="263"/>
      <c r="C375" s="263"/>
      <c r="D375" s="263"/>
      <c r="E375" s="263"/>
      <c r="F375" s="263"/>
    </row>
    <row r="376" spans="1:6" ht="12.75">
      <c r="A376" s="263"/>
      <c r="B376" s="263"/>
      <c r="C376" s="263"/>
      <c r="D376" s="263"/>
      <c r="E376" s="263"/>
      <c r="F376" s="263"/>
    </row>
    <row r="377" spans="1:6" ht="12.75">
      <c r="A377" s="263"/>
      <c r="B377" s="263"/>
      <c r="C377" s="263"/>
      <c r="D377" s="263"/>
      <c r="E377" s="263"/>
      <c r="F377" s="263"/>
    </row>
    <row r="378" spans="1:6" ht="12.75">
      <c r="A378" s="263"/>
      <c r="B378" s="263"/>
      <c r="C378" s="263"/>
      <c r="D378" s="263"/>
      <c r="E378" s="263"/>
      <c r="F378" s="263"/>
    </row>
    <row r="379" spans="1:6" ht="12.75">
      <c r="A379" s="263"/>
      <c r="B379" s="263"/>
      <c r="C379" s="263"/>
      <c r="D379" s="263"/>
      <c r="E379" s="263"/>
      <c r="F379" s="263"/>
    </row>
    <row r="380" spans="1:6" ht="12.75">
      <c r="A380" s="263"/>
      <c r="B380" s="263"/>
      <c r="C380" s="263"/>
      <c r="D380" s="263"/>
      <c r="E380" s="263"/>
      <c r="F380" s="263"/>
    </row>
    <row r="381" spans="1:6" ht="12.75">
      <c r="A381" s="263"/>
      <c r="B381" s="263"/>
      <c r="C381" s="263"/>
      <c r="D381" s="263"/>
      <c r="E381" s="263"/>
      <c r="F381" s="263"/>
    </row>
    <row r="382" spans="1:6" ht="12.75">
      <c r="A382" s="263"/>
      <c r="B382" s="263"/>
      <c r="C382" s="263"/>
      <c r="D382" s="263"/>
      <c r="E382" s="263"/>
      <c r="F382" s="263"/>
    </row>
    <row r="383" spans="1:6" ht="12.75">
      <c r="A383" s="263"/>
      <c r="B383" s="263"/>
      <c r="C383" s="263"/>
      <c r="D383" s="263"/>
      <c r="E383" s="263"/>
      <c r="F383" s="263"/>
    </row>
    <row r="384" spans="1:6" ht="12.75">
      <c r="A384" s="263"/>
      <c r="B384" s="263"/>
      <c r="C384" s="263"/>
      <c r="D384" s="263"/>
      <c r="E384" s="263"/>
      <c r="F384" s="263"/>
    </row>
    <row r="385" spans="1:6" ht="12.75">
      <c r="A385" s="263"/>
      <c r="B385" s="263"/>
      <c r="C385" s="263"/>
      <c r="D385" s="263"/>
      <c r="E385" s="263"/>
      <c r="F385" s="263"/>
    </row>
    <row r="386" spans="1:6" ht="12.75">
      <c r="A386" s="263"/>
      <c r="B386" s="263"/>
      <c r="C386" s="263"/>
      <c r="D386" s="263"/>
      <c r="E386" s="263"/>
      <c r="F386" s="263"/>
    </row>
    <row r="387" spans="1:6" ht="12.75">
      <c r="A387" s="263"/>
      <c r="B387" s="263"/>
      <c r="C387" s="263"/>
      <c r="D387" s="263"/>
      <c r="E387" s="263"/>
      <c r="F387" s="263"/>
    </row>
  </sheetData>
  <mergeCells count="2">
    <mergeCell ref="C6:E6"/>
    <mergeCell ref="C7:E7"/>
  </mergeCells>
  <hyperlinks>
    <hyperlink ref="C8" r:id="rId1" display="cyoung@barriehydro.com"/>
  </hyperlinks>
  <printOptions gridLines="1" headings="1"/>
  <pageMargins left="0.5511811023622047" right="0.2362204724409449" top="0.78" bottom="0.47" header="0.5118110236220472" footer="0"/>
  <pageSetup horizontalDpi="600" verticalDpi="600" orientation="portrait" scale="86" r:id="rId2"/>
  <headerFooter alignWithMargins="0">
    <oddHeader>&amp;RSchedule 5</oddHeader>
    <oddFooter>&amp;LEB-2008-0381&amp;C&amp;P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elena.yampolsky</cp:lastModifiedBy>
  <cp:lastPrinted>2010-03-12T15:26:22Z</cp:lastPrinted>
  <dcterms:created xsi:type="dcterms:W3CDTF">2001-11-07T16:15:53Z</dcterms:created>
  <dcterms:modified xsi:type="dcterms:W3CDTF">2010-03-12T15:26:25Z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