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<sst xmlns="http://schemas.openxmlformats.org/spreadsheetml/2006/main" count="875" uniqueCount="505">
  <si>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</si>
  <si>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</si>
  <si>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</si>
  <si>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</si>
  <si>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</si>
  <si>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</si>
  <si>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</si>
  <si>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</si>
  <si>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</si>
  <si>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</si>
  <si>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</si>
  <si>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</si>
  <si>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</si>
  <si>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</si>
  <si>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</si>
  <si>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</si>
  <si>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</si>
  <si>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</si>
  <si>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</si>
  <si>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</si>
  <si>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</si>
  <si>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</si>
  <si>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</si>
  <si>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</si>
  <si>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</si>
  <si>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</si>
  <si>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</si>
  <si>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</si>
  <si>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</si>
  <si>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</si>
  <si>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</si>
  <si>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</si>
  <si>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</si>
  <si>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</si>
  <si>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</si>
  <si>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</si>
  <si>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</si>
  <si>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</si>
  <si>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</si>
  <si>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</si>
  <si>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</si>
  <si>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</si>
  <si>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</si>
  <si>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</si>
  <si>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</si>
  <si>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</si>
  <si>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</si>
  <si>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</si>
  <si>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</si>
  <si>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</si>
  <si>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</si>
  <si>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</si>
  <si>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</si>
  <si>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</si>
  <si>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</si>
  <si>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</si>
  <si>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</si>
  <si>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</si>
  <si>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</si>
  <si>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</si>
  <si>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</si>
  <si>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</si>
  <si>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</si>
  <si>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</si>
  <si>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</si>
  <si>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</si>
  <si>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</si>
  <si>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</si>
  <si>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</si>
  <si>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</si>
  <si>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</si>
  <si>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</si>
  <si>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</si>
  <si>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</si>
  <si>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</si>
  <si>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</si>
  <si>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</si>
  <si>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</si>
  <si>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</si>
  <si>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</si>
  <si>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</si>
  <si>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</si>
  <si>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</si>
  <si>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</si>
  <si>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</si>
  <si>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</si>
  <si>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</si>
  <si>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</si>
  <si>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</si>
  <si>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</si>
  <si>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</si>
  <si>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</si>
  <si>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</si>
  <si>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</si>
  <si>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</si>
  <si>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</si>
  <si>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</si>
  <si>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</si>
  <si>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</si>
  <si>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</si>
  <si>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</si>
  <si>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</si>
  <si>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</si>
  <si>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</si>
  <si>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</si>
  <si>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</si>
  <si>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</si>
  <si>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</si>
  <si>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</si>
  <si>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</si>
  <si>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</si>
  <si>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</si>
  <si>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</si>
  <si>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</si>
  <si>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</si>
  <si>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</si>
  <si>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</si>
  <si>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</si>
  <si>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</si>
  <si>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</si>
  <si>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</si>
  <si>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</si>
  <si>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</si>
  <si>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</si>
  <si>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</si>
  <si>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</si>
  <si>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</si>
  <si>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</si>
  <si>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</si>
  <si>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</si>
  <si>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</si>
  <si>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</si>
  <si>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</si>
  <si>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</si>
  <si>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</si>
  <si>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</si>
  <si>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</si>
  <si>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</si>
  <si>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</si>
  <si>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</si>
  <si>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</si>
  <si>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</si>
  <si>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</si>
  <si>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</si>
  <si>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</si>
  <si>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</si>
  <si>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</si>
  <si>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</si>
  <si>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</si>
  <si>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</si>
  <si>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</si>
  <si>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</si>
  <si>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</si>
  <si>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</si>
  <si>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</si>
  <si>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</si>
  <si>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</si>
  <si>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</si>
  <si>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</si>
  <si>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</si>
  <si>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</si>
  <si>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</si>
  <si>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</si>
  <si>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</si>
  <si>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</si>
  <si>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</si>
  <si>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</si>
  <si>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</si>
  <si>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</si>
  <si>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</si>
  <si>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</si>
  <si>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</si>
  <si>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</si>
  <si>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</si>
  <si>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</si>
  <si>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</si>
  <si>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</si>
  <si>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</si>
  <si>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</si>
  <si>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</si>
  <si>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</si>
  <si>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</si>
  <si>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</si>
  <si>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</si>
  <si>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</si>
  <si>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</si>
  <si>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</si>
  <si>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</si>
  <si>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</si>
  <si>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</si>
  <si>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</si>
  <si>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</si>
  <si>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</si>
  <si>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</si>
  <si>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</si>
  <si>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</si>
  <si>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</si>
  <si>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</si>
  <si>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</si>
  <si>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</si>
  <si>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</si>
  <si>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</si>
  <si>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</si>
  <si>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</si>
  <si>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</si>
  <si>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</si>
  <si>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</si>
  <si>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</si>
  <si>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</si>
  <si>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</si>
  <si>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</si>
  <si>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</si>
  <si>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</si>
  <si>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</si>
  <si>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</si>
  <si>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</si>
  <si>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</si>
  <si>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</si>
  <si>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</si>
  <si>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</si>
  <si>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</si>
  <si>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</si>
  <si>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</si>
  <si>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</si>
  <si>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</si>
  <si>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</si>
  <si>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</si>
  <si>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</si>
  <si>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</si>
  <si>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</si>
  <si>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</si>
  <si>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</si>
  <si>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</si>
  <si>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</si>
  <si>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</si>
  <si>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</si>
  <si>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</si>
  <si>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</si>
  <si>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</si>
  <si>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</si>
  <si>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</si>
  <si>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</si>
  <si>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</si>
  <si>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</si>
  <si>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</si>
  <si>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</si>
  <si>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</si>
  <si>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</si>
  <si>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</si>
  <si>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</si>
  <si>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</si>
  <si>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</si>
  <si>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</si>
  <si>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</si>
  <si>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</si>
  <si>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</si>
  <si>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</si>
  <si>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</si>
  <si>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</si>
  <si>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</si>
  <si>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</si>
  <si>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</si>
  <si>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</si>
  <si>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</si>
  <si>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</si>
  <si>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</si>
  <si>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</si>
  <si>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</si>
  <si>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</si>
  <si>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</si>
  <si>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</si>
  <si>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</si>
  <si>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</si>
  <si>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</si>
  <si>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</si>
  <si>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</si>
  <si>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</si>
  <si>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</si>
  <si>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</si>
  <si>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</si>
  <si>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</si>
  <si>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</si>
  <si>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</si>
  <si>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</si>
  <si>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</si>
  <si>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</si>
  <si>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</si>
  <si>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</si>
  <si>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</si>
  <si>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</si>
  <si>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</si>
  <si>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</si>
  <si>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</si>
  <si>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</si>
  <si>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</si>
  <si>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</si>
  <si>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</si>
  <si>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</si>
  <si>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</si>
  <si>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</si>
  <si>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</si>
  <si>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</si>
  <si>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</si>
  <si>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</si>
  <si>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</si>
  <si>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</si>
  <si>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</si>
  <si>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</si>
  <si>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</si>
  <si>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</si>
  <si>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</si>
  <si>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</si>
  <si>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</si>
  <si>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</si>
  <si>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</si>
  <si>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</si>
  <si>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</si>
  <si>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</si>
  <si>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</si>
  <si>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</si>
  <si>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</si>
  <si>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</si>
  <si>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</si>
  <si>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</si>
  <si>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</si>
  <si>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</si>
  <si>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</si>
  <si>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</si>
  <si>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</si>
  <si>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</si>
  <si>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</si>
  <si>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</si>
  <si>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</si>
  <si>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</si>
  <si>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</si>
  <si>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</si>
  <si>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</si>
  <si>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</si>
  <si>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</si>
  <si>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</si>
  <si>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</si>
  <si>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</si>
  <si>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</si>
  <si>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</si>
  <si>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</si>
  <si>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</si>
  <si>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</si>
  <si>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</si>
  <si>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</si>
  <si>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</si>
  <si>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</si>
  <si>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</si>
  <si>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</si>
  <si>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</si>
  <si>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</si>
  <si>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</si>
  <si>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</si>
  <si>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</si>
  <si>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</si>
  <si>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</si>
  <si>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</si>
  <si>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</si>
  <si>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</si>
  <si>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</si>
  <si>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</si>
  <si>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</si>
  <si>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</si>
  <si>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</si>
  <si>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</si>
  <si>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</si>
  <si>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</si>
  <si>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</si>
  <si>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</si>
  <si>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</si>
  <si>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</si>
  <si>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</si>
  <si>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</si>
  <si>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</si>
  <si>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</si>
  <si>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</si>
  <si>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</si>
  <si>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</si>
  <si>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</si>
  <si>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</si>
  <si>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</si>
  <si>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</si>
  <si>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</si>
  <si>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</si>
  <si>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</si>
  <si>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</si>
  <si>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</si>
  <si>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</si>
  <si>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</si>
  <si>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</si>
  <si>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</si>
  <si>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</si>
  <si>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</si>
  <si>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</si>
  <si>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</si>
  <si>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</si>
  <si>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</si>
  <si>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</si>
  <si>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</si>
  <si>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</si>
  <si>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</si>
  <si>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</si>
  <si>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</si>
  <si>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</si>
  <si>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</si>
  <si>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</si>
  <si>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</si>
  <si>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</si>
  <si>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</si>
  <si>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</si>
  <si>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</si>
  <si>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</si>
  <si>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</si>
  <si>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</si>
  <si>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</si>
  <si>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</si>
  <si>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</si>
  <si>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</si>
  <si>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</si>
  <si>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</si>
  <si>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</si>
  <si>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</si>
  <si>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</si>
  <si>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</si>
  <si>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</si>
  <si>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</si>
  <si>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</si>
  <si>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</si>
  <si>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</si>
  <si>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</si>
  <si>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</si>
  <si>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</si>
  <si>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</si>
  <si>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</si>
  <si>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</si>
  <si>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</si>
  <si>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</si>
  <si>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</si>
  <si>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</si>
  <si>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</si>
  <si>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</si>
  <si>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</si>
  <si>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</si>
  <si>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</si>
  <si>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</si>
  <si>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</si>
  <si>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</si>
  <si>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</si>
  <si>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</si>
  <si>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</si>
  <si>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</si>
  <si>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</si>
  <si>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</si>
  <si>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</si>
  <si>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</si>
  <si>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</si>
  <si>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</si>
  <si>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</si>
  <si>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</si>
  <si>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</si>
  <si>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</si>
  <si>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</si>
  <si>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</si>
  <si>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</si>
  <si>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</si>
  <si>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</si>
  <si>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</si>
  <si>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</si>
  <si>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</si>
  <si>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</si>
  <si>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</si>
  <si>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</si>
  <si>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</si>
  <si>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</si>
  <si>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</si>
  <si>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</si>
  <si>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</si>
  <si>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</si>
  <si>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</si>
  <si>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</si>
  <si>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</si>
  <si>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</si>
  <si>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</si>
  <si>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</si>
  <si>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</si>
  <si>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</si>
  <si>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</si>
  <si>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</si>
  <si>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</si>
  <si>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</si>
  <si>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</si>
  <si>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</si>
  <si>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</si>
  <si>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</si>
  <si>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Does this include LCT?  NO.</t>
  </si>
  <si>
    <t>Does this include LCT?   NO.</t>
  </si>
  <si>
    <t xml:space="preserve">     Reg Asset movement</t>
  </si>
  <si>
    <t>Bad debts - pre-October 1, 2001 Denied</t>
  </si>
  <si>
    <t>Reassessment</t>
  </si>
  <si>
    <t>Statement of Adjustments</t>
  </si>
  <si>
    <t>Total deemed interest  (REGINFO CELL D61)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</si>
</sst>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1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" fontId="0" fillId="9" borderId="8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6" borderId="8" xfId="0" applyNumberFormat="1" applyFont="1" applyFill="1" applyBorder="1" applyAlignment="1" applyProtection="1">
      <alignment/>
      <protection/>
    </xf>
    <xf numFmtId="37" fontId="3" fillId="6" borderId="8" xfId="0" applyNumberFormat="1" applyFont="1" applyFill="1" applyBorder="1" applyAlignment="1" applyProtection="1">
      <alignment vertical="top"/>
      <protection/>
    </xf>
    <xf numFmtId="3" fontId="0" fillId="0" borderId="52" xfId="0" applyNumberFormat="1" applyFill="1" applyBorder="1" applyAlignment="1">
      <alignment vertical="top"/>
    </xf>
    <xf numFmtId="3" fontId="0" fillId="13" borderId="8" xfId="0" applyNumberFormat="1" applyFill="1" applyBorder="1" applyAlignment="1" applyProtection="1">
      <alignment/>
      <protection/>
    </xf>
    <xf numFmtId="3" fontId="0" fillId="0" borderId="12" xfId="15" applyNumberFormat="1" applyBorder="1" applyAlignment="1" applyProtection="1">
      <alignment vertical="top"/>
      <protection/>
    </xf>
    <xf numFmtId="37" fontId="0" fillId="11" borderId="12" xfId="0" applyNumberFormat="1" applyFill="1" applyBorder="1" applyAlignment="1">
      <alignment horizontal="center" vertical="top"/>
    </xf>
    <xf numFmtId="3" fontId="0" fillId="11" borderId="0" xfId="0" applyNumberFormat="1" applyFill="1" applyBorder="1" applyAlignment="1">
      <alignment horizontal="center"/>
    </xf>
    <xf numFmtId="0" fontId="3" fillId="11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3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473</v>
      </c>
      <c r="C3" s="8"/>
      <c r="D3" s="458" t="s">
        <v>447</v>
      </c>
      <c r="E3" s="8"/>
      <c r="F3" s="8"/>
      <c r="G3" s="8"/>
      <c r="H3" s="8"/>
    </row>
    <row r="4" spans="1:8" ht="12.75">
      <c r="A4" s="2" t="s">
        <v>483</v>
      </c>
      <c r="C4" s="8"/>
      <c r="D4" s="457" t="s">
        <v>442</v>
      </c>
      <c r="E4" s="431"/>
      <c r="H4" s="8"/>
    </row>
    <row r="5" spans="1:8" ht="12.75">
      <c r="A5" s="52"/>
      <c r="C5" s="8"/>
      <c r="D5" s="456" t="s">
        <v>443</v>
      </c>
      <c r="E5" s="401"/>
      <c r="H5" s="8"/>
    </row>
    <row r="6" spans="1:8" ht="12.75">
      <c r="A6" s="2" t="s">
        <v>126</v>
      </c>
      <c r="B6" s="391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8"/>
    </row>
    <row r="18" spans="1:4" ht="15" customHeight="1">
      <c r="A18" s="392" t="s">
        <v>315</v>
      </c>
      <c r="C18" s="8"/>
      <c r="D18" s="8"/>
    </row>
    <row r="19" spans="1:4" ht="15" customHeight="1">
      <c r="A19" s="496" t="s">
        <v>316</v>
      </c>
      <c r="B19" s="8" t="s">
        <v>313</v>
      </c>
      <c r="C19" s="8" t="s">
        <v>64</v>
      </c>
      <c r="D19" s="391"/>
    </row>
    <row r="20" spans="1:4" ht="13.5" thickBot="1">
      <c r="A20" s="497"/>
      <c r="B20" s="8" t="s">
        <v>314</v>
      </c>
      <c r="C20" s="8" t="s">
        <v>64</v>
      </c>
      <c r="D20" s="258"/>
    </row>
    <row r="21" spans="1:4" ht="12.75">
      <c r="A21" s="496" t="s">
        <v>312</v>
      </c>
      <c r="B21" s="8" t="s">
        <v>313</v>
      </c>
      <c r="C21" s="8"/>
      <c r="D21" s="426">
        <v>1</v>
      </c>
    </row>
    <row r="22" spans="1:4" ht="12.75">
      <c r="A22" s="496"/>
      <c r="B22" s="8" t="s">
        <v>314</v>
      </c>
      <c r="C22" s="8"/>
      <c r="D22" s="426">
        <v>1</v>
      </c>
    </row>
    <row r="23" spans="1:4" ht="7.5" customHeight="1">
      <c r="A23" s="54"/>
      <c r="C23" s="8"/>
      <c r="D23" s="391"/>
    </row>
    <row r="24" spans="1:4" ht="12.75">
      <c r="A24" s="54" t="s">
        <v>212</v>
      </c>
      <c r="C24" s="8" t="s">
        <v>213</v>
      </c>
      <c r="D24" s="427" t="s">
        <v>484</v>
      </c>
    </row>
    <row r="25" ht="6.75" customHeight="1" thickBot="1">
      <c r="A25" s="12"/>
    </row>
    <row r="26" spans="1:5" ht="12.75">
      <c r="A26" s="255" t="s">
        <v>67</v>
      </c>
      <c r="C26" s="8"/>
      <c r="E26" s="446" t="s">
        <v>297</v>
      </c>
    </row>
    <row r="27" spans="1:5" ht="12.75">
      <c r="A27" s="256" t="s">
        <v>68</v>
      </c>
      <c r="C27" s="8"/>
      <c r="E27" s="447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4">
        <v>25052968</v>
      </c>
      <c r="H31" s="5"/>
    </row>
    <row r="32" ht="6" customHeight="1"/>
    <row r="33" spans="1:8" ht="12.75">
      <c r="A33" t="s">
        <v>71</v>
      </c>
      <c r="D33" s="425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5">
        <v>0.0988</v>
      </c>
      <c r="H37" s="41"/>
    </row>
    <row r="38" ht="4.5" customHeight="1">
      <c r="H38" s="34"/>
    </row>
    <row r="39" spans="1:8" ht="12.75">
      <c r="A39" t="s">
        <v>74</v>
      </c>
      <c r="D39" s="425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8">
        <v>0</v>
      </c>
      <c r="E43" s="390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9">
        <v>715405</v>
      </c>
      <c r="E47" s="390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29">
        <v>715191</v>
      </c>
      <c r="E48" s="390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30">
        <v>715191</v>
      </c>
      <c r="E49" s="390">
        <v>0</v>
      </c>
      <c r="F49" s="22"/>
      <c r="H49" s="40"/>
      <c r="J49" s="5"/>
      <c r="K49" s="5"/>
    </row>
    <row r="50" spans="1:11" ht="12.75">
      <c r="A50" t="s">
        <v>292</v>
      </c>
      <c r="D50" s="431"/>
      <c r="E50" s="390">
        <f t="shared" si="0"/>
        <v>0</v>
      </c>
      <c r="H50" s="40"/>
      <c r="J50" s="5"/>
      <c r="K50" s="5"/>
    </row>
    <row r="51" spans="1:11" ht="12.75">
      <c r="A51" t="s">
        <v>439</v>
      </c>
      <c r="D51" s="431"/>
      <c r="E51" s="390">
        <f t="shared" si="0"/>
        <v>0</v>
      </c>
      <c r="H51" s="40"/>
      <c r="J51" s="5"/>
      <c r="K51" s="5"/>
    </row>
    <row r="52" spans="1:11" ht="12.75">
      <c r="A52" t="s">
        <v>463</v>
      </c>
      <c r="D52" s="431"/>
      <c r="E52" s="390">
        <f t="shared" si="0"/>
        <v>0</v>
      </c>
      <c r="H52" s="40"/>
      <c r="J52" s="5"/>
      <c r="K52" s="5"/>
    </row>
    <row r="53" spans="4:11" ht="12.75">
      <c r="D53" s="431"/>
      <c r="E53" s="390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605476.9994162288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35433070866141736" right="0.03937007874015748" top="0.77" bottom="0.38" header="0.19" footer="0"/>
  <pageSetup fitToHeight="1" fitToWidth="1" horizontalDpi="600" verticalDpi="600" orientation="portrait" scale="84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workbookViewId="0" topLeftCell="A113">
      <selection activeCell="A4" sqref="A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4" t="s">
        <v>466</v>
      </c>
      <c r="H2" s="217"/>
    </row>
    <row r="3" spans="1:8" ht="12.75">
      <c r="A3" s="211" t="s">
        <v>49</v>
      </c>
      <c r="B3" s="218"/>
      <c r="C3" s="219"/>
      <c r="D3" s="214"/>
      <c r="E3" s="138" t="s">
        <v>21</v>
      </c>
      <c r="F3" s="220" t="s">
        <v>21</v>
      </c>
      <c r="G3" s="138"/>
      <c r="H3" s="217"/>
    </row>
    <row r="4" spans="1:8" ht="12.75">
      <c r="A4" s="221" t="s">
        <v>41</v>
      </c>
      <c r="B4" s="222"/>
      <c r="C4" s="219"/>
      <c r="D4" s="214"/>
      <c r="E4" s="138" t="s">
        <v>250</v>
      </c>
      <c r="F4" s="220" t="s">
        <v>22</v>
      </c>
      <c r="G4" s="138"/>
      <c r="H4" s="217"/>
    </row>
    <row r="5" spans="1:8" ht="12.75">
      <c r="A5" s="211">
        <f>REGINFO!E2</f>
        <v>0</v>
      </c>
      <c r="B5" s="222"/>
      <c r="C5" s="219"/>
      <c r="D5" s="214"/>
      <c r="E5" s="138"/>
      <c r="F5" s="220"/>
      <c r="G5" s="184" t="str">
        <f>REGINFO!E1</f>
        <v>Version 2009.1</v>
      </c>
      <c r="H5" s="217"/>
    </row>
    <row r="6" spans="1:8" ht="12.75">
      <c r="A6" s="211" t="str">
        <f>REGINFO!A3</f>
        <v>Utility Name: Halton Hills</v>
      </c>
      <c r="B6" s="116"/>
      <c r="D6" s="138"/>
      <c r="E6" s="116"/>
      <c r="G6" s="116"/>
      <c r="H6" s="468"/>
    </row>
    <row r="7" spans="1:8" ht="12.75">
      <c r="A7" s="211" t="str">
        <f>REGINFO!A4</f>
        <v>Reporting period:  2003</v>
      </c>
      <c r="B7" s="116"/>
      <c r="D7" s="138"/>
      <c r="E7" s="116"/>
      <c r="G7" s="116"/>
      <c r="H7" s="468"/>
    </row>
    <row r="8" spans="2:12" ht="12.75">
      <c r="B8" s="222"/>
      <c r="C8" s="230"/>
      <c r="D8" s="214"/>
      <c r="E8" s="138"/>
      <c r="F8" s="220"/>
      <c r="G8" s="184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2">
        <f>REGINFO!B6</f>
        <v>365</v>
      </c>
      <c r="C9" s="231" t="s">
        <v>127</v>
      </c>
      <c r="D9" s="214"/>
      <c r="E9" s="138"/>
      <c r="F9" s="220"/>
      <c r="G9" s="184" t="s">
        <v>90</v>
      </c>
      <c r="H9" s="217"/>
    </row>
    <row r="10" spans="1:8" ht="12.75">
      <c r="A10" s="211" t="s">
        <v>256</v>
      </c>
      <c r="B10" s="432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1"/>
      <c r="B13" s="223"/>
      <c r="C13" s="224"/>
      <c r="D13" s="225"/>
      <c r="E13" s="226"/>
      <c r="F13" s="227"/>
      <c r="G13" s="228"/>
      <c r="H13" s="229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341</v>
      </c>
      <c r="B16" s="126">
        <v>1</v>
      </c>
      <c r="C16" s="260">
        <f>REGINFO!E54</f>
        <v>1430596</v>
      </c>
      <c r="D16" s="17"/>
      <c r="E16" s="268">
        <f>G16-C16</f>
        <v>1818045</v>
      </c>
      <c r="F16" s="3"/>
      <c r="G16" s="268">
        <f>TAXREC!E50</f>
        <v>3248641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2">
        <v>1460685</v>
      </c>
      <c r="D20" s="18"/>
      <c r="E20" s="268">
        <f>G20-C20</f>
        <v>221594</v>
      </c>
      <c r="F20" s="6"/>
      <c r="G20" s="268">
        <f>TAXREC!E61</f>
        <v>1682279</v>
      </c>
      <c r="H20" s="152"/>
    </row>
    <row r="21" spans="1:8" ht="12.75">
      <c r="A21" s="159" t="s">
        <v>56</v>
      </c>
      <c r="B21" s="128">
        <v>3</v>
      </c>
      <c r="C21" s="262"/>
      <c r="D21" s="18"/>
      <c r="E21" s="268">
        <f>G21-C21</f>
        <v>15448</v>
      </c>
      <c r="F21" s="6"/>
      <c r="G21" s="268">
        <f>TAXREC!E62</f>
        <v>15448</v>
      </c>
      <c r="H21" s="152"/>
    </row>
    <row r="22" spans="1:8" ht="12.75">
      <c r="A22" s="159" t="s">
        <v>264</v>
      </c>
      <c r="B22" s="128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2"/>
    </row>
    <row r="23" spans="1:8" ht="12.75">
      <c r="A23" s="159" t="s">
        <v>263</v>
      </c>
      <c r="B23" s="128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2"/>
    </row>
    <row r="24" spans="1:8" ht="12.75">
      <c r="A24" s="159" t="s">
        <v>265</v>
      </c>
      <c r="B24" s="128">
        <v>5</v>
      </c>
      <c r="C24" s="262">
        <v>151437</v>
      </c>
      <c r="D24" s="18"/>
      <c r="E24" s="268">
        <f>G24-C24</f>
        <v>-151437</v>
      </c>
      <c r="F24" s="6"/>
      <c r="G24" s="268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2"/>
    </row>
    <row r="27" spans="1:8" ht="12.75">
      <c r="A27" s="159" t="s">
        <v>159</v>
      </c>
      <c r="B27" s="128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2"/>
    </row>
    <row r="28" spans="1:8" ht="12.75">
      <c r="A28" s="159" t="s">
        <v>158</v>
      </c>
      <c r="B28" s="128">
        <v>6</v>
      </c>
      <c r="C28" s="262"/>
      <c r="D28" s="18"/>
      <c r="E28" s="268">
        <f>G28-C28</f>
        <v>52983</v>
      </c>
      <c r="F28" s="6"/>
      <c r="G28" s="268">
        <f>TAXREC!E67</f>
        <v>52983</v>
      </c>
      <c r="H28" s="152"/>
    </row>
    <row r="29" spans="1:8" ht="12.75">
      <c r="A29" s="159" t="s">
        <v>157</v>
      </c>
      <c r="B29" s="128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2"/>
    </row>
    <row r="30" spans="1:8" ht="15">
      <c r="A30" s="485" t="s">
        <v>395</v>
      </c>
      <c r="B30" s="128"/>
      <c r="C30" s="260"/>
      <c r="D30" s="18"/>
      <c r="E30" s="268">
        <f>G30-C30</f>
        <v>116986</v>
      </c>
      <c r="F30" s="6"/>
      <c r="G30" s="268">
        <f>TAXREC!E66</f>
        <v>116986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342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2">
        <v>1072272</v>
      </c>
      <c r="D33" s="133"/>
      <c r="E33" s="268">
        <f aca="true" t="shared" si="0" ref="E33:E42">G33-C33</f>
        <v>475244</v>
      </c>
      <c r="F33" s="6"/>
      <c r="G33" s="268">
        <f>TAXREC!E97+TAXREC!E98</f>
        <v>1547516</v>
      </c>
      <c r="H33" s="152"/>
    </row>
    <row r="34" spans="1:8" ht="12.75">
      <c r="A34" s="159" t="s">
        <v>57</v>
      </c>
      <c r="B34" s="128">
        <v>8</v>
      </c>
      <c r="C34" s="262"/>
      <c r="D34" s="133"/>
      <c r="E34" s="268">
        <f t="shared" si="0"/>
        <v>13548</v>
      </c>
      <c r="F34" s="6"/>
      <c r="G34" s="268">
        <f>TAXREC!E99</f>
        <v>13548</v>
      </c>
      <c r="H34" s="152"/>
    </row>
    <row r="35" spans="1:8" ht="12.75">
      <c r="A35" s="159" t="s">
        <v>45</v>
      </c>
      <c r="B35" s="128">
        <v>9</v>
      </c>
      <c r="C35" s="262">
        <v>0</v>
      </c>
      <c r="D35" s="133"/>
      <c r="E35" s="268">
        <f t="shared" si="0"/>
        <v>0</v>
      </c>
      <c r="F35" s="6"/>
      <c r="G35" s="268">
        <f>TAXREC!E100</f>
        <v>0</v>
      </c>
      <c r="H35" s="152"/>
    </row>
    <row r="36" spans="1:8" ht="12.75">
      <c r="A36" s="159" t="s">
        <v>266</v>
      </c>
      <c r="B36" s="128">
        <v>10</v>
      </c>
      <c r="C36" s="262">
        <v>55617</v>
      </c>
      <c r="D36" s="133"/>
      <c r="E36" s="268">
        <f t="shared" si="0"/>
        <v>-55617</v>
      </c>
      <c r="F36" s="6"/>
      <c r="G36" s="268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1">
        <v>852416</v>
      </c>
      <c r="D37" s="493"/>
      <c r="E37" s="268">
        <f t="shared" si="0"/>
        <v>369185</v>
      </c>
      <c r="F37" s="6"/>
      <c r="G37" s="268">
        <f>TAXREC!E51</f>
        <v>1221601</v>
      </c>
      <c r="H37" s="152"/>
    </row>
    <row r="38" spans="1:8" ht="12.75">
      <c r="A38" s="156" t="s">
        <v>262</v>
      </c>
      <c r="B38" s="126">
        <v>4</v>
      </c>
      <c r="C38" s="262"/>
      <c r="D38" s="133"/>
      <c r="E38" s="268">
        <f t="shared" si="0"/>
        <v>0</v>
      </c>
      <c r="F38" s="6"/>
      <c r="G38" s="268">
        <f>TAXREC!E104</f>
        <v>0</v>
      </c>
      <c r="H38" s="152"/>
    </row>
    <row r="39" spans="1:8" ht="12.75">
      <c r="A39" s="156" t="s">
        <v>261</v>
      </c>
      <c r="B39" s="126">
        <v>4</v>
      </c>
      <c r="C39" s="262"/>
      <c r="D39" s="133"/>
      <c r="E39" s="268">
        <f t="shared" si="0"/>
        <v>0</v>
      </c>
      <c r="F39" s="6"/>
      <c r="G39" s="268">
        <f>TAXREC!E105</f>
        <v>0</v>
      </c>
      <c r="H39" s="152"/>
    </row>
    <row r="40" spans="1:8" ht="12.75">
      <c r="A40" s="156" t="s">
        <v>12</v>
      </c>
      <c r="B40" s="126">
        <v>3</v>
      </c>
      <c r="C40" s="262"/>
      <c r="D40" s="133"/>
      <c r="E40" s="268">
        <f t="shared" si="0"/>
        <v>0</v>
      </c>
      <c r="F40" s="6"/>
      <c r="G40" s="268">
        <f>TAXREC!E106</f>
        <v>0</v>
      </c>
      <c r="H40" s="152"/>
    </row>
    <row r="41" spans="1:8" ht="12.75">
      <c r="A41" s="156" t="s">
        <v>13</v>
      </c>
      <c r="B41" s="126">
        <v>3</v>
      </c>
      <c r="C41" s="262"/>
      <c r="D41" s="133"/>
      <c r="E41" s="268">
        <f t="shared" si="0"/>
        <v>0</v>
      </c>
      <c r="F41" s="6"/>
      <c r="G41" s="268">
        <f>TAXREC!E107</f>
        <v>0</v>
      </c>
      <c r="H41" s="152"/>
    </row>
    <row r="42" spans="1:8" ht="12.75">
      <c r="A42" s="156" t="s">
        <v>184</v>
      </c>
      <c r="B42" s="126">
        <v>11</v>
      </c>
      <c r="C42" s="262"/>
      <c r="D42" s="133"/>
      <c r="E42" s="268">
        <f t="shared" si="0"/>
        <v>0</v>
      </c>
      <c r="F42" s="6"/>
      <c r="G42" s="268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2"/>
      <c r="D44" s="133"/>
      <c r="E44" s="268">
        <f>G44-C44</f>
        <v>0</v>
      </c>
      <c r="F44" s="6"/>
      <c r="G44" s="251">
        <f>TAXREC!E130</f>
        <v>0</v>
      </c>
      <c r="H44" s="152"/>
    </row>
    <row r="45" spans="1:8" ht="12.75">
      <c r="A45" s="159" t="s">
        <v>153</v>
      </c>
      <c r="B45" s="128">
        <v>12</v>
      </c>
      <c r="C45" s="262"/>
      <c r="D45" s="133"/>
      <c r="E45" s="268">
        <f>G45-C45</f>
        <v>0</v>
      </c>
      <c r="F45" s="6"/>
      <c r="G45" s="251">
        <f>TAXREC!E131</f>
        <v>0</v>
      </c>
      <c r="H45" s="152"/>
    </row>
    <row r="46" spans="1:8" ht="12.75">
      <c r="A46" s="159" t="s">
        <v>155</v>
      </c>
      <c r="B46" s="128">
        <v>12</v>
      </c>
      <c r="C46" s="262"/>
      <c r="D46" s="133"/>
      <c r="E46" s="268">
        <f>G46-C46</f>
        <v>66837</v>
      </c>
      <c r="F46" s="6"/>
      <c r="G46" s="251">
        <f>TAXREC!E110</f>
        <v>66837</v>
      </c>
      <c r="H46" s="152"/>
    </row>
    <row r="47" spans="1:8" ht="12.75">
      <c r="A47" s="159" t="s">
        <v>154</v>
      </c>
      <c r="B47" s="128">
        <v>12</v>
      </c>
      <c r="C47" s="262"/>
      <c r="D47" s="133"/>
      <c r="E47" s="268">
        <f>G47-C47</f>
        <v>0</v>
      </c>
      <c r="F47" s="6"/>
      <c r="G47" s="251">
        <f>TAXREC!E111</f>
        <v>0</v>
      </c>
      <c r="H47" s="152"/>
    </row>
    <row r="48" spans="1:8" ht="15">
      <c r="A48" s="485" t="s">
        <v>395</v>
      </c>
      <c r="B48" s="128"/>
      <c r="C48" s="260"/>
      <c r="D48" s="133"/>
      <c r="E48" s="268">
        <f>G48-C48</f>
        <v>0</v>
      </c>
      <c r="F48" s="6"/>
      <c r="G48" s="251">
        <f>TAXREC!E108</f>
        <v>0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328</v>
      </c>
      <c r="B50" s="126"/>
      <c r="C50" s="264">
        <f>C16+SUM(C20:C30)-SUM(C33:C48)</f>
        <v>1062413</v>
      </c>
      <c r="D50" s="103"/>
      <c r="E50" s="264">
        <f>E16+SUM(E20:E30)-SUM(E33:E48)</f>
        <v>1204422</v>
      </c>
      <c r="F50" s="434" t="s">
        <v>367</v>
      </c>
      <c r="G50" s="264">
        <f>G16+SUM(G20:G30)-SUM(G33:G48)</f>
        <v>2266835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336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340</v>
      </c>
      <c r="B53" s="128">
        <v>13</v>
      </c>
      <c r="C53" s="263">
        <f>IF($C$50&gt;'Tax Rates'!$E$11,'Tax Rates'!$F$16,IF($C$50&gt;'Tax Rates'!$C$11,'Tax Rates'!$E$16,'Tax Rates'!$C$16))</f>
        <v>0.3862</v>
      </c>
      <c r="D53" s="103"/>
      <c r="E53" s="269">
        <f>+G53-C53</f>
        <v>-0.019952810812864596</v>
      </c>
      <c r="F53" s="115"/>
      <c r="G53" s="476">
        <f>TAXREC!E151</f>
        <v>0.3662471891871354</v>
      </c>
      <c r="H53" s="152"/>
      <c r="I53" s="473" t="s">
        <v>477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5">
        <f>IF(C50&gt;0,C50*C53,0)</f>
        <v>410303.9006</v>
      </c>
      <c r="D55" s="103"/>
      <c r="E55" s="268">
        <f>G55-C55</f>
        <v>438980.0994</v>
      </c>
      <c r="F55" s="434" t="s">
        <v>368</v>
      </c>
      <c r="G55" s="265">
        <f>TAXREC!E144</f>
        <v>849284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6"/>
      <c r="D58" s="133"/>
      <c r="E58" s="268">
        <f>+G58-C58</f>
        <v>0</v>
      </c>
      <c r="F58" s="434" t="s">
        <v>368</v>
      </c>
      <c r="G58" s="271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7">
        <f>+C55-C58</f>
        <v>410303.9006</v>
      </c>
      <c r="D60" s="134"/>
      <c r="E60" s="270">
        <f>+E55-E58</f>
        <v>438980.0994</v>
      </c>
      <c r="F60" s="434" t="s">
        <v>368</v>
      </c>
      <c r="G60" s="270">
        <f>+G55-G58</f>
        <v>849284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5">
        <f>Ratebase</f>
        <v>25052968</v>
      </c>
      <c r="D66" s="103"/>
      <c r="E66" s="268">
        <f>G66-C66</f>
        <v>7586602</v>
      </c>
      <c r="F66" s="6"/>
      <c r="G66" s="478">
        <v>32639570</v>
      </c>
      <c r="H66" s="152"/>
      <c r="I66" s="479" t="s">
        <v>478</v>
      </c>
    </row>
    <row r="67" spans="1:10" ht="12.75">
      <c r="A67" s="153" t="s">
        <v>360</v>
      </c>
      <c r="B67" s="126">
        <v>16</v>
      </c>
      <c r="C67" s="261">
        <f>IF(C66&gt;0,'Tax Rates'!C21,0)</f>
        <v>5000000</v>
      </c>
      <c r="D67" s="103"/>
      <c r="E67" s="268">
        <f>G67-C67</f>
        <v>-313562</v>
      </c>
      <c r="F67" s="6"/>
      <c r="G67" s="268">
        <f>'Tax Rates'!C57</f>
        <v>4686438</v>
      </c>
      <c r="H67" s="152"/>
      <c r="I67" s="479" t="s">
        <v>478</v>
      </c>
      <c r="J67" s="480" t="s">
        <v>479</v>
      </c>
    </row>
    <row r="68" spans="1:8" ht="12.75">
      <c r="A68" s="153" t="s">
        <v>42</v>
      </c>
      <c r="B68" s="126"/>
      <c r="C68" s="265">
        <f>IF((C66-C67)&gt;0,C66-C67,0)</f>
        <v>20052968</v>
      </c>
      <c r="D68" s="103"/>
      <c r="E68" s="268">
        <f>SUM(E66:E67)</f>
        <v>7273040</v>
      </c>
      <c r="F68" s="115"/>
      <c r="G68" s="265">
        <f>G66-G67</f>
        <v>27953132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361</v>
      </c>
      <c r="B70" s="126">
        <v>17</v>
      </c>
      <c r="C70" s="302">
        <f>'Tax Rates'!C18</f>
        <v>0.003</v>
      </c>
      <c r="D70" s="103"/>
      <c r="E70" s="269">
        <f>+G70-C70</f>
        <v>0</v>
      </c>
      <c r="F70" s="6"/>
      <c r="G70" s="302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5">
        <f>IF(C68&gt;0,C68*C70,0)*REGINFO!$B$6/REGINFO!$B$7</f>
        <v>60158.904</v>
      </c>
      <c r="D72" s="102"/>
      <c r="E72" s="268">
        <f>+G72-C72</f>
        <v>23700.492000000006</v>
      </c>
      <c r="F72" s="481"/>
      <c r="G72" s="265">
        <f>IF(G68&gt;0,G68*G70,0)*REGINFO!$B$6/REGINFO!$B$7</f>
        <v>83859.39600000001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5">
        <f>Ratebase</f>
        <v>25052968</v>
      </c>
      <c r="D75" s="103"/>
      <c r="E75" s="268">
        <f>+G75-C75</f>
        <v>6521653</v>
      </c>
      <c r="F75" s="6"/>
      <c r="G75" s="478">
        <v>31574621</v>
      </c>
      <c r="H75" s="152"/>
      <c r="I75" s="479" t="s">
        <v>478</v>
      </c>
    </row>
    <row r="76" spans="1:9" ht="12.75">
      <c r="A76" s="153" t="s">
        <v>360</v>
      </c>
      <c r="B76" s="126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Rates'!C58</f>
        <v>10000000</v>
      </c>
      <c r="H76" s="152"/>
      <c r="I76" s="479" t="s">
        <v>478</v>
      </c>
    </row>
    <row r="77" spans="1:8" ht="12.75">
      <c r="A77" s="153" t="s">
        <v>42</v>
      </c>
      <c r="B77" s="126"/>
      <c r="C77" s="265">
        <f>IF((C75-C76)&gt;0,C75-C76,0)</f>
        <v>15052968</v>
      </c>
      <c r="D77" s="19"/>
      <c r="E77" s="268">
        <f>SUM(E75:E76)</f>
        <v>6521653</v>
      </c>
      <c r="F77" s="115"/>
      <c r="G77" s="265">
        <f>G75-G76</f>
        <v>21574621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361</v>
      </c>
      <c r="B79" s="126">
        <v>20</v>
      </c>
      <c r="C79" s="302">
        <f>'Tax Rates'!C19</f>
        <v>0.00225</v>
      </c>
      <c r="D79" s="103"/>
      <c r="E79" s="269">
        <f>G79-C79</f>
        <v>0</v>
      </c>
      <c r="F79" s="6"/>
      <c r="G79" s="269">
        <f>'Tax Rates'!C55</f>
        <v>0.00225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5">
        <f>IF(C77&gt;0,C77*C79,0)*REGINFO!$B$6/REGINFO!$B$7</f>
        <v>33869.178</v>
      </c>
      <c r="D81" s="103"/>
      <c r="E81" s="268">
        <f>+G81-C81</f>
        <v>14673.719250000002</v>
      </c>
      <c r="F81" s="6"/>
      <c r="G81" s="265">
        <f>G77*G79*B9/B10</f>
        <v>48542.89725</v>
      </c>
      <c r="H81" s="152"/>
    </row>
    <row r="82" spans="1:8" ht="12.75">
      <c r="A82" s="153" t="s">
        <v>319</v>
      </c>
      <c r="B82" s="126">
        <v>21</v>
      </c>
      <c r="C82" s="301">
        <f>IF(C77&gt;0,IF(C60&gt;0,C50*'Tax Rates'!C20,0),0)</f>
        <v>11899.025599999999</v>
      </c>
      <c r="D82" s="103"/>
      <c r="E82" s="268">
        <f>+G82-C82</f>
        <v>-11899.025599999999</v>
      </c>
      <c r="F82" s="6"/>
      <c r="G82" s="301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5">
        <f>C81-C82</f>
        <v>21970.1524</v>
      </c>
      <c r="D84" s="16"/>
      <c r="E84" s="268">
        <f>E81-E82</f>
        <v>26572.744850000003</v>
      </c>
      <c r="F84" s="104"/>
      <c r="G84" s="265">
        <f>G81-G82</f>
        <v>48542.89725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8"/>
      <c r="H87" s="152"/>
    </row>
    <row r="88" spans="1:8" ht="12.75">
      <c r="A88" s="153" t="s">
        <v>227</v>
      </c>
      <c r="B88" s="126"/>
      <c r="C88" s="263">
        <f>IF($C$50&gt;'Tax Rates'!$E$11,'Tax Rates'!$F$16,IF(AND($C$50&gt;='Tax Rates'!$C$11,$C$50&lt;='Tax Rates'!E11),'Tax Rates'!$E$16,'Tax Rates'!$C$16))-1.12%</f>
        <v>0.375</v>
      </c>
      <c r="D88" s="11"/>
      <c r="E88" s="115"/>
      <c r="F88" s="6"/>
      <c r="G88" s="198"/>
      <c r="H88" s="152"/>
    </row>
    <row r="89" spans="1:8" ht="12.75">
      <c r="A89" s="151"/>
      <c r="B89" s="130"/>
      <c r="C89" s="111"/>
      <c r="D89" s="11"/>
      <c r="E89" s="115"/>
      <c r="F89" s="6"/>
      <c r="G89" s="198"/>
      <c r="H89" s="152"/>
    </row>
    <row r="90" spans="1:8" ht="12.75">
      <c r="A90" s="159" t="s">
        <v>369</v>
      </c>
      <c r="B90" s="128">
        <v>22</v>
      </c>
      <c r="C90" s="265">
        <f>C60/(1-C88)</f>
        <v>656486.24096</v>
      </c>
      <c r="D90" s="20"/>
      <c r="E90" s="140"/>
      <c r="F90" s="433" t="s">
        <v>485</v>
      </c>
      <c r="G90" s="271">
        <f>TAXREC!E156</f>
        <v>849284</v>
      </c>
      <c r="H90" s="152"/>
    </row>
    <row r="91" spans="1:8" ht="12.75">
      <c r="A91" s="159" t="s">
        <v>370</v>
      </c>
      <c r="B91" s="128">
        <v>23</v>
      </c>
      <c r="C91" s="265">
        <f>C84/(1-C88)</f>
        <v>35152.243839999996</v>
      </c>
      <c r="D91" s="20"/>
      <c r="E91" s="140"/>
      <c r="F91" s="433" t="s">
        <v>485</v>
      </c>
      <c r="G91" s="271">
        <f>TAXREC!E158</f>
        <v>25507</v>
      </c>
      <c r="H91" s="152"/>
    </row>
    <row r="92" spans="1:8" ht="12.75">
      <c r="A92" s="159" t="s">
        <v>348</v>
      </c>
      <c r="B92" s="128">
        <v>24</v>
      </c>
      <c r="C92" s="265">
        <f>C72</f>
        <v>60158.904</v>
      </c>
      <c r="D92" s="20"/>
      <c r="E92" s="140"/>
      <c r="F92" s="433" t="s">
        <v>485</v>
      </c>
      <c r="G92" s="271">
        <f>TAXREC!E157</f>
        <v>87533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486</v>
      </c>
      <c r="B95" s="126">
        <v>25</v>
      </c>
      <c r="C95" s="270">
        <f>SUM(C90:C93)</f>
        <v>751797.3888</v>
      </c>
      <c r="D95" s="6"/>
      <c r="E95" s="140"/>
      <c r="F95" s="433" t="s">
        <v>485</v>
      </c>
      <c r="G95" s="416">
        <f>SUM(G90:G94)</f>
        <v>962324</v>
      </c>
      <c r="H95" s="165"/>
    </row>
    <row r="96" spans="1:8" ht="12.75">
      <c r="A96" s="406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199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0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0"/>
      <c r="H100" s="165"/>
    </row>
    <row r="101" spans="1:8" ht="12.75">
      <c r="A101" s="157" t="s">
        <v>346</v>
      </c>
      <c r="B101" s="124"/>
      <c r="C101" s="113"/>
      <c r="D101" s="3"/>
      <c r="E101" s="113"/>
      <c r="F101" s="37"/>
      <c r="G101" s="200"/>
      <c r="H101" s="165"/>
    </row>
    <row r="102" spans="1:8" ht="12.75">
      <c r="A102" s="159" t="s">
        <v>56</v>
      </c>
      <c r="B102" s="128">
        <v>3</v>
      </c>
      <c r="C102" s="113"/>
      <c r="D102" s="3"/>
      <c r="E102" s="251">
        <f>E21</f>
        <v>15448</v>
      </c>
      <c r="F102" s="37"/>
      <c r="G102" s="201"/>
      <c r="H102" s="165"/>
    </row>
    <row r="103" spans="1:8" ht="12.75">
      <c r="A103" s="159" t="s">
        <v>10</v>
      </c>
      <c r="B103" s="128">
        <v>4</v>
      </c>
      <c r="C103" s="113"/>
      <c r="D103" s="3"/>
      <c r="E103" s="251">
        <f>E22</f>
        <v>0</v>
      </c>
      <c r="F103" s="37"/>
      <c r="G103" s="201"/>
      <c r="H103" s="165"/>
    </row>
    <row r="104" spans="1:8" ht="12.75">
      <c r="A104" s="159" t="s">
        <v>100</v>
      </c>
      <c r="B104" s="128">
        <v>4</v>
      </c>
      <c r="C104" s="113"/>
      <c r="D104" s="3"/>
      <c r="E104" s="251">
        <f>E23</f>
        <v>0</v>
      </c>
      <c r="F104" s="37"/>
      <c r="G104" s="201"/>
      <c r="H104" s="165"/>
    </row>
    <row r="105" spans="1:8" ht="12.75">
      <c r="A105" s="159" t="s">
        <v>44</v>
      </c>
      <c r="B105" s="128">
        <v>5</v>
      </c>
      <c r="C105" s="113"/>
      <c r="D105" s="3"/>
      <c r="E105" s="251">
        <f>E24</f>
        <v>-151437</v>
      </c>
      <c r="F105" s="37"/>
      <c r="G105" s="201"/>
      <c r="H105" s="165"/>
    </row>
    <row r="106" spans="1:8" ht="12.75">
      <c r="A106" s="159" t="s">
        <v>363</v>
      </c>
      <c r="B106" s="128">
        <v>6</v>
      </c>
      <c r="C106" s="113"/>
      <c r="D106" s="3"/>
      <c r="E106" s="251">
        <f>E26</f>
        <v>0</v>
      </c>
      <c r="F106" s="37"/>
      <c r="G106" s="201"/>
      <c r="H106" s="165"/>
    </row>
    <row r="107" spans="1:8" ht="12.75">
      <c r="A107" s="159" t="s">
        <v>364</v>
      </c>
      <c r="B107" s="128">
        <v>6</v>
      </c>
      <c r="C107" s="113"/>
      <c r="D107" s="3"/>
      <c r="E107" s="251">
        <f>E28</f>
        <v>52983</v>
      </c>
      <c r="F107" s="37"/>
      <c r="G107" s="201"/>
      <c r="H107" s="165"/>
    </row>
    <row r="108" spans="1:8" ht="12.75">
      <c r="A108" s="157" t="s">
        <v>362</v>
      </c>
      <c r="B108" s="128"/>
      <c r="C108" s="113"/>
      <c r="D108" s="3"/>
      <c r="E108" s="30"/>
      <c r="F108" s="37"/>
      <c r="G108" s="201"/>
      <c r="H108" s="165"/>
    </row>
    <row r="109" spans="1:8" ht="12.75">
      <c r="A109" s="159" t="s">
        <v>57</v>
      </c>
      <c r="B109" s="128">
        <v>8</v>
      </c>
      <c r="C109" s="113"/>
      <c r="D109" s="3"/>
      <c r="E109" s="251">
        <f>E34</f>
        <v>13548</v>
      </c>
      <c r="F109" s="37"/>
      <c r="G109" s="201"/>
      <c r="H109" s="165"/>
    </row>
    <row r="110" spans="1:8" ht="12.75">
      <c r="A110" s="159" t="s">
        <v>45</v>
      </c>
      <c r="B110" s="128">
        <v>9</v>
      </c>
      <c r="C110" s="113"/>
      <c r="D110" s="3"/>
      <c r="E110" s="251">
        <f>E35</f>
        <v>0</v>
      </c>
      <c r="F110" s="37"/>
      <c r="G110" s="201"/>
      <c r="H110" s="165"/>
    </row>
    <row r="111" spans="1:8" ht="12.75">
      <c r="A111" s="159" t="s">
        <v>44</v>
      </c>
      <c r="B111" s="128">
        <v>10</v>
      </c>
      <c r="C111" s="113"/>
      <c r="D111" s="3"/>
      <c r="E111" s="251">
        <f>E36</f>
        <v>-55617</v>
      </c>
      <c r="F111" s="37"/>
      <c r="G111" s="201"/>
      <c r="H111" s="165"/>
    </row>
    <row r="112" spans="1:8" ht="12.75">
      <c r="A112" s="156" t="s">
        <v>495</v>
      </c>
      <c r="B112" s="128">
        <v>11</v>
      </c>
      <c r="C112" s="113"/>
      <c r="D112" s="3"/>
      <c r="E112" s="475">
        <f>+E206</f>
        <v>-57024</v>
      </c>
      <c r="F112" s="495"/>
      <c r="G112" s="201"/>
      <c r="H112" s="165"/>
    </row>
    <row r="113" spans="1:8" ht="12.75">
      <c r="A113" s="156" t="s">
        <v>15</v>
      </c>
      <c r="B113" s="126">
        <v>4</v>
      </c>
      <c r="C113" s="113"/>
      <c r="D113" s="3"/>
      <c r="E113" s="251">
        <f>E38</f>
        <v>0</v>
      </c>
      <c r="F113" s="37"/>
      <c r="G113" s="201"/>
      <c r="H113" s="165"/>
    </row>
    <row r="114" spans="1:8" ht="12.75">
      <c r="A114" s="156" t="s">
        <v>101</v>
      </c>
      <c r="B114" s="126">
        <v>4</v>
      </c>
      <c r="C114" s="113"/>
      <c r="D114" s="3"/>
      <c r="E114" s="251">
        <f>E39</f>
        <v>0</v>
      </c>
      <c r="F114" s="37"/>
      <c r="G114" s="201"/>
      <c r="H114" s="165"/>
    </row>
    <row r="115" spans="1:8" ht="12.75">
      <c r="A115" s="156" t="s">
        <v>12</v>
      </c>
      <c r="B115" s="126">
        <v>3</v>
      </c>
      <c r="C115" s="113"/>
      <c r="D115" s="3"/>
      <c r="E115" s="251">
        <f>E40</f>
        <v>0</v>
      </c>
      <c r="F115" s="37"/>
      <c r="G115" s="201"/>
      <c r="H115" s="165"/>
    </row>
    <row r="116" spans="1:8" ht="12.75">
      <c r="A116" s="156" t="s">
        <v>13</v>
      </c>
      <c r="B116" s="126">
        <v>3</v>
      </c>
      <c r="C116" s="113"/>
      <c r="D116" s="3"/>
      <c r="E116" s="251">
        <f>E41</f>
        <v>0</v>
      </c>
      <c r="F116" s="37"/>
      <c r="G116" s="201"/>
      <c r="H116" s="165"/>
    </row>
    <row r="117" spans="1:8" ht="12.75">
      <c r="A117" s="159" t="s">
        <v>365</v>
      </c>
      <c r="B117" s="128">
        <v>12</v>
      </c>
      <c r="C117" s="113"/>
      <c r="D117" s="3"/>
      <c r="E117" s="251">
        <f>E44</f>
        <v>0</v>
      </c>
      <c r="F117" s="37"/>
      <c r="G117" s="201"/>
      <c r="H117" s="165"/>
    </row>
    <row r="118" spans="1:8" ht="12.75">
      <c r="A118" s="159" t="s">
        <v>366</v>
      </c>
      <c r="B118" s="128">
        <v>12</v>
      </c>
      <c r="C118" s="113"/>
      <c r="D118" s="3"/>
      <c r="E118" s="251">
        <f>E46</f>
        <v>66837</v>
      </c>
      <c r="F118" s="37"/>
      <c r="G118" s="201"/>
      <c r="H118" s="165"/>
    </row>
    <row r="119" spans="1:8" ht="12.75">
      <c r="A119" s="159"/>
      <c r="B119" s="128"/>
      <c r="C119" s="113"/>
      <c r="D119" s="3"/>
      <c r="E119" s="111"/>
      <c r="F119" s="37"/>
      <c r="G119" s="201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5">
        <f>SUM(E102:E107)-SUM(E109:E118)</f>
        <v>-50750</v>
      </c>
      <c r="F120" s="37"/>
      <c r="G120" s="201"/>
      <c r="H120" s="165"/>
    </row>
    <row r="121" spans="1:8" ht="12.75">
      <c r="A121" s="153"/>
      <c r="B121" s="128"/>
      <c r="C121" s="113"/>
      <c r="D121" s="118"/>
      <c r="E121" s="111"/>
      <c r="F121" s="37"/>
      <c r="G121" s="201"/>
      <c r="H121" s="165"/>
    </row>
    <row r="122" spans="1:8" ht="12.75">
      <c r="A122" s="158" t="s">
        <v>487</v>
      </c>
      <c r="B122" s="128"/>
      <c r="C122" s="113"/>
      <c r="D122" s="3" t="s">
        <v>231</v>
      </c>
      <c r="E122" s="472">
        <f>IF((E120+G50)&gt;'Tax Rates'!$E$47,'Tax Rates'!$F$52-1.12%,IF((E120+G50)&gt;'Tax Rates'!$D$47,'Tax Rates'!$E$52-1.12%,IF((E120+G50)&gt;'Tax Rates'!$C$47,'Tax Rates'!$D$52-1.12%,'Tax Rates'!$C$52-1.12%)))</f>
        <v>0.35540000000000005</v>
      </c>
      <c r="F122" s="473"/>
      <c r="G122" s="201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1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5">
        <f>E120*E122</f>
        <v>-18036.550000000003</v>
      </c>
      <c r="F124" s="37"/>
      <c r="G124" s="201"/>
      <c r="H124" s="165"/>
    </row>
    <row r="125" spans="1:8" ht="12.75">
      <c r="A125" s="159"/>
      <c r="B125" s="128"/>
      <c r="C125" s="113"/>
      <c r="D125" s="3"/>
      <c r="E125" s="111"/>
      <c r="F125" s="37"/>
      <c r="G125" s="201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5">
        <f>E58</f>
        <v>0</v>
      </c>
      <c r="F126" s="37"/>
      <c r="G126" s="201"/>
      <c r="H126" s="165"/>
    </row>
    <row r="127" spans="1:8" ht="12.75">
      <c r="A127" s="159"/>
      <c r="B127" s="128"/>
      <c r="C127" s="113"/>
      <c r="D127" s="3"/>
      <c r="E127" s="111"/>
      <c r="F127" s="37"/>
      <c r="G127" s="201"/>
      <c r="H127" s="165"/>
    </row>
    <row r="128" spans="1:8" ht="12.75">
      <c r="A128" s="159" t="s">
        <v>117</v>
      </c>
      <c r="B128" s="128"/>
      <c r="C128" s="113"/>
      <c r="D128" s="3"/>
      <c r="E128" s="265">
        <f>E124-E126</f>
        <v>-18036.550000000003</v>
      </c>
      <c r="F128" s="37"/>
      <c r="G128" s="201"/>
      <c r="H128" s="165"/>
    </row>
    <row r="129" spans="1:8" ht="12.75">
      <c r="A129" s="168"/>
      <c r="B129" s="128"/>
      <c r="C129" s="113"/>
      <c r="D129" s="3"/>
      <c r="E129" s="111"/>
      <c r="F129" s="37"/>
      <c r="G129" s="201"/>
      <c r="H129" s="165"/>
    </row>
    <row r="130" spans="1:8" ht="12.75">
      <c r="A130" s="153" t="s">
        <v>196</v>
      </c>
      <c r="B130" s="128"/>
      <c r="C130" s="113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0.35540000000000005</v>
      </c>
      <c r="F130" s="37"/>
      <c r="G130" s="201"/>
      <c r="H130" s="165"/>
    </row>
    <row r="131" spans="1:8" ht="12.75">
      <c r="A131" s="151"/>
      <c r="B131" s="128"/>
      <c r="C131" s="113"/>
      <c r="D131" s="3"/>
      <c r="E131" s="111"/>
      <c r="F131" s="37"/>
      <c r="G131" s="201"/>
      <c r="H131" s="165"/>
    </row>
    <row r="132" spans="1:8" ht="12.75">
      <c r="A132" s="169" t="s">
        <v>352</v>
      </c>
      <c r="B132" s="131"/>
      <c r="C132" s="113"/>
      <c r="D132" s="3"/>
      <c r="E132" s="489">
        <f>E128/(1-E130)</f>
        <v>-27980.995966490853</v>
      </c>
      <c r="F132" s="37"/>
      <c r="G132" s="201"/>
      <c r="H132" s="165"/>
    </row>
    <row r="133" spans="1:8" ht="12.75">
      <c r="A133" s="169"/>
      <c r="B133" s="131"/>
      <c r="C133" s="113"/>
      <c r="D133" s="3"/>
      <c r="E133" s="108"/>
      <c r="F133" s="37"/>
      <c r="G133" s="201"/>
      <c r="H133" s="165"/>
    </row>
    <row r="134" spans="1:8" ht="27">
      <c r="A134" s="170" t="s">
        <v>355</v>
      </c>
      <c r="B134" s="131"/>
      <c r="C134" s="113"/>
      <c r="D134" s="3"/>
      <c r="E134" s="108"/>
      <c r="F134" s="37"/>
      <c r="G134" s="201"/>
      <c r="H134" s="165"/>
    </row>
    <row r="135" spans="1:8" ht="12.75">
      <c r="A135" s="171"/>
      <c r="B135" s="131"/>
      <c r="C135" s="113"/>
      <c r="D135" s="3"/>
      <c r="E135" s="108"/>
      <c r="F135" s="37"/>
      <c r="G135" s="201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3">
        <f>C50</f>
        <v>1062413</v>
      </c>
      <c r="F136" s="37"/>
      <c r="G136" s="201"/>
      <c r="H136" s="165"/>
    </row>
    <row r="137" spans="1:8" ht="12.75">
      <c r="A137" s="172"/>
      <c r="B137" s="131"/>
      <c r="C137" s="113"/>
      <c r="D137" s="120"/>
      <c r="E137" s="146"/>
      <c r="F137" s="37"/>
      <c r="G137" s="201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313">
        <f>IF((E120+E136)&gt;'Tax Rates'!E47,'Tax Rates'!F52,IF((E120+E136)&gt;'Tax Rates'!D47,'Tax Rates'!E52,IF((E120+E136)&gt;'Tax Rates'!C47,'Tax Rates'!D52,'Tax Rates'!C52)))</f>
        <v>0.36660000000000004</v>
      </c>
      <c r="F138" s="197" t="s">
        <v>102</v>
      </c>
      <c r="G138" s="201"/>
      <c r="H138" s="165"/>
    </row>
    <row r="139" spans="1:8" ht="12.75">
      <c r="A139" s="172"/>
      <c r="B139" s="131"/>
      <c r="C139" s="113"/>
      <c r="D139" s="120"/>
      <c r="E139" s="145"/>
      <c r="F139" s="37"/>
      <c r="G139" s="201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4">
        <f>IF(E136&gt;0,E136*E138,0)</f>
        <v>389480.6058</v>
      </c>
      <c r="F140" s="37"/>
      <c r="G140" s="201"/>
      <c r="H140" s="165"/>
    </row>
    <row r="141" spans="1:8" ht="12.75">
      <c r="A141" s="172"/>
      <c r="B141" s="131"/>
      <c r="C141" s="113"/>
      <c r="D141" s="120"/>
      <c r="E141" s="145"/>
      <c r="F141" s="37"/>
      <c r="G141" s="201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5">
        <f>TAXREC!E145</f>
        <v>0</v>
      </c>
      <c r="F142" s="37"/>
      <c r="G142" s="201"/>
      <c r="H142" s="165"/>
    </row>
    <row r="143" spans="1:8" ht="12.75">
      <c r="A143" s="172"/>
      <c r="B143" s="131"/>
      <c r="C143" s="113"/>
      <c r="D143" s="120"/>
      <c r="E143" s="145"/>
      <c r="F143" s="37"/>
      <c r="G143" s="201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3">
        <f>E140-E142</f>
        <v>389480.6058</v>
      </c>
      <c r="F144" s="37"/>
      <c r="G144" s="201"/>
      <c r="H144" s="165"/>
    </row>
    <row r="145" spans="1:8" ht="12.75">
      <c r="A145" s="172"/>
      <c r="B145" s="131"/>
      <c r="C145" s="113"/>
      <c r="D145" s="120"/>
      <c r="E145" s="145"/>
      <c r="F145" s="37"/>
      <c r="G145" s="201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3">
        <f>C60</f>
        <v>410303.9006</v>
      </c>
      <c r="F146" s="37"/>
      <c r="G146" s="201"/>
      <c r="H146" s="165"/>
    </row>
    <row r="147" spans="1:8" ht="12.75">
      <c r="A147" s="172"/>
      <c r="B147" s="131"/>
      <c r="C147" s="113"/>
      <c r="D147" s="120"/>
      <c r="E147" s="145"/>
      <c r="F147" s="37"/>
      <c r="G147" s="201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3">
        <f>E144-E146</f>
        <v>-20823.294799999974</v>
      </c>
      <c r="F148" s="37"/>
      <c r="G148" s="201"/>
      <c r="H148" s="165"/>
    </row>
    <row r="149" spans="1:8" ht="12.75">
      <c r="A149" s="172"/>
      <c r="B149" s="131"/>
      <c r="C149" s="113"/>
      <c r="D149" s="120"/>
      <c r="E149" s="145"/>
      <c r="F149" s="37"/>
      <c r="G149" s="201"/>
      <c r="H149" s="165"/>
    </row>
    <row r="150" spans="1:8" ht="12.75">
      <c r="A150" s="389" t="s">
        <v>20</v>
      </c>
      <c r="B150" s="131"/>
      <c r="C150" s="113"/>
      <c r="D150" s="120"/>
      <c r="E150" s="484"/>
      <c r="F150" s="37"/>
      <c r="G150" s="201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3">
        <f>C66</f>
        <v>25052968</v>
      </c>
      <c r="F151" s="37"/>
      <c r="G151" s="201"/>
      <c r="H151" s="165"/>
    </row>
    <row r="152" spans="1:8" ht="12.75">
      <c r="A152" s="172" t="s">
        <v>358</v>
      </c>
      <c r="B152" s="131"/>
      <c r="C152" s="113"/>
      <c r="D152" s="119" t="s">
        <v>188</v>
      </c>
      <c r="E152" s="306">
        <f>IF(E151&gt;0,'Tax Rates'!C39,0)</f>
        <v>5000000</v>
      </c>
      <c r="F152" s="37"/>
      <c r="G152" s="201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3">
        <f>E151-E152</f>
        <v>20052968</v>
      </c>
      <c r="F153" s="37"/>
      <c r="G153" s="201"/>
      <c r="H153" s="165"/>
    </row>
    <row r="154" spans="1:8" ht="12.75">
      <c r="A154" s="172"/>
      <c r="B154" s="131"/>
      <c r="C154" s="113"/>
      <c r="D154" s="120"/>
      <c r="E154" s="145"/>
      <c r="F154" s="37"/>
      <c r="G154" s="201"/>
      <c r="H154" s="165"/>
    </row>
    <row r="155" spans="1:8" ht="12.75">
      <c r="A155" s="172" t="s">
        <v>359</v>
      </c>
      <c r="B155" s="131"/>
      <c r="C155" s="113"/>
      <c r="D155" s="120" t="s">
        <v>231</v>
      </c>
      <c r="E155" s="307">
        <f>'Tax Rates'!C54</f>
        <v>0.003</v>
      </c>
      <c r="F155" s="37"/>
      <c r="G155" s="201"/>
      <c r="H155" s="165"/>
    </row>
    <row r="156" spans="1:8" ht="12.75">
      <c r="A156" s="172"/>
      <c r="B156" s="131"/>
      <c r="C156" s="113"/>
      <c r="D156" s="120"/>
      <c r="E156" s="145"/>
      <c r="F156" s="37"/>
      <c r="G156" s="201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3">
        <f>IF(E153&gt;0,E153*E155*B9/B10,0)</f>
        <v>60158.904</v>
      </c>
      <c r="F157" s="37"/>
      <c r="G157" s="201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6">
        <f>C72</f>
        <v>60158.904</v>
      </c>
      <c r="F158" s="37"/>
      <c r="G158" s="201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7">
        <f>E157-E158</f>
        <v>0</v>
      </c>
      <c r="F159" s="37"/>
      <c r="G159" s="201"/>
      <c r="H159" s="165"/>
    </row>
    <row r="160" spans="1:8" ht="12.75">
      <c r="A160" s="172"/>
      <c r="B160" s="131"/>
      <c r="C160" s="113"/>
      <c r="D160" s="120"/>
      <c r="E160" s="145"/>
      <c r="F160" s="37"/>
      <c r="G160" s="201"/>
      <c r="H160" s="165"/>
    </row>
    <row r="161" spans="1:8" ht="12.75">
      <c r="A161" s="389" t="s">
        <v>236</v>
      </c>
      <c r="B161" s="131"/>
      <c r="C161" s="113"/>
      <c r="D161" s="120"/>
      <c r="E161" s="305"/>
      <c r="F161" s="37"/>
      <c r="G161" s="201"/>
      <c r="H161" s="165"/>
    </row>
    <row r="162" spans="1:8" ht="12.75">
      <c r="A162" s="172" t="s">
        <v>17</v>
      </c>
      <c r="B162" s="131"/>
      <c r="C162" s="113"/>
      <c r="D162" s="120"/>
      <c r="E162" s="303">
        <f>C75</f>
        <v>25052968</v>
      </c>
      <c r="F162" s="37"/>
      <c r="G162" s="201"/>
      <c r="H162" s="165"/>
    </row>
    <row r="163" spans="1:8" ht="12.75">
      <c r="A163" s="172" t="s">
        <v>357</v>
      </c>
      <c r="B163" s="131"/>
      <c r="C163" s="113"/>
      <c r="D163" s="119" t="s">
        <v>188</v>
      </c>
      <c r="E163" s="306">
        <f>IF(E162&gt;0,'Tax Rates'!C40,0)</f>
        <v>10000000</v>
      </c>
      <c r="F163" s="37"/>
      <c r="G163" s="201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3">
        <f>E162-E163</f>
        <v>15052968</v>
      </c>
      <c r="F164" s="37"/>
      <c r="G164" s="201"/>
      <c r="H164" s="165"/>
    </row>
    <row r="165" spans="1:8" ht="12.75">
      <c r="A165" s="172"/>
      <c r="B165" s="131"/>
      <c r="C165" s="113"/>
      <c r="D165" s="120"/>
      <c r="E165" s="145"/>
      <c r="F165" s="37"/>
      <c r="G165" s="201"/>
      <c r="H165" s="165"/>
    </row>
    <row r="166" spans="1:8" ht="12.75">
      <c r="A166" s="172" t="s">
        <v>310</v>
      </c>
      <c r="B166" s="131"/>
      <c r="C166" s="113"/>
      <c r="D166" s="120"/>
      <c r="E166" s="307">
        <f>'Tax Rates'!C55</f>
        <v>0.00225</v>
      </c>
      <c r="F166" s="37"/>
      <c r="G166" s="201"/>
      <c r="H166" s="165"/>
    </row>
    <row r="167" spans="1:8" ht="12.75">
      <c r="A167" s="172"/>
      <c r="B167" s="131"/>
      <c r="C167" s="113"/>
      <c r="D167" s="120"/>
      <c r="E167" s="145"/>
      <c r="F167" s="37"/>
      <c r="G167" s="201"/>
      <c r="H167" s="165"/>
    </row>
    <row r="168" spans="1:8" ht="12.75">
      <c r="A168" s="172" t="s">
        <v>241</v>
      </c>
      <c r="B168" s="131"/>
      <c r="C168" s="113"/>
      <c r="D168" s="120"/>
      <c r="E168" s="303">
        <f>IF(E164&gt;0,E164*E166*B9/B10,0)</f>
        <v>33869.178</v>
      </c>
      <c r="F168" s="37"/>
      <c r="G168" s="201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8">
        <f>IF(E164&gt;0,IF(E144&gt;0,E136*'Tax Rates'!C56,0),0)</f>
        <v>11899.025599999999</v>
      </c>
      <c r="F169" s="37"/>
      <c r="G169" s="201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3">
        <f>E168-E169</f>
        <v>21970.1524</v>
      </c>
      <c r="F170" s="37"/>
      <c r="G170" s="201"/>
      <c r="H170" s="165"/>
    </row>
    <row r="171" spans="1:8" ht="12.75">
      <c r="A171" s="172"/>
      <c r="B171" s="131"/>
      <c r="C171" s="113"/>
      <c r="D171" s="120"/>
      <c r="E171" s="241"/>
      <c r="F171" s="37"/>
      <c r="G171" s="201"/>
      <c r="H171" s="165"/>
    </row>
    <row r="172" spans="1:8" ht="12.75">
      <c r="A172" s="417" t="s">
        <v>347</v>
      </c>
      <c r="B172" s="131"/>
      <c r="C172" s="113"/>
      <c r="D172" s="119" t="s">
        <v>188</v>
      </c>
      <c r="E172" s="306">
        <f>C84</f>
        <v>21970.1524</v>
      </c>
      <c r="F172" s="37"/>
      <c r="G172" s="201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7">
        <f>E170-E172</f>
        <v>0</v>
      </c>
      <c r="F173" s="37"/>
      <c r="G173" s="201"/>
      <c r="H173" s="165"/>
    </row>
    <row r="174" spans="1:8" ht="12.75">
      <c r="A174" s="156"/>
      <c r="B174" s="131"/>
      <c r="C174" s="113"/>
      <c r="D174" s="120"/>
      <c r="E174" s="145"/>
      <c r="F174" s="37"/>
      <c r="G174" s="201"/>
      <c r="H174" s="165"/>
    </row>
    <row r="175" spans="1:8" ht="12.75">
      <c r="A175" s="156" t="s">
        <v>345</v>
      </c>
      <c r="B175" s="131"/>
      <c r="C175" s="113"/>
      <c r="D175" s="120"/>
      <c r="E175" s="472">
        <f>IF((E120+G50)&gt;'Tax Rates'!E47,'Tax Rates'!F52-1.12%,IF((E120+G50)&gt;'Tax Rates'!D47,'Tax Rates'!E52-1.12%,IF((E120+G50)&gt;'Tax Rates'!C47,'Tax Rates'!D52,'Tax Rates'!C52-1.12%)))</f>
        <v>0.35540000000000005</v>
      </c>
      <c r="F175" s="473"/>
      <c r="G175" s="201"/>
      <c r="H175" s="165"/>
    </row>
    <row r="176" spans="1:8" ht="12.75">
      <c r="A176" s="156"/>
      <c r="B176" s="131"/>
      <c r="C176" s="113"/>
      <c r="D176" s="120"/>
      <c r="E176" s="145"/>
      <c r="F176" s="37"/>
      <c r="G176" s="201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3">
        <f>E148/(1-E175)</f>
        <v>-32304.211604095526</v>
      </c>
      <c r="F177" s="37"/>
      <c r="G177" s="201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3">
        <f>E173/(1-E175)</f>
        <v>0</v>
      </c>
      <c r="F178" s="37"/>
      <c r="G178" s="201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3">
        <f>E159</f>
        <v>0</v>
      </c>
      <c r="F179" s="37"/>
      <c r="G179" s="201"/>
      <c r="H179" s="165"/>
    </row>
    <row r="180" spans="1:8" ht="12.75">
      <c r="A180" s="156"/>
      <c r="B180" s="131"/>
      <c r="C180" s="113"/>
      <c r="D180" s="120"/>
      <c r="E180" s="145"/>
      <c r="F180" s="37"/>
      <c r="G180" s="201"/>
      <c r="H180" s="165"/>
    </row>
    <row r="181" spans="1:8" ht="12.75">
      <c r="A181" s="169" t="s">
        <v>353</v>
      </c>
      <c r="B181" s="131"/>
      <c r="C181" s="113"/>
      <c r="D181" s="120" t="s">
        <v>189</v>
      </c>
      <c r="E181" s="488">
        <f>SUM(E177:E179)</f>
        <v>-32304.211604095526</v>
      </c>
      <c r="F181" s="37"/>
      <c r="G181" s="201"/>
      <c r="H181" s="165"/>
    </row>
    <row r="182" spans="1:8" ht="12.75">
      <c r="A182" s="156"/>
      <c r="B182" s="131"/>
      <c r="C182" s="113"/>
      <c r="D182" s="120"/>
      <c r="E182" s="145"/>
      <c r="F182" s="37"/>
      <c r="G182" s="201"/>
      <c r="H182" s="165"/>
    </row>
    <row r="183" spans="1:8" ht="12.75">
      <c r="A183" s="169" t="s">
        <v>494</v>
      </c>
      <c r="B183" s="131"/>
      <c r="C183" s="113"/>
      <c r="D183" s="120" t="s">
        <v>187</v>
      </c>
      <c r="E183" s="488">
        <f>E132</f>
        <v>-27980.995966490853</v>
      </c>
      <c r="F183" s="37" t="s">
        <v>102</v>
      </c>
      <c r="G183" s="201"/>
      <c r="H183" s="165"/>
    </row>
    <row r="184" spans="1:8" ht="12.75">
      <c r="A184" s="169"/>
      <c r="B184" s="131"/>
      <c r="C184" s="113"/>
      <c r="D184" s="120"/>
      <c r="E184" s="145"/>
      <c r="F184" s="37"/>
      <c r="G184" s="201"/>
      <c r="H184" s="165"/>
    </row>
    <row r="185" spans="1:8" ht="13.5">
      <c r="A185" s="174" t="s">
        <v>354</v>
      </c>
      <c r="B185" s="131"/>
      <c r="C185" s="113"/>
      <c r="D185" s="120" t="s">
        <v>189</v>
      </c>
      <c r="E185" s="488">
        <f>E181+E183</f>
        <v>-60285.20757058638</v>
      </c>
      <c r="F185" s="37"/>
      <c r="G185" s="201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1"/>
      <c r="H186" s="165"/>
    </row>
    <row r="187" spans="1:8" ht="12.75">
      <c r="A187" s="163"/>
      <c r="B187" s="128"/>
      <c r="C187" s="113"/>
      <c r="D187" s="120"/>
      <c r="E187" s="148"/>
      <c r="F187" s="37"/>
      <c r="G187" s="201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1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494"/>
      <c r="E193" s="309">
        <v>1278625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494"/>
      <c r="E194" s="309">
        <v>852416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343</v>
      </c>
      <c r="B196" s="128"/>
      <c r="C196" s="113"/>
      <c r="D196" s="121"/>
      <c r="E196" s="309">
        <f>E193-E194</f>
        <v>426209</v>
      </c>
      <c r="F196" s="3"/>
      <c r="G196" s="124"/>
      <c r="H196" s="165"/>
    </row>
    <row r="197" spans="1:8" ht="12.75">
      <c r="A197" s="156" t="s">
        <v>344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2"/>
      <c r="H199" s="165"/>
    </row>
    <row r="200" spans="1:8" ht="12.75">
      <c r="A200" s="177" t="s">
        <v>85</v>
      </c>
      <c r="B200" s="128"/>
      <c r="C200" s="113"/>
      <c r="D200" s="121"/>
      <c r="E200" s="148"/>
      <c r="H200" s="165"/>
    </row>
    <row r="201" spans="1:8" ht="12.75">
      <c r="A201" s="156" t="s">
        <v>252</v>
      </c>
      <c r="B201" s="128"/>
      <c r="C201" s="113"/>
      <c r="D201" s="494"/>
      <c r="E201" s="309">
        <f>G37+G42</f>
        <v>1221601</v>
      </c>
      <c r="F201" s="3"/>
      <c r="G201" s="492"/>
      <c r="H201" s="165"/>
    </row>
    <row r="202" spans="1:8" ht="12.75">
      <c r="A202" s="156" t="s">
        <v>504</v>
      </c>
      <c r="B202" s="128"/>
      <c r="C202" s="113"/>
      <c r="D202" s="494"/>
      <c r="E202" s="491">
        <f>+E193</f>
        <v>1278625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4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496</v>
      </c>
      <c r="B206" s="128"/>
      <c r="C206" s="113"/>
      <c r="D206" s="121"/>
      <c r="E206" s="474">
        <f>+E201-E202</f>
        <v>-57024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0">
        <f>+E196-E204</f>
        <v>426209</v>
      </c>
      <c r="F208" s="75"/>
      <c r="G208" s="202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35433070866141736" right="0.03937007874015748" top="0.7" bottom="0.45" header="0.19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workbookViewId="0" topLeftCell="A109">
      <selection activeCell="A4" sqref="A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2" t="s">
        <v>326</v>
      </c>
      <c r="B23" s="403"/>
      <c r="C23" s="404"/>
      <c r="D23" s="405"/>
      <c r="E23" s="28"/>
      <c r="F23" s="11"/>
      <c r="G23" s="11"/>
      <c r="H23" s="6"/>
      <c r="I23" s="6"/>
    </row>
    <row r="24" spans="1:9" ht="12.75">
      <c r="A24" s="402" t="s">
        <v>259</v>
      </c>
      <c r="B24" s="403"/>
      <c r="C24" s="404"/>
      <c r="D24" s="405"/>
      <c r="E24" s="28"/>
      <c r="F24" s="11"/>
      <c r="G24" s="11"/>
      <c r="H24" s="6"/>
      <c r="I24" s="6"/>
    </row>
    <row r="25" spans="1:9" ht="12.75">
      <c r="A25" s="402" t="s">
        <v>223</v>
      </c>
      <c r="B25" s="403"/>
      <c r="C25" s="404"/>
      <c r="D25" s="405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2" t="s">
        <v>324</v>
      </c>
      <c r="B27" s="403"/>
      <c r="C27" s="404"/>
      <c r="D27" s="405"/>
      <c r="E27" s="28"/>
      <c r="F27" s="11"/>
      <c r="G27" s="11"/>
      <c r="H27" s="6"/>
      <c r="I27" s="6"/>
    </row>
    <row r="28" spans="1:9" ht="12.75">
      <c r="A28" s="402" t="s">
        <v>325</v>
      </c>
      <c r="B28" s="403"/>
      <c r="C28" s="404"/>
      <c r="D28" s="40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36226346</v>
      </c>
      <c r="D31" s="287"/>
      <c r="E31" s="285">
        <f>C31-D31</f>
        <v>36226346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1136036</v>
      </c>
      <c r="D32" s="287"/>
      <c r="E32" s="285">
        <f>C32-D32</f>
        <v>1136036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28473695</v>
      </c>
      <c r="D39" s="287"/>
      <c r="E39" s="285">
        <f>C39-D39</f>
        <v>28473695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f>3004752+1512768+914377+498472+440309+186462-2846033</f>
        <v>3711107</v>
      </c>
      <c r="D40" s="287"/>
      <c r="E40" s="285">
        <f aca="true" t="shared" si="0" ref="E40:E48">C40-D40</f>
        <v>3711107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/>
      <c r="D42" s="287"/>
      <c r="E42" s="285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f>1669075+13204</f>
        <v>1682279</v>
      </c>
      <c r="D43" s="287"/>
      <c r="E43" s="285">
        <f t="shared" si="0"/>
        <v>1682279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133080</v>
      </c>
      <c r="D44" s="287"/>
      <c r="E44" s="285">
        <f t="shared" si="0"/>
        <v>133080</v>
      </c>
      <c r="F44" s="11"/>
      <c r="G44" s="11"/>
      <c r="H44" s="6"/>
      <c r="I44" s="6"/>
    </row>
    <row r="45" spans="1:11" ht="12.75">
      <c r="A45" s="418" t="s">
        <v>500</v>
      </c>
      <c r="B45" s="23" t="s">
        <v>188</v>
      </c>
      <c r="C45" s="286">
        <f>1795859-1669075-13204</f>
        <v>113580</v>
      </c>
      <c r="D45" s="287"/>
      <c r="E45" s="285">
        <f t="shared" si="0"/>
        <v>113580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3248641</v>
      </c>
      <c r="D50" s="282">
        <f>SUM(D31:D36)-SUM(D39:D49)</f>
        <v>0</v>
      </c>
      <c r="E50" s="282">
        <f>SUM(E31:E35)-SUM(E39:E48)</f>
        <v>3248641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1221601</v>
      </c>
      <c r="D51" s="286"/>
      <c r="E51" s="283">
        <f>+C51-D51</f>
        <v>1221601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856051</v>
      </c>
      <c r="D52" s="286"/>
      <c r="E52" s="284">
        <f>+C52-D52</f>
        <v>856051</v>
      </c>
      <c r="F52" s="8"/>
      <c r="G52" s="418" t="s">
        <v>498</v>
      </c>
    </row>
    <row r="53" spans="1:6" ht="12.75">
      <c r="A53" s="2" t="s">
        <v>131</v>
      </c>
      <c r="B53" s="8" t="s">
        <v>189</v>
      </c>
      <c r="C53" s="282">
        <f>C50-C51-C52</f>
        <v>1170989</v>
      </c>
      <c r="D53" s="282">
        <f>D50-D51-D52</f>
        <v>0</v>
      </c>
      <c r="E53" s="282">
        <f>E50-E51-E52</f>
        <v>1170989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856051</v>
      </c>
      <c r="D59" s="288">
        <f>D52</f>
        <v>0</v>
      </c>
      <c r="E59" s="273">
        <f>+C59-D59</f>
        <v>856051</v>
      </c>
      <c r="F59" s="8"/>
      <c r="G59" s="418" t="s">
        <v>499</v>
      </c>
    </row>
    <row r="60" spans="1:7" ht="12.75">
      <c r="A60" s="4" t="s">
        <v>327</v>
      </c>
      <c r="B60" s="8" t="s">
        <v>187</v>
      </c>
      <c r="C60" s="319">
        <v>49221</v>
      </c>
      <c r="D60" s="319"/>
      <c r="E60" s="273">
        <f>+C60-D60</f>
        <v>49221</v>
      </c>
      <c r="F60" s="8"/>
      <c r="G60" t="s">
        <v>503</v>
      </c>
    </row>
    <row r="61" spans="1:7" ht="12.75">
      <c r="A61" t="s">
        <v>4</v>
      </c>
      <c r="B61" s="8" t="s">
        <v>187</v>
      </c>
      <c r="C61" s="288">
        <f>C43</f>
        <v>1682279</v>
      </c>
      <c r="D61" s="288">
        <f>D43</f>
        <v>0</v>
      </c>
      <c r="E61" s="273">
        <f>+C61-D61</f>
        <v>1682279</v>
      </c>
      <c r="F61" s="8"/>
      <c r="G61" s="418"/>
    </row>
    <row r="62" spans="1:6" ht="12.75">
      <c r="A62" t="s">
        <v>6</v>
      </c>
      <c r="B62" s="8" t="s">
        <v>187</v>
      </c>
      <c r="C62" s="319">
        <v>15448</v>
      </c>
      <c r="D62" s="288">
        <v>0</v>
      </c>
      <c r="E62" s="273">
        <f>+C62-D62</f>
        <v>15448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70" t="s">
        <v>395</v>
      </c>
      <c r="B66" s="8"/>
      <c r="C66" s="449">
        <f>'TAXREC 3 No True-up'!C47</f>
        <v>116986</v>
      </c>
      <c r="D66" s="449">
        <f>'TAXREC 3 No True-up'!D47</f>
        <v>0</v>
      </c>
      <c r="E66" s="273">
        <f>+C66-D66</f>
        <v>116986</v>
      </c>
      <c r="F66" s="8"/>
    </row>
    <row r="67" spans="1:6" ht="12.75">
      <c r="A67" t="s">
        <v>160</v>
      </c>
      <c r="B67" s="8" t="s">
        <v>187</v>
      </c>
      <c r="C67" s="251">
        <f>'TAXREC 2'!C77</f>
        <v>52983</v>
      </c>
      <c r="D67" s="251">
        <f>'TAXREC 2'!D77</f>
        <v>0</v>
      </c>
      <c r="E67" s="273">
        <f>+C67-D67</f>
        <v>52983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3">
        <f>SUM(C59:C68)</f>
        <v>2772968</v>
      </c>
      <c r="D70" s="273">
        <f>SUM(D59:D68)</f>
        <v>0</v>
      </c>
      <c r="E70" s="273">
        <f>SUM(E59:E68)</f>
        <v>2772968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/>
      <c r="B76" s="8" t="s">
        <v>187</v>
      </c>
      <c r="C76" s="486">
        <v>0</v>
      </c>
      <c r="D76" s="295"/>
      <c r="E76" s="482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5"/>
      <c r="D77" s="295"/>
      <c r="E77" s="273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5"/>
      <c r="D78" s="295"/>
      <c r="E78" s="273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5"/>
      <c r="D79" s="295"/>
      <c r="E79" s="273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1">
        <f>C70+C80</f>
        <v>2772968</v>
      </c>
      <c r="D82" s="251">
        <f>D70+D80</f>
        <v>0</v>
      </c>
      <c r="E82" s="251">
        <f>E70+E80</f>
        <v>2772968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f>1485543-15051</f>
        <v>1470492</v>
      </c>
      <c r="D97" s="295"/>
      <c r="E97" s="273">
        <f>+C97-D97</f>
        <v>1470492</v>
      </c>
      <c r="F97" s="8"/>
      <c r="G97" s="45" t="s">
        <v>502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77024</v>
      </c>
      <c r="D98" s="295"/>
      <c r="E98" s="273">
        <f>+C98-D98</f>
        <v>77024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13548</v>
      </c>
      <c r="D99" s="295"/>
      <c r="E99" s="273">
        <f>+C99-D99</f>
        <v>13548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70" t="s">
        <v>395</v>
      </c>
      <c r="B108" s="8"/>
      <c r="C108" s="254">
        <f>'TAXREC 3 No True-up'!C73</f>
        <v>0</v>
      </c>
      <c r="D108" s="254">
        <f>'TAXREC 3 No True-up'!D73</f>
        <v>0</v>
      </c>
      <c r="E108" s="273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66837</v>
      </c>
      <c r="D110" s="251">
        <f>'TAXREC 2'!D119</f>
        <v>0</v>
      </c>
      <c r="E110" s="251">
        <f>'TAXREC 2'!E119</f>
        <v>66837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1">
        <f>SUM(C97:C111)</f>
        <v>1627901</v>
      </c>
      <c r="D113" s="251">
        <f>SUM(D97:D111)</f>
        <v>0</v>
      </c>
      <c r="E113" s="251">
        <f>SUM(E97:E111)</f>
        <v>1627901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5"/>
      <c r="D117" s="295"/>
      <c r="E117" s="273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5"/>
      <c r="D118" s="295"/>
      <c r="E118" s="273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5"/>
      <c r="D119" s="295"/>
      <c r="E119" s="273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1">
        <f>C113+C120</f>
        <v>1627901</v>
      </c>
      <c r="D122" s="251">
        <f>D113+D120</f>
        <v>0</v>
      </c>
      <c r="E122" s="251">
        <f>+E113+E120</f>
        <v>1627901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2316056</v>
      </c>
      <c r="D134" s="251">
        <f>D53+D82-D122</f>
        <v>0</v>
      </c>
      <c r="E134" s="251">
        <f>E53+E82-E122</f>
        <v>2316056</v>
      </c>
      <c r="F134" s="8"/>
      <c r="G134" s="45"/>
      <c r="H134" s="45"/>
      <c r="I134" s="30">
        <f>C134</f>
        <v>2316056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90">
        <f>I134-I135</f>
        <v>-450</v>
      </c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2"/>
      <c r="B138" s="8"/>
      <c r="C138" s="311"/>
      <c r="D138" s="311"/>
      <c r="E138" s="39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2316056</v>
      </c>
      <c r="D139" s="252">
        <f>D134-D136-D137-D138</f>
        <v>0</v>
      </c>
      <c r="E139" s="252">
        <f>E134-E136-E137-E138</f>
        <v>2316056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558742</v>
      </c>
      <c r="D142" s="299"/>
      <c r="E142" s="252">
        <f>C142-D142</f>
        <v>558742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290542</v>
      </c>
      <c r="D143" s="299"/>
      <c r="E143" s="293">
        <f>C143-D143</f>
        <v>290542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849284</v>
      </c>
      <c r="D144" s="252">
        <f>D142+D143</f>
        <v>0</v>
      </c>
      <c r="E144" s="252">
        <f>E142+E143</f>
        <v>849284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849284</v>
      </c>
      <c r="D146" s="252">
        <f>D144-D145</f>
        <v>0</v>
      </c>
      <c r="E146" s="252">
        <f>E144-E145</f>
        <v>849284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7">
        <f>C142/C139</f>
        <v>0.24124718918713536</v>
      </c>
      <c r="D149" s="5"/>
      <c r="E149" s="408">
        <f>C149</f>
        <v>0.24124718918713536</v>
      </c>
      <c r="F149" s="8"/>
      <c r="G149" s="487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7">
        <v>0.125</v>
      </c>
      <c r="D150" s="5"/>
      <c r="E150" s="408">
        <f>C150</f>
        <v>0.125</v>
      </c>
      <c r="F150" s="8"/>
      <c r="G150" s="487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8">
        <f>SUM(C149:C150)</f>
        <v>0.3662471891871354</v>
      </c>
      <c r="D151" s="5"/>
      <c r="E151" s="408">
        <f>SUM(E149:E150)</f>
        <v>0.3662471891871354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482</v>
      </c>
      <c r="B155" s="8"/>
    </row>
    <row r="156" spans="1:5" ht="12.75">
      <c r="A156" t="s">
        <v>219</v>
      </c>
      <c r="B156" s="87" t="s">
        <v>187</v>
      </c>
      <c r="C156" s="251">
        <f>C146</f>
        <v>849284</v>
      </c>
      <c r="D156" s="251">
        <f>D146</f>
        <v>0</v>
      </c>
      <c r="E156" s="251">
        <f>E146</f>
        <v>849284</v>
      </c>
    </row>
    <row r="157" spans="1:5" ht="12.75">
      <c r="A157" t="s">
        <v>20</v>
      </c>
      <c r="B157" s="87" t="s">
        <v>187</v>
      </c>
      <c r="C157" s="483">
        <v>87533</v>
      </c>
      <c r="D157" s="251"/>
      <c r="E157" s="251">
        <f>C157+D157</f>
        <v>87533</v>
      </c>
    </row>
    <row r="158" spans="1:5" ht="12.75">
      <c r="A158" t="s">
        <v>218</v>
      </c>
      <c r="B158" s="87" t="s">
        <v>187</v>
      </c>
      <c r="C158" s="483">
        <v>25507</v>
      </c>
      <c r="D158" s="251"/>
      <c r="E158" s="251">
        <f>C158+D158</f>
        <v>25507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1">
        <f>C156+C157+C158</f>
        <v>962324</v>
      </c>
      <c r="D160" s="251">
        <f>D156+D157+D158</f>
        <v>0</v>
      </c>
      <c r="E160" s="251">
        <f>E156+E157+E158</f>
        <v>962324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5" header="0.19" footer="0"/>
  <pageSetup fitToHeight="2" fitToWidth="1" horizontalDpi="600" verticalDpi="600" orientation="portrait" scale="66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2"/>
      <c r="C12" s="312"/>
      <c r="D12" s="312"/>
      <c r="E12" s="62"/>
    </row>
    <row r="13" spans="1:5" ht="12.75">
      <c r="A13" s="62"/>
      <c r="B13" s="62"/>
      <c r="C13" s="295"/>
      <c r="D13" s="295"/>
      <c r="E13" s="251">
        <f>C13-D13</f>
        <v>0</v>
      </c>
    </row>
    <row r="14" spans="1:5" ht="12.75">
      <c r="A14" s="62" t="s">
        <v>281</v>
      </c>
      <c r="B14" s="62"/>
      <c r="C14" s="295"/>
      <c r="D14" s="295"/>
      <c r="E14" s="251">
        <f aca="true" t="shared" si="0" ref="E14:E21">C14-D14</f>
        <v>0</v>
      </c>
    </row>
    <row r="15" spans="1:5" ht="12.75">
      <c r="A15" s="62" t="s">
        <v>282</v>
      </c>
      <c r="B15" s="62"/>
      <c r="C15" s="295"/>
      <c r="D15" s="295"/>
      <c r="E15" s="251">
        <f t="shared" si="0"/>
        <v>0</v>
      </c>
    </row>
    <row r="16" spans="1:5" ht="12.75">
      <c r="A16" s="62" t="s">
        <v>283</v>
      </c>
      <c r="B16" s="62"/>
      <c r="C16" s="295"/>
      <c r="D16" s="295"/>
      <c r="E16" s="251">
        <f t="shared" si="0"/>
        <v>0</v>
      </c>
    </row>
    <row r="17" spans="1:5" ht="12.75">
      <c r="A17" s="62" t="s">
        <v>284</v>
      </c>
      <c r="B17" s="62"/>
      <c r="C17" s="295"/>
      <c r="D17" s="295"/>
      <c r="E17" s="251">
        <f t="shared" si="0"/>
        <v>0</v>
      </c>
    </row>
    <row r="18" spans="1:5" ht="12.75">
      <c r="A18" s="62" t="s">
        <v>449</v>
      </c>
      <c r="B18" s="62"/>
      <c r="C18" s="295"/>
      <c r="D18" s="295"/>
      <c r="E18" s="251">
        <f t="shared" si="0"/>
        <v>0</v>
      </c>
    </row>
    <row r="19" spans="1:5" ht="12.75">
      <c r="A19" s="62" t="s">
        <v>449</v>
      </c>
      <c r="B19" s="62"/>
      <c r="C19" s="295"/>
      <c r="D19" s="295"/>
      <c r="E19" s="251">
        <f t="shared" si="0"/>
        <v>0</v>
      </c>
    </row>
    <row r="20" spans="1:5" ht="12.75">
      <c r="A20" s="62"/>
      <c r="B20" s="62"/>
      <c r="C20" s="295"/>
      <c r="D20" s="295"/>
      <c r="E20" s="251">
        <f t="shared" si="0"/>
        <v>0</v>
      </c>
    </row>
    <row r="21" spans="1:5" ht="12.75">
      <c r="A21" s="62"/>
      <c r="B21" s="62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2"/>
      <c r="C24" s="92"/>
      <c r="D24" s="92"/>
      <c r="E24" s="92"/>
    </row>
    <row r="25" spans="1:5" ht="12.75">
      <c r="A25" s="62"/>
      <c r="B25" s="62"/>
      <c r="C25" s="295"/>
      <c r="D25" s="295"/>
      <c r="E25" s="251">
        <f>C25-D25</f>
        <v>0</v>
      </c>
    </row>
    <row r="26" spans="1:5" ht="12.75">
      <c r="A26" s="62" t="s">
        <v>281</v>
      </c>
      <c r="B26" s="62"/>
      <c r="C26" s="295"/>
      <c r="D26" s="295"/>
      <c r="E26" s="251">
        <f aca="true" t="shared" si="1" ref="E26:E33">C26-D26</f>
        <v>0</v>
      </c>
    </row>
    <row r="27" spans="1:5" ht="12.75">
      <c r="A27" s="62" t="s">
        <v>282</v>
      </c>
      <c r="B27" s="62"/>
      <c r="C27" s="295"/>
      <c r="D27" s="295"/>
      <c r="E27" s="251">
        <f t="shared" si="1"/>
        <v>0</v>
      </c>
    </row>
    <row r="28" spans="1:5" ht="12.75">
      <c r="A28" s="62" t="s">
        <v>283</v>
      </c>
      <c r="B28" s="62"/>
      <c r="C28" s="295"/>
      <c r="D28" s="295"/>
      <c r="E28" s="251">
        <f t="shared" si="1"/>
        <v>0</v>
      </c>
    </row>
    <row r="29" spans="1:5" ht="12.75">
      <c r="A29" s="62" t="s">
        <v>284</v>
      </c>
      <c r="B29" s="62"/>
      <c r="C29" s="295"/>
      <c r="D29" s="295"/>
      <c r="E29" s="251">
        <f t="shared" si="1"/>
        <v>0</v>
      </c>
    </row>
    <row r="30" spans="1:5" ht="12.75">
      <c r="A30" s="62" t="s">
        <v>449</v>
      </c>
      <c r="B30" s="62"/>
      <c r="C30" s="295"/>
      <c r="D30" s="295"/>
      <c r="E30" s="251">
        <f t="shared" si="1"/>
        <v>0</v>
      </c>
    </row>
    <row r="31" spans="1:5" ht="12.75">
      <c r="A31" s="62" t="s">
        <v>449</v>
      </c>
      <c r="B31" s="62"/>
      <c r="C31" s="295"/>
      <c r="D31" s="295"/>
      <c r="E31" s="251">
        <f t="shared" si="1"/>
        <v>0</v>
      </c>
    </row>
    <row r="32" spans="1:5" ht="12.75">
      <c r="A32" s="62"/>
      <c r="B32" s="62"/>
      <c r="C32" s="295"/>
      <c r="D32" s="295"/>
      <c r="E32" s="251">
        <f t="shared" si="1"/>
        <v>0</v>
      </c>
    </row>
    <row r="33" spans="1:5" ht="13.5" thickBot="1">
      <c r="A33" s="63"/>
      <c r="B33" s="62"/>
      <c r="C33" s="295"/>
      <c r="D33" s="295"/>
      <c r="E33" s="251">
        <f t="shared" si="1"/>
        <v>0</v>
      </c>
    </row>
    <row r="34" spans="1:5" ht="12.75">
      <c r="A34" s="57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2"/>
      <c r="C40" s="92"/>
      <c r="D40" s="92"/>
      <c r="E40" s="92"/>
    </row>
    <row r="41" spans="1:5" ht="12.75">
      <c r="A41" s="62"/>
      <c r="B41" s="62"/>
      <c r="C41" s="295"/>
      <c r="D41" s="295"/>
      <c r="E41" s="251">
        <f>C41-D41</f>
        <v>0</v>
      </c>
    </row>
    <row r="42" spans="1:5" ht="12.75">
      <c r="A42" s="62"/>
      <c r="B42" s="62"/>
      <c r="C42" s="295"/>
      <c r="D42" s="295"/>
      <c r="E42" s="251">
        <f aca="true" t="shared" si="2" ref="E42:E49">C42-D42</f>
        <v>0</v>
      </c>
    </row>
    <row r="43" spans="1:5" ht="12.75">
      <c r="A43" s="62" t="s">
        <v>267</v>
      </c>
      <c r="B43" s="62"/>
      <c r="C43" s="295"/>
      <c r="D43" s="295"/>
      <c r="E43" s="251">
        <f t="shared" si="2"/>
        <v>0</v>
      </c>
    </row>
    <row r="44" spans="1:5" ht="12.75">
      <c r="A44" s="62" t="s">
        <v>268</v>
      </c>
      <c r="B44" s="62"/>
      <c r="C44" s="295"/>
      <c r="D44" s="295"/>
      <c r="E44" s="251">
        <f t="shared" si="2"/>
        <v>0</v>
      </c>
    </row>
    <row r="45" spans="1:5" ht="12.75">
      <c r="A45" s="62" t="s">
        <v>269</v>
      </c>
      <c r="B45" s="62"/>
      <c r="C45" s="295"/>
      <c r="D45" s="295"/>
      <c r="E45" s="251">
        <f t="shared" si="2"/>
        <v>0</v>
      </c>
    </row>
    <row r="46" spans="1:5" ht="12.75">
      <c r="A46" s="62" t="s">
        <v>270</v>
      </c>
      <c r="B46" s="62"/>
      <c r="C46" s="295"/>
      <c r="D46" s="295"/>
      <c r="E46" s="251">
        <f t="shared" si="2"/>
        <v>0</v>
      </c>
    </row>
    <row r="47" spans="1:5" ht="12.75">
      <c r="A47" s="62" t="s">
        <v>449</v>
      </c>
      <c r="B47" s="62"/>
      <c r="C47" s="295"/>
      <c r="D47" s="295"/>
      <c r="E47" s="251">
        <f t="shared" si="2"/>
        <v>0</v>
      </c>
    </row>
    <row r="48" spans="1:5" ht="12.75">
      <c r="A48" s="62" t="s">
        <v>449</v>
      </c>
      <c r="B48" s="62"/>
      <c r="C48" s="295"/>
      <c r="D48" s="295"/>
      <c r="E48" s="251">
        <f t="shared" si="2"/>
        <v>0</v>
      </c>
    </row>
    <row r="49" spans="1:5" ht="12.75">
      <c r="A49" s="62"/>
      <c r="B49" s="62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2"/>
      <c r="C52" s="92"/>
      <c r="D52" s="92"/>
      <c r="E52" s="92"/>
    </row>
    <row r="53" spans="1:5" ht="12.75">
      <c r="A53" s="62"/>
      <c r="B53" s="62"/>
      <c r="C53" s="295"/>
      <c r="D53" s="295"/>
      <c r="E53" s="251">
        <f>C53-D53</f>
        <v>0</v>
      </c>
    </row>
    <row r="54" spans="1:5" ht="12.75">
      <c r="A54" s="246"/>
      <c r="B54" s="62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2"/>
      <c r="C55" s="295"/>
      <c r="D55" s="295"/>
      <c r="E55" s="251">
        <f t="shared" si="3"/>
        <v>0</v>
      </c>
    </row>
    <row r="56" spans="1:5" ht="12.75">
      <c r="A56" s="246" t="s">
        <v>268</v>
      </c>
      <c r="B56" s="62"/>
      <c r="C56" s="295"/>
      <c r="D56" s="295"/>
      <c r="E56" s="251">
        <f t="shared" si="3"/>
        <v>0</v>
      </c>
    </row>
    <row r="57" spans="1:5" ht="12.75">
      <c r="A57" s="246" t="s">
        <v>269</v>
      </c>
      <c r="B57" s="62"/>
      <c r="C57" s="295"/>
      <c r="D57" s="295"/>
      <c r="E57" s="251">
        <f t="shared" si="3"/>
        <v>0</v>
      </c>
    </row>
    <row r="58" spans="1:5" ht="12.75">
      <c r="A58" s="246" t="s">
        <v>270</v>
      </c>
      <c r="B58" s="62"/>
      <c r="C58" s="295"/>
      <c r="D58" s="295"/>
      <c r="E58" s="251">
        <f t="shared" si="3"/>
        <v>0</v>
      </c>
    </row>
    <row r="59" spans="1:5" ht="12.75">
      <c r="A59" s="62" t="s">
        <v>449</v>
      </c>
      <c r="B59" s="62"/>
      <c r="C59" s="295"/>
      <c r="D59" s="295"/>
      <c r="E59" s="251">
        <f t="shared" si="3"/>
        <v>0</v>
      </c>
    </row>
    <row r="60" spans="1:5" ht="12.75">
      <c r="A60" s="62" t="s">
        <v>449</v>
      </c>
      <c r="B60" s="62"/>
      <c r="C60" s="295"/>
      <c r="D60" s="295"/>
      <c r="E60" s="251">
        <f t="shared" si="3"/>
        <v>0</v>
      </c>
    </row>
    <row r="61" spans="1:5" ht="13.5" thickBot="1">
      <c r="A61" s="63"/>
      <c r="B61" s="62"/>
      <c r="C61" s="295"/>
      <c r="D61" s="295"/>
      <c r="E61" s="251">
        <f t="shared" si="3"/>
        <v>0</v>
      </c>
    </row>
    <row r="62" spans="1:5" ht="12.75">
      <c r="A62" s="57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printOptions gridLines="1" headings="1"/>
  <pageMargins left="0.35433070866141736" right="0.03937007874015748" top="0.83" bottom="0.33" header="0.19" footer="0"/>
  <pageSetup fitToHeight="1" fitToWidth="1" horizontalDpi="600" verticalDpi="600" orientation="portrait" scale="87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workbookViewId="0" topLeftCell="A1">
      <pane xSplit="1" ySplit="6" topLeftCell="B7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8" t="s">
        <v>467</v>
      </c>
      <c r="B5" s="8"/>
      <c r="C5" s="8" t="s">
        <v>2</v>
      </c>
      <c r="D5" s="8"/>
      <c r="E5" s="8"/>
      <c r="F5" s="8"/>
    </row>
    <row r="6" spans="1:6" ht="12.75">
      <c r="A6" s="418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6"/>
      <c r="D17" s="296"/>
      <c r="E17" s="314">
        <f>C17-D17</f>
        <v>0</v>
      </c>
    </row>
    <row r="18" spans="1:5" ht="12.75">
      <c r="A18" s="68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8" t="s">
        <v>450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8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8"/>
      <c r="B22" t="s">
        <v>187</v>
      </c>
      <c r="C22" s="296"/>
      <c r="D22" s="296"/>
      <c r="E22" s="314">
        <f t="shared" si="0"/>
        <v>0</v>
      </c>
    </row>
    <row r="23" spans="1:5" ht="12.75">
      <c r="A23" s="68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8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8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8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8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8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8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8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8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8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8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8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8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8" t="s">
        <v>480</v>
      </c>
      <c r="B36" t="s">
        <v>187</v>
      </c>
      <c r="C36" s="296">
        <v>52983</v>
      </c>
      <c r="D36" s="296"/>
      <c r="E36" s="314">
        <f t="shared" si="0"/>
        <v>52983</v>
      </c>
    </row>
    <row r="37" spans="1:5" ht="12.75">
      <c r="A37" s="68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9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8"/>
      <c r="B41" t="s">
        <v>187</v>
      </c>
      <c r="C41" s="295"/>
      <c r="D41" s="295"/>
      <c r="E41" s="251">
        <f t="shared" si="0"/>
        <v>0</v>
      </c>
    </row>
    <row r="42" spans="1:5" ht="12.75">
      <c r="A42" s="68"/>
      <c r="B42" t="s">
        <v>187</v>
      </c>
      <c r="C42" s="295"/>
      <c r="D42" s="295"/>
      <c r="E42" s="251">
        <f t="shared" si="0"/>
        <v>0</v>
      </c>
    </row>
    <row r="43" spans="1:5" ht="12.75">
      <c r="A43" s="68"/>
      <c r="B43" t="s">
        <v>187</v>
      </c>
      <c r="C43" s="295"/>
      <c r="D43" s="295"/>
      <c r="E43" s="251">
        <f t="shared" si="0"/>
        <v>0</v>
      </c>
    </row>
    <row r="44" spans="1:5" ht="12.75">
      <c r="A44" s="68"/>
      <c r="B44" t="s">
        <v>187</v>
      </c>
      <c r="C44" s="295"/>
      <c r="D44" s="295"/>
      <c r="E44" s="251">
        <f t="shared" si="0"/>
        <v>0</v>
      </c>
    </row>
    <row r="45" spans="1:5" ht="12.75">
      <c r="A45" s="68"/>
      <c r="B45" t="s">
        <v>187</v>
      </c>
      <c r="C45" s="295"/>
      <c r="D45" s="295"/>
      <c r="E45" s="280"/>
    </row>
    <row r="46" spans="1:5" ht="12.75">
      <c r="A46" s="71" t="s">
        <v>170</v>
      </c>
      <c r="B46" t="s">
        <v>189</v>
      </c>
      <c r="C46" s="251">
        <f>SUM(C17:C45)</f>
        <v>52983</v>
      </c>
      <c r="D46" s="251">
        <f>SUM(D17:D45)</f>
        <v>0</v>
      </c>
      <c r="E46" s="251">
        <f>SUM(E17:E45)</f>
        <v>52983</v>
      </c>
    </row>
    <row r="47" ht="12.75">
      <c r="A47" s="68"/>
    </row>
    <row r="48" ht="12.75">
      <c r="A48" s="68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Provision for bad debts</v>
      </c>
      <c r="B67" s="274"/>
      <c r="C67" s="251">
        <f t="shared" si="3"/>
        <v>52983</v>
      </c>
      <c r="D67" s="251">
        <f t="shared" si="3"/>
        <v>0</v>
      </c>
      <c r="E67" s="251">
        <f t="shared" si="3"/>
        <v>52983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52983</v>
      </c>
      <c r="D77" s="251">
        <f>SUM(D49:D75)</f>
        <v>0</v>
      </c>
      <c r="E77" s="251">
        <f>SUM(E49:E75)</f>
        <v>52983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52983</v>
      </c>
      <c r="D79" s="316">
        <f>D77+D78</f>
        <v>0</v>
      </c>
      <c r="E79" s="316">
        <f>E77+E78</f>
        <v>52983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2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2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8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8" t="s">
        <v>377</v>
      </c>
      <c r="B87" s="8" t="s">
        <v>188</v>
      </c>
      <c r="C87" s="295">
        <v>66837</v>
      </c>
      <c r="D87" s="295"/>
      <c r="E87" s="251">
        <f t="shared" si="5"/>
        <v>66837</v>
      </c>
    </row>
    <row r="88" spans="1:5" ht="12.75">
      <c r="A88" s="68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8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8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8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8"/>
      <c r="B93" s="8" t="s">
        <v>188</v>
      </c>
      <c r="C93" s="295"/>
      <c r="D93" s="295"/>
      <c r="E93" s="251">
        <f t="shared" si="5"/>
        <v>0</v>
      </c>
    </row>
    <row r="94" spans="1:5" ht="12.75">
      <c r="A94" s="68"/>
      <c r="B94" s="8" t="s">
        <v>188</v>
      </c>
      <c r="C94" s="295"/>
      <c r="D94" s="295"/>
      <c r="E94" s="251">
        <f t="shared" si="5"/>
        <v>0</v>
      </c>
    </row>
    <row r="95" spans="1:5" ht="12.75">
      <c r="A95" s="69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8" t="s">
        <v>481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68"/>
      <c r="B97" s="8" t="s">
        <v>188</v>
      </c>
      <c r="C97" s="295"/>
      <c r="D97" s="295"/>
      <c r="E97" s="251">
        <f t="shared" si="5"/>
        <v>0</v>
      </c>
    </row>
    <row r="98" spans="1:5" ht="12.75">
      <c r="A98" s="68"/>
      <c r="B98" s="8" t="s">
        <v>188</v>
      </c>
      <c r="C98" s="295"/>
      <c r="D98" s="295"/>
      <c r="E98" s="251">
        <f t="shared" si="5"/>
        <v>0</v>
      </c>
    </row>
    <row r="99" spans="1:5" ht="12.75">
      <c r="A99" s="68" t="s">
        <v>171</v>
      </c>
      <c r="B99" s="8" t="s">
        <v>189</v>
      </c>
      <c r="C99" s="251">
        <f>SUM(C82:C98)</f>
        <v>66837</v>
      </c>
      <c r="D99" s="251">
        <f>SUM(D82:D98)</f>
        <v>0</v>
      </c>
      <c r="E99" s="251">
        <f>SUM(E82:E98)</f>
        <v>66837</v>
      </c>
    </row>
    <row r="100" ht="12.75">
      <c r="A100" s="68"/>
    </row>
    <row r="101" ht="12.75">
      <c r="A101" s="68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Bad debts</v>
      </c>
      <c r="B107" s="274"/>
      <c r="C107" s="251">
        <f t="shared" si="7"/>
        <v>66837</v>
      </c>
      <c r="D107" s="251">
        <f t="shared" si="7"/>
        <v>0</v>
      </c>
      <c r="E107" s="251">
        <f t="shared" si="7"/>
        <v>66837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66837</v>
      </c>
      <c r="D119" s="251">
        <f>SUM(D102:D118)</f>
        <v>0</v>
      </c>
      <c r="E119" s="251">
        <f>SUM(E102:E118)</f>
        <v>66837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66837</v>
      </c>
      <c r="D121" s="251">
        <f>D119+D120</f>
        <v>0</v>
      </c>
      <c r="E121" s="251">
        <f>E119+E120</f>
        <v>66837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35433070866141736" right="0.03937007874015748" top="0.7" bottom="0.41" header="0.19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workbookViewId="0" topLeftCell="A1">
      <pane xSplit="1" ySplit="8" topLeftCell="B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3"/>
    </row>
    <row r="4" spans="1:6" ht="15">
      <c r="A4" s="467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9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1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8" t="s">
        <v>391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8" t="s">
        <v>392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8" t="s">
        <v>455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8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8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8" t="s">
        <v>438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8" t="s">
        <v>390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8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8" t="s">
        <v>389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8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8" t="s">
        <v>433</v>
      </c>
      <c r="B32" t="s">
        <v>187</v>
      </c>
      <c r="C32" s="296">
        <v>4319</v>
      </c>
      <c r="D32" s="296"/>
      <c r="E32" s="314">
        <f t="shared" si="0"/>
        <v>4319</v>
      </c>
    </row>
    <row r="33" spans="1:5" ht="12.75">
      <c r="A33" s="68" t="s">
        <v>434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8" t="s">
        <v>451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2" t="s">
        <v>452</v>
      </c>
      <c r="C35" s="296">
        <v>0</v>
      </c>
      <c r="D35" s="296"/>
      <c r="E35" s="314">
        <f t="shared" si="0"/>
        <v>0</v>
      </c>
    </row>
    <row r="36" spans="1:5" ht="12.75">
      <c r="A36" s="68" t="s">
        <v>435</v>
      </c>
      <c r="C36" s="296">
        <v>289</v>
      </c>
      <c r="D36" s="296"/>
      <c r="E36" s="314">
        <f t="shared" si="0"/>
        <v>289</v>
      </c>
    </row>
    <row r="37" spans="1:5" ht="12.75">
      <c r="A37" s="68" t="s">
        <v>436</v>
      </c>
      <c r="C37" s="296"/>
      <c r="D37" s="296"/>
      <c r="E37" s="314">
        <f t="shared" si="0"/>
        <v>0</v>
      </c>
    </row>
    <row r="38" spans="1:5" ht="12.75">
      <c r="A38" s="68" t="s">
        <v>458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2" t="s">
        <v>393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82" t="s">
        <v>387</v>
      </c>
      <c r="B41" t="s">
        <v>187</v>
      </c>
      <c r="C41" s="296">
        <v>68326</v>
      </c>
      <c r="D41" s="296"/>
      <c r="E41" s="314">
        <f t="shared" si="0"/>
        <v>68326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9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501</v>
      </c>
      <c r="B44" t="s">
        <v>187</v>
      </c>
      <c r="C44" s="295">
        <v>44052</v>
      </c>
      <c r="D44" s="295"/>
      <c r="E44" s="251">
        <f t="shared" si="0"/>
        <v>44052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8"/>
      <c r="B46" t="s">
        <v>187</v>
      </c>
      <c r="C46" s="295"/>
      <c r="D46" s="295"/>
      <c r="E46" s="280"/>
    </row>
    <row r="47" spans="1:5" ht="12.75">
      <c r="A47" s="452" t="s">
        <v>397</v>
      </c>
      <c r="B47" t="s">
        <v>189</v>
      </c>
      <c r="C47" s="251">
        <f>SUM(C19:C46)</f>
        <v>116986</v>
      </c>
      <c r="D47" s="251">
        <f>SUM(D19:D46)</f>
        <v>0</v>
      </c>
      <c r="E47" s="251">
        <f>SUM(E19:E46)</f>
        <v>116986</v>
      </c>
    </row>
    <row r="48" ht="12.75">
      <c r="A48" s="68"/>
    </row>
    <row r="49" ht="12.75">
      <c r="A49" s="82" t="s">
        <v>145</v>
      </c>
    </row>
    <row r="51" spans="1:5" ht="12.75">
      <c r="A51" s="72" t="s">
        <v>388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8" t="s">
        <v>454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437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8" t="s">
        <v>445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8" t="s">
        <v>457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8" t="s">
        <v>456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8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71" t="s">
        <v>394</v>
      </c>
      <c r="B64" s="8" t="s">
        <v>188</v>
      </c>
      <c r="C64" s="295"/>
      <c r="D64" s="295"/>
      <c r="E64" s="251">
        <f t="shared" si="2"/>
        <v>0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71" t="s">
        <v>387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8"/>
      <c r="B67" s="8" t="s">
        <v>188</v>
      </c>
      <c r="C67" s="295"/>
      <c r="D67" s="295"/>
      <c r="E67" s="251">
        <f t="shared" si="2"/>
        <v>0</v>
      </c>
    </row>
    <row r="68" spans="1:5" ht="12.75">
      <c r="A68" s="69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8"/>
      <c r="B69" s="8" t="s">
        <v>188</v>
      </c>
      <c r="C69" s="295"/>
      <c r="D69" s="295"/>
      <c r="E69" s="251">
        <f t="shared" si="2"/>
        <v>0</v>
      </c>
    </row>
    <row r="70" spans="1:5" ht="12.75">
      <c r="A70" s="68"/>
      <c r="B70" s="8" t="s">
        <v>188</v>
      </c>
      <c r="C70" s="295"/>
      <c r="D70" s="295"/>
      <c r="E70" s="251">
        <f t="shared" si="2"/>
        <v>0</v>
      </c>
    </row>
    <row r="71" spans="1:5" ht="12.75">
      <c r="A71" s="68"/>
      <c r="B71" s="8" t="s">
        <v>188</v>
      </c>
      <c r="C71" s="295"/>
      <c r="D71" s="295"/>
      <c r="E71" s="251">
        <f t="shared" si="2"/>
        <v>0</v>
      </c>
    </row>
    <row r="72" spans="1:5" ht="12.75">
      <c r="A72" s="68"/>
      <c r="B72" s="8" t="s">
        <v>188</v>
      </c>
      <c r="C72" s="295"/>
      <c r="D72" s="295"/>
      <c r="E72" s="280">
        <f t="shared" si="2"/>
        <v>0</v>
      </c>
    </row>
    <row r="73" spans="1:5" ht="12.75">
      <c r="A73" s="451" t="s">
        <v>396</v>
      </c>
      <c r="B73" s="8" t="s">
        <v>189</v>
      </c>
      <c r="C73" s="251">
        <f>SUM(C51:C72)</f>
        <v>0</v>
      </c>
      <c r="D73" s="251">
        <f>SUM(D51:D72)</f>
        <v>0</v>
      </c>
      <c r="E73" s="251">
        <f>SUM(E51:E72)</f>
        <v>0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71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7" t="str">
        <f>REGINFO!A1</f>
        <v>PILs TAXES - EB-2008-381</v>
      </c>
      <c r="B1" s="388"/>
      <c r="C1" s="345"/>
      <c r="D1" s="345"/>
      <c r="E1" s="345"/>
      <c r="F1" s="345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6" t="s">
        <v>107</v>
      </c>
      <c r="B2" s="345"/>
      <c r="C2" s="345"/>
      <c r="D2" s="345"/>
      <c r="E2" s="345"/>
      <c r="F2" s="347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6" t="s">
        <v>307</v>
      </c>
      <c r="B3" s="345"/>
      <c r="C3" s="345"/>
      <c r="D3" s="345"/>
      <c r="E3" s="345"/>
      <c r="F3" s="347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Halton Hills</v>
      </c>
      <c r="B4" s="345"/>
      <c r="C4" s="345"/>
      <c r="D4" s="345"/>
      <c r="E4" s="345"/>
      <c r="F4" s="345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5"/>
      <c r="C5" s="345"/>
      <c r="D5" s="345"/>
      <c r="E5" s="345"/>
      <c r="F5" s="345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6"/>
      <c r="B6" s="345"/>
      <c r="C6" s="345"/>
      <c r="D6" s="345"/>
      <c r="E6" s="345"/>
      <c r="F6" s="345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6"/>
      <c r="B7" s="345"/>
      <c r="C7" s="345"/>
      <c r="D7" s="345"/>
      <c r="E7" s="345"/>
      <c r="F7" s="413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488</v>
      </c>
      <c r="B8" s="505"/>
      <c r="C8" s="505"/>
      <c r="D8" s="505"/>
      <c r="E8" s="345"/>
      <c r="F8" s="385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3" t="s">
        <v>112</v>
      </c>
      <c r="B9" s="328"/>
      <c r="C9" s="376">
        <v>0</v>
      </c>
      <c r="D9" s="376"/>
      <c r="E9" s="376">
        <v>200001</v>
      </c>
      <c r="F9" s="377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4" t="s">
        <v>469</v>
      </c>
      <c r="B10" s="329"/>
      <c r="C10" s="378" t="s">
        <v>111</v>
      </c>
      <c r="D10" s="378"/>
      <c r="E10" s="378" t="s">
        <v>111</v>
      </c>
      <c r="F10" s="379" t="s">
        <v>493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4"/>
      <c r="B11" s="329" t="s">
        <v>116</v>
      </c>
      <c r="C11" s="380">
        <v>200000</v>
      </c>
      <c r="D11" s="380"/>
      <c r="E11" s="380">
        <v>700000</v>
      </c>
      <c r="F11" s="381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5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6" t="s">
        <v>300</v>
      </c>
      <c r="B13" s="412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6" t="s">
        <v>299</v>
      </c>
      <c r="B14" s="245"/>
      <c r="C14" s="330">
        <v>0.1312</v>
      </c>
      <c r="D14" s="330"/>
      <c r="E14" s="331">
        <v>0.2612</v>
      </c>
      <c r="F14" s="331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6" t="s">
        <v>304</v>
      </c>
      <c r="B15" s="245"/>
      <c r="C15" s="332">
        <v>0.06</v>
      </c>
      <c r="D15" s="332"/>
      <c r="E15" s="333">
        <v>0.06</v>
      </c>
      <c r="F15" s="333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6" t="s">
        <v>260</v>
      </c>
      <c r="B16" s="245"/>
      <c r="C16" s="334">
        <f>SUM(C14:C15)</f>
        <v>0.1912</v>
      </c>
      <c r="D16" s="334"/>
      <c r="E16" s="335">
        <v>0.3412</v>
      </c>
      <c r="F16" s="335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6"/>
      <c r="B17" s="245"/>
      <c r="C17" s="330"/>
      <c r="D17" s="330"/>
      <c r="E17" s="331"/>
      <c r="F17" s="331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5" t="s">
        <v>109</v>
      </c>
      <c r="B18" s="244"/>
      <c r="C18" s="336">
        <v>0.003</v>
      </c>
      <c r="D18" s="330"/>
      <c r="E18" s="331"/>
      <c r="F18" s="331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5" t="s">
        <v>110</v>
      </c>
      <c r="B19" s="238"/>
      <c r="C19" s="337">
        <v>0.00225</v>
      </c>
      <c r="D19" s="338"/>
      <c r="E19" s="339"/>
      <c r="F19" s="339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5" t="s">
        <v>113</v>
      </c>
      <c r="B20" s="238"/>
      <c r="C20" s="338">
        <v>0.0112</v>
      </c>
      <c r="D20" s="340"/>
      <c r="E20" s="341"/>
      <c r="F20" s="341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7" t="s">
        <v>332</v>
      </c>
      <c r="B21" s="409" t="s">
        <v>475</v>
      </c>
      <c r="C21" s="364">
        <v>5000000</v>
      </c>
      <c r="D21" s="340"/>
      <c r="E21" s="341"/>
      <c r="F21" s="341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7" t="s">
        <v>333</v>
      </c>
      <c r="B22" s="410" t="s">
        <v>476</v>
      </c>
      <c r="C22" s="365">
        <v>10000000</v>
      </c>
      <c r="D22" s="342"/>
      <c r="E22" s="343"/>
      <c r="F22" s="343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497</v>
      </c>
      <c r="B23" s="499"/>
      <c r="C23" s="499"/>
      <c r="D23" s="499"/>
      <c r="E23" s="499"/>
      <c r="F23" s="499"/>
      <c r="G23" s="441"/>
      <c r="H23" s="423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4"/>
      <c r="B24" s="415"/>
      <c r="C24" s="415"/>
      <c r="D24" s="415"/>
      <c r="E24" s="415"/>
      <c r="F24" s="415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2"/>
      <c r="B25" s="383"/>
      <c r="C25" s="386"/>
      <c r="D25" s="345"/>
      <c r="E25" s="345"/>
      <c r="F25" s="413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6" t="s">
        <v>489</v>
      </c>
      <c r="B26" s="507"/>
      <c r="C26" s="507"/>
      <c r="D26" s="507"/>
      <c r="E26" s="507"/>
      <c r="F26" s="50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3" t="s">
        <v>112</v>
      </c>
      <c r="B27" s="328"/>
      <c r="C27" s="370">
        <v>0</v>
      </c>
      <c r="D27" s="370"/>
      <c r="E27" s="370">
        <v>200001</v>
      </c>
      <c r="F27" s="371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4" t="s">
        <v>441</v>
      </c>
      <c r="B28" s="329"/>
      <c r="C28" s="372" t="s">
        <v>111</v>
      </c>
      <c r="D28" s="372"/>
      <c r="E28" s="372" t="s">
        <v>111</v>
      </c>
      <c r="F28" s="373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4"/>
      <c r="B29" s="329" t="s">
        <v>116</v>
      </c>
      <c r="C29" s="374">
        <v>200000</v>
      </c>
      <c r="D29" s="374"/>
      <c r="E29" s="374">
        <v>700000</v>
      </c>
      <c r="F29" s="375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5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6" t="s">
        <v>115</v>
      </c>
      <c r="B31" s="412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6" t="s">
        <v>299</v>
      </c>
      <c r="B32" s="412">
        <v>2003</v>
      </c>
      <c r="C32" s="330">
        <v>0.1312</v>
      </c>
      <c r="D32" s="330"/>
      <c r="E32" s="331"/>
      <c r="F32" s="331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6" t="s">
        <v>29</v>
      </c>
      <c r="B33" s="412">
        <v>2003</v>
      </c>
      <c r="C33" s="332">
        <v>0.06</v>
      </c>
      <c r="D33" s="332"/>
      <c r="E33" s="333"/>
      <c r="F33" s="333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6" t="s">
        <v>260</v>
      </c>
      <c r="B34" s="412">
        <v>2003</v>
      </c>
      <c r="C34" s="334">
        <f>SUM(C32:C33)</f>
        <v>0.1912</v>
      </c>
      <c r="D34" s="334"/>
      <c r="E34" s="335">
        <v>0.3412</v>
      </c>
      <c r="F34" s="335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6"/>
      <c r="B35" s="245"/>
      <c r="C35" s="330"/>
      <c r="D35" s="330"/>
      <c r="E35" s="331"/>
      <c r="F35" s="331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5" t="s">
        <v>109</v>
      </c>
      <c r="B36" s="412">
        <v>2003</v>
      </c>
      <c r="C36" s="336">
        <v>0.003</v>
      </c>
      <c r="D36" s="330"/>
      <c r="E36" s="331"/>
      <c r="F36" s="331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5" t="s">
        <v>110</v>
      </c>
      <c r="B37" s="412">
        <v>2003</v>
      </c>
      <c r="C37" s="337">
        <v>0.00225</v>
      </c>
      <c r="D37" s="338"/>
      <c r="E37" s="339"/>
      <c r="F37" s="339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5" t="s">
        <v>113</v>
      </c>
      <c r="B38" s="412">
        <v>2003</v>
      </c>
      <c r="C38" s="338">
        <v>0.0112</v>
      </c>
      <c r="D38" s="340"/>
      <c r="E38" s="341"/>
      <c r="F38" s="341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7" t="s">
        <v>490</v>
      </c>
      <c r="B39" s="409" t="s">
        <v>475</v>
      </c>
      <c r="C39" s="364">
        <v>5000000</v>
      </c>
      <c r="D39" s="340"/>
      <c r="E39" s="341"/>
      <c r="F39" s="341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7" t="s">
        <v>491</v>
      </c>
      <c r="B40" s="410" t="s">
        <v>476</v>
      </c>
      <c r="C40" s="365">
        <v>10000000</v>
      </c>
      <c r="D40" s="342"/>
      <c r="E40" s="343"/>
      <c r="F40" s="343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335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2"/>
      <c r="B43" s="383"/>
      <c r="C43" s="384"/>
      <c r="D43" s="383"/>
      <c r="E43" s="383"/>
      <c r="F43" s="413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1" t="s">
        <v>492</v>
      </c>
      <c r="B44" s="368"/>
      <c r="C44" s="369"/>
      <c r="D44" s="368"/>
      <c r="E44" s="345"/>
      <c r="F44" s="385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3" t="s">
        <v>112</v>
      </c>
      <c r="B45" s="328"/>
      <c r="C45" s="370">
        <v>0</v>
      </c>
      <c r="D45" s="370"/>
      <c r="E45" s="370">
        <v>200001</v>
      </c>
      <c r="F45" s="371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4"/>
      <c r="B46" s="329"/>
      <c r="C46" s="372" t="s">
        <v>111</v>
      </c>
      <c r="D46" s="372"/>
      <c r="E46" s="372" t="s">
        <v>111</v>
      </c>
      <c r="F46" s="373" t="s">
        <v>474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4"/>
      <c r="B47" s="344" t="s">
        <v>116</v>
      </c>
      <c r="C47" s="374">
        <v>200000</v>
      </c>
      <c r="D47" s="374"/>
      <c r="E47" s="374">
        <v>700000</v>
      </c>
      <c r="F47" s="375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5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6" t="s">
        <v>115</v>
      </c>
      <c r="B49" s="412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6" t="s">
        <v>299</v>
      </c>
      <c r="B50" s="245"/>
      <c r="C50" s="354">
        <v>0.1312</v>
      </c>
      <c r="D50" s="354"/>
      <c r="E50" s="355">
        <v>0</v>
      </c>
      <c r="F50" s="355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6" t="s">
        <v>29</v>
      </c>
      <c r="B51" s="245"/>
      <c r="C51" s="356">
        <v>0.06</v>
      </c>
      <c r="D51" s="356"/>
      <c r="E51" s="357">
        <v>0</v>
      </c>
      <c r="F51" s="357">
        <v>0.1254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6" t="s">
        <v>260</v>
      </c>
      <c r="B52" s="245"/>
      <c r="C52" s="334">
        <f>SUM(C50:C51)</f>
        <v>0.1912</v>
      </c>
      <c r="D52" s="334"/>
      <c r="E52" s="335">
        <f>SUM(E50:E51)</f>
        <v>0</v>
      </c>
      <c r="F52" s="335">
        <f>SUM(F50:F51)</f>
        <v>0.36660000000000004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6"/>
      <c r="B53" s="245"/>
      <c r="C53" s="354"/>
      <c r="D53" s="354"/>
      <c r="E53" s="355"/>
      <c r="F53" s="355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5" t="s">
        <v>109</v>
      </c>
      <c r="B54" s="244"/>
      <c r="C54" s="358">
        <v>0.003</v>
      </c>
      <c r="D54" s="354"/>
      <c r="E54" s="355"/>
      <c r="F54" s="355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5" t="s">
        <v>110</v>
      </c>
      <c r="B55" s="238"/>
      <c r="C55" s="359">
        <v>0.00225</v>
      </c>
      <c r="D55" s="360"/>
      <c r="E55" s="361"/>
      <c r="F55" s="361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5" t="s">
        <v>113</v>
      </c>
      <c r="B56" s="238"/>
      <c r="C56" s="360">
        <v>0.0112</v>
      </c>
      <c r="D56" s="362"/>
      <c r="E56" s="363"/>
      <c r="F56" s="363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7" t="s">
        <v>349</v>
      </c>
      <c r="B57" s="409" t="s">
        <v>475</v>
      </c>
      <c r="C57" s="364">
        <v>4686438</v>
      </c>
      <c r="D57" s="362"/>
      <c r="E57" s="363"/>
      <c r="F57" s="363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7" t="s">
        <v>350</v>
      </c>
      <c r="B58" s="410" t="s">
        <v>476</v>
      </c>
      <c r="C58" s="365">
        <v>10000000</v>
      </c>
      <c r="D58" s="366"/>
      <c r="E58" s="367"/>
      <c r="F58" s="367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351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6"/>
      <c r="B61" s="347"/>
      <c r="C61" s="347"/>
      <c r="D61" s="347"/>
      <c r="E61" s="347"/>
      <c r="F61" s="349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6"/>
      <c r="B62" s="347"/>
      <c r="C62" s="348"/>
      <c r="D62" s="348"/>
      <c r="E62" s="348"/>
      <c r="F62" s="350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6"/>
      <c r="B63" s="345"/>
      <c r="C63" s="345"/>
      <c r="D63" s="345"/>
      <c r="E63" s="345"/>
      <c r="F63" s="345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1"/>
      <c r="B64" s="352"/>
      <c r="C64" s="353"/>
      <c r="D64" s="353"/>
      <c r="E64" s="353"/>
      <c r="F64" s="353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2362204724409449" header="0.19" footer="0"/>
  <pageSetup fitToHeight="1" fitToWidth="1" horizontalDpi="600" verticalDpi="600" orientation="portrait" scale="76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19" t="str">
        <f>REGINFO!E1</f>
        <v>Version 2009.1</v>
      </c>
    </row>
    <row r="4" spans="1:15" ht="12.75">
      <c r="A4" s="2" t="str">
        <f>REGINFO!A4</f>
        <v>Reporting period:  2003</v>
      </c>
      <c r="E4" s="420" t="s">
        <v>321</v>
      </c>
      <c r="F4" s="401"/>
      <c r="G4" s="401"/>
      <c r="H4" s="401"/>
      <c r="I4" s="401"/>
      <c r="O4" s="41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5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7">
        <v>0</v>
      </c>
      <c r="D11" s="393"/>
      <c r="E11" s="399">
        <f>C22</f>
        <v>0</v>
      </c>
      <c r="F11" s="422"/>
      <c r="G11" s="399">
        <f>E22</f>
        <v>0</v>
      </c>
      <c r="H11" s="422"/>
      <c r="I11" s="399">
        <f>G22</f>
        <v>0</v>
      </c>
      <c r="J11" s="393"/>
      <c r="K11" s="399">
        <f>I22</f>
        <v>0</v>
      </c>
      <c r="L11" s="393"/>
      <c r="M11" s="399">
        <f>K22</f>
        <v>0</v>
      </c>
      <c r="N11" s="393"/>
      <c r="O11" s="399">
        <f>C11</f>
        <v>0</v>
      </c>
    </row>
    <row r="12" spans="1:15" ht="27" customHeight="1">
      <c r="A12" s="82" t="s">
        <v>398</v>
      </c>
      <c r="B12" s="67" t="s">
        <v>190</v>
      </c>
      <c r="C12" s="398"/>
      <c r="D12" s="394"/>
      <c r="E12" s="398"/>
      <c r="F12" s="96"/>
      <c r="G12" s="421">
        <f>C12+E12</f>
        <v>0</v>
      </c>
      <c r="H12" s="96"/>
      <c r="I12" s="421">
        <f>(E12/12*9)+(G12/12*3)</f>
        <v>0</v>
      </c>
      <c r="J12" s="394"/>
      <c r="K12" s="421">
        <f>E12/12*3</f>
        <v>0</v>
      </c>
      <c r="L12" s="394"/>
      <c r="M12" s="421">
        <f>K13/9*12/4</f>
        <v>0</v>
      </c>
      <c r="N12" s="394"/>
      <c r="O12" s="399">
        <f aca="true" t="shared" si="0" ref="O12:O20">SUM(C12:N12)</f>
        <v>0</v>
      </c>
    </row>
    <row r="13" spans="1:15" ht="27" customHeight="1">
      <c r="A13" s="82" t="s">
        <v>440</v>
      </c>
      <c r="B13" s="67"/>
      <c r="C13" s="421"/>
      <c r="D13" s="394"/>
      <c r="E13" s="421"/>
      <c r="F13" s="96"/>
      <c r="G13" s="421"/>
      <c r="H13" s="96"/>
      <c r="I13" s="421"/>
      <c r="J13" s="394"/>
      <c r="K13" s="398"/>
      <c r="L13" s="394"/>
      <c r="M13" s="421"/>
      <c r="N13" s="394"/>
      <c r="O13" s="399">
        <f t="shared" si="0"/>
        <v>0</v>
      </c>
    </row>
    <row r="14" spans="1:15" ht="26.25">
      <c r="A14" s="82" t="s">
        <v>399</v>
      </c>
      <c r="B14" s="67" t="s">
        <v>190</v>
      </c>
      <c r="C14" s="398"/>
      <c r="D14" s="394"/>
      <c r="E14" s="398"/>
      <c r="F14" s="96"/>
      <c r="G14" s="398"/>
      <c r="H14" s="96"/>
      <c r="I14" s="398"/>
      <c r="J14" s="394"/>
      <c r="K14" s="398"/>
      <c r="L14" s="394"/>
      <c r="M14" s="398"/>
      <c r="N14" s="394"/>
      <c r="O14" s="399">
        <f t="shared" si="0"/>
        <v>0</v>
      </c>
    </row>
    <row r="15" spans="1:17" ht="27" customHeight="1">
      <c r="A15" s="82" t="s">
        <v>400</v>
      </c>
      <c r="B15" s="67" t="s">
        <v>190</v>
      </c>
      <c r="C15" s="398"/>
      <c r="D15" s="394"/>
      <c r="E15" s="398"/>
      <c r="F15" s="96"/>
      <c r="G15" s="398"/>
      <c r="H15" s="96"/>
      <c r="I15" s="398"/>
      <c r="J15" s="394"/>
      <c r="K15" s="398"/>
      <c r="L15" s="394"/>
      <c r="M15" s="421">
        <f>TAXCALC!E132</f>
        <v>-27980.995966490853</v>
      </c>
      <c r="N15" s="394"/>
      <c r="O15" s="399">
        <f t="shared" si="0"/>
        <v>-27980.995966490853</v>
      </c>
      <c r="Q15">
        <v>-59421</v>
      </c>
    </row>
    <row r="16" spans="1:15" ht="27" customHeight="1">
      <c r="A16" s="82" t="s">
        <v>401</v>
      </c>
      <c r="B16" s="67"/>
      <c r="C16" s="398"/>
      <c r="D16" s="394"/>
      <c r="E16" s="398"/>
      <c r="F16" s="96"/>
      <c r="G16" s="398"/>
      <c r="H16" s="96"/>
      <c r="I16" s="398"/>
      <c r="J16" s="394"/>
      <c r="K16" s="398"/>
      <c r="L16" s="394"/>
      <c r="M16" s="398"/>
      <c r="N16" s="394"/>
      <c r="O16" s="399">
        <f t="shared" si="0"/>
        <v>0</v>
      </c>
    </row>
    <row r="17" spans="1:17" ht="27.75" customHeight="1">
      <c r="A17" s="82" t="s">
        <v>402</v>
      </c>
      <c r="B17" s="67" t="s">
        <v>190</v>
      </c>
      <c r="C17" s="398"/>
      <c r="D17" s="394"/>
      <c r="E17" s="398"/>
      <c r="F17" s="96"/>
      <c r="G17" s="398"/>
      <c r="H17" s="96"/>
      <c r="I17" s="398"/>
      <c r="J17" s="394"/>
      <c r="K17" s="398"/>
      <c r="L17" s="394"/>
      <c r="M17" s="421">
        <f>TAXCALC!E181</f>
        <v>-32304.211604095526</v>
      </c>
      <c r="N17" s="394"/>
      <c r="O17" s="399">
        <f t="shared" si="0"/>
        <v>-32304.211604095526</v>
      </c>
      <c r="Q17">
        <v>-32304</v>
      </c>
    </row>
    <row r="18" spans="1:15" ht="26.25">
      <c r="A18" s="82" t="s">
        <v>403</v>
      </c>
      <c r="B18" s="67" t="s">
        <v>190</v>
      </c>
      <c r="C18" s="398"/>
      <c r="D18" s="394"/>
      <c r="E18" s="398"/>
      <c r="F18" s="96"/>
      <c r="G18" s="398"/>
      <c r="H18" s="96"/>
      <c r="I18" s="398"/>
      <c r="J18" s="394"/>
      <c r="K18" s="398"/>
      <c r="L18" s="394"/>
      <c r="M18" s="398"/>
      <c r="N18" s="394"/>
      <c r="O18" s="399">
        <f t="shared" si="0"/>
        <v>0</v>
      </c>
    </row>
    <row r="19" spans="1:15" ht="24" customHeight="1">
      <c r="A19" s="435" t="s">
        <v>404</v>
      </c>
      <c r="B19" s="67" t="s">
        <v>190</v>
      </c>
      <c r="C19" s="398"/>
      <c r="D19" s="394"/>
      <c r="E19" s="398"/>
      <c r="F19" s="96"/>
      <c r="G19" s="398"/>
      <c r="H19" s="96"/>
      <c r="I19" s="398"/>
      <c r="J19" s="394"/>
      <c r="K19" s="398"/>
      <c r="L19" s="394"/>
      <c r="M19" s="398"/>
      <c r="N19" s="394"/>
      <c r="O19" s="399">
        <f t="shared" si="0"/>
        <v>0</v>
      </c>
    </row>
    <row r="20" spans="1:15" ht="24.75" customHeight="1">
      <c r="A20" s="82" t="s">
        <v>472</v>
      </c>
      <c r="B20" s="67" t="s">
        <v>188</v>
      </c>
      <c r="C20" s="421">
        <v>0</v>
      </c>
      <c r="D20" s="394"/>
      <c r="E20" s="398"/>
      <c r="F20" s="96"/>
      <c r="G20" s="398"/>
      <c r="H20" s="96"/>
      <c r="I20" s="398"/>
      <c r="J20" s="394"/>
      <c r="K20" s="398"/>
      <c r="L20" s="394"/>
      <c r="M20" s="398"/>
      <c r="N20" s="394"/>
      <c r="O20" s="399">
        <f t="shared" si="0"/>
        <v>0</v>
      </c>
    </row>
    <row r="21" spans="1:15" ht="12.75">
      <c r="A21" s="66"/>
      <c r="C21" s="394"/>
      <c r="D21" s="96"/>
      <c r="E21" s="394"/>
      <c r="F21" s="96"/>
      <c r="G21" s="394"/>
      <c r="H21" s="96"/>
      <c r="I21" s="394"/>
      <c r="J21" s="394"/>
      <c r="K21" s="394"/>
      <c r="L21" s="394"/>
      <c r="M21" s="394"/>
      <c r="N21" s="394"/>
      <c r="O21" s="422"/>
    </row>
    <row r="22" spans="1:15" ht="13.5" thickBot="1">
      <c r="A22" s="82" t="s">
        <v>374</v>
      </c>
      <c r="B22" s="34"/>
      <c r="C22" s="400">
        <f>SUM(C11:C20)</f>
        <v>0</v>
      </c>
      <c r="D22" s="422"/>
      <c r="E22" s="400">
        <f>SUM(E11:E20)</f>
        <v>0</v>
      </c>
      <c r="F22" s="422"/>
      <c r="G22" s="400">
        <f>SUM(G11:G20)</f>
        <v>0</v>
      </c>
      <c r="H22" s="422"/>
      <c r="I22" s="400">
        <f>SUM(I11:I20)</f>
        <v>0</v>
      </c>
      <c r="J22" s="393"/>
      <c r="K22" s="400">
        <f>SUM(K11:K20)</f>
        <v>0</v>
      </c>
      <c r="L22" s="393"/>
      <c r="M22" s="400">
        <f>SUM(M11:M21)</f>
        <v>-60285.20757058638</v>
      </c>
      <c r="N22" s="393"/>
      <c r="O22" s="453">
        <f>SUM(O11:O20)</f>
        <v>-60285.20757058638</v>
      </c>
    </row>
    <row r="23" spans="1:15" ht="13.5" thickTop="1">
      <c r="A23" s="436"/>
      <c r="B23" s="437"/>
      <c r="C23" s="443"/>
      <c r="D23" s="444"/>
      <c r="E23" s="443"/>
      <c r="F23" s="444"/>
      <c r="G23" s="443"/>
      <c r="H23" s="444"/>
      <c r="I23" s="443"/>
      <c r="J23" s="437"/>
      <c r="K23" s="443"/>
      <c r="L23" s="188"/>
      <c r="M23" s="445"/>
      <c r="N23" s="188"/>
      <c r="O23" s="445"/>
    </row>
    <row r="24" spans="1:15" ht="12.75">
      <c r="A24" s="459"/>
      <c r="B24" s="460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</row>
    <row r="25" spans="1:15" ht="12.75">
      <c r="A25" s="436"/>
      <c r="B25" s="437"/>
      <c r="C25" s="463"/>
      <c r="D25" s="463"/>
      <c r="E25" s="463"/>
      <c r="F25" s="463"/>
      <c r="G25" s="463"/>
      <c r="H25" s="463"/>
      <c r="I25" s="463"/>
      <c r="J25" s="464"/>
      <c r="K25" s="463"/>
      <c r="L25" s="465"/>
      <c r="M25" s="466"/>
      <c r="N25" s="465"/>
      <c r="O25" s="466"/>
    </row>
    <row r="26" spans="1:15" ht="12.75">
      <c r="A26" s="436" t="s">
        <v>405</v>
      </c>
      <c r="B26" s="437"/>
      <c r="C26" s="463"/>
      <c r="D26" s="463"/>
      <c r="E26" s="463"/>
      <c r="F26" s="463"/>
      <c r="G26" s="463"/>
      <c r="H26" s="463"/>
      <c r="I26" s="463"/>
      <c r="J26" s="464"/>
      <c r="K26" s="463"/>
      <c r="L26" s="465"/>
      <c r="M26" s="466"/>
      <c r="N26" s="465"/>
      <c r="O26" s="466"/>
    </row>
    <row r="27" spans="1:15" ht="9" customHeight="1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8"/>
      <c r="L27" s="188"/>
      <c r="M27" s="188"/>
      <c r="N27" s="188"/>
      <c r="O27" s="188"/>
    </row>
    <row r="28" spans="1:15" ht="12.75">
      <c r="A28" s="436" t="s">
        <v>406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188"/>
      <c r="M28" s="188"/>
      <c r="N28" s="188"/>
      <c r="O28" s="188"/>
    </row>
    <row r="29" spans="1:15" ht="12.75">
      <c r="A29" s="439" t="s">
        <v>407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188"/>
      <c r="M29" s="188"/>
      <c r="N29" s="188"/>
      <c r="O29" s="188"/>
    </row>
    <row r="30" spans="1:15" ht="9" customHeight="1">
      <c r="A30" s="188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188"/>
      <c r="M30" s="188"/>
      <c r="N30" s="188"/>
      <c r="O30" s="188"/>
    </row>
    <row r="31" spans="1:15" ht="12.75">
      <c r="A31" s="454" t="s">
        <v>408</v>
      </c>
      <c r="B31" s="81"/>
      <c r="C31" s="81"/>
      <c r="D31" s="81"/>
      <c r="E31" s="81"/>
      <c r="F31" s="81"/>
      <c r="G31" s="81"/>
      <c r="H31" s="81"/>
      <c r="I31" s="450"/>
      <c r="J31" s="450"/>
      <c r="K31" s="450"/>
      <c r="L31" s="450"/>
      <c r="M31" s="450"/>
      <c r="N31" s="450"/>
      <c r="O31" s="450"/>
    </row>
    <row r="32" spans="1:15" ht="9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</row>
    <row r="33" spans="1:19" ht="12.75">
      <c r="A33" s="509" t="s">
        <v>409</v>
      </c>
      <c r="B33" s="510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423"/>
      <c r="Q33" s="423"/>
      <c r="R33" s="423"/>
      <c r="S33" s="423"/>
    </row>
    <row r="34" spans="1:19" ht="12.75">
      <c r="A34" s="508" t="s">
        <v>410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423"/>
      <c r="Q34" s="423"/>
      <c r="R34" s="423"/>
      <c r="S34" s="423"/>
    </row>
    <row r="35" spans="1:19" ht="12.75">
      <c r="A35" s="508" t="s">
        <v>431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423"/>
      <c r="Q35" s="423"/>
      <c r="R35" s="423"/>
      <c r="S35" s="423"/>
    </row>
    <row r="36" spans="1:19" ht="12.75">
      <c r="A36" s="508" t="s">
        <v>411</v>
      </c>
      <c r="B36" s="510"/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423"/>
      <c r="Q36" s="423"/>
      <c r="R36" s="423"/>
      <c r="S36" s="423"/>
    </row>
    <row r="37" spans="1:19" ht="12.75">
      <c r="A37" s="440" t="s">
        <v>371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23"/>
      <c r="Q37" s="423"/>
      <c r="R37" s="423"/>
      <c r="S37" s="423"/>
    </row>
    <row r="38" spans="1:19" ht="12.75">
      <c r="A38" s="440" t="s">
        <v>372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23"/>
      <c r="Q38" s="423"/>
      <c r="R38" s="423"/>
      <c r="S38" s="423"/>
    </row>
    <row r="39" spans="1:19" ht="12.75">
      <c r="A39" s="440" t="s">
        <v>412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23"/>
      <c r="Q39" s="423"/>
      <c r="R39" s="423"/>
      <c r="S39" s="423"/>
    </row>
    <row r="40" spans="1:19" ht="12.75">
      <c r="A40" s="440" t="s">
        <v>413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23"/>
      <c r="Q40" s="423"/>
      <c r="R40" s="423"/>
      <c r="S40" s="423"/>
    </row>
    <row r="41" spans="2:19" ht="9" customHeight="1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23"/>
      <c r="Q41" s="423"/>
      <c r="R41" s="423"/>
      <c r="S41" s="423"/>
    </row>
    <row r="42" spans="1:15" ht="12.75">
      <c r="A42" s="442" t="s">
        <v>414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188"/>
      <c r="M42" s="188"/>
      <c r="N42" s="188"/>
      <c r="O42" s="188"/>
    </row>
    <row r="43" spans="1:15" ht="12.75">
      <c r="A43" s="437" t="s">
        <v>415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188"/>
      <c r="M43" s="188"/>
      <c r="N43" s="188"/>
      <c r="O43" s="188"/>
    </row>
    <row r="44" spans="1:15" ht="9" customHeight="1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188"/>
      <c r="M44" s="188"/>
      <c r="N44" s="188"/>
      <c r="O44" s="188"/>
    </row>
    <row r="45" spans="1:15" ht="12.75">
      <c r="A45" s="442" t="s">
        <v>416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188"/>
      <c r="M45" s="188"/>
      <c r="N45" s="188"/>
      <c r="O45" s="188"/>
    </row>
    <row r="46" spans="1:15" ht="12.75">
      <c r="A46" s="437" t="s">
        <v>417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188"/>
      <c r="M46" s="188"/>
      <c r="N46" s="188"/>
      <c r="O46" s="188"/>
    </row>
    <row r="47" spans="1:15" ht="9" customHeight="1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188"/>
      <c r="M47" s="188"/>
      <c r="N47" s="188"/>
      <c r="O47" s="188"/>
    </row>
    <row r="48" spans="1:15" ht="12.75">
      <c r="A48" s="442" t="s">
        <v>418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188"/>
      <c r="M48" s="188"/>
      <c r="N48" s="188"/>
      <c r="O48" s="188"/>
    </row>
    <row r="49" spans="1:15" ht="12.75">
      <c r="A49" s="437" t="s">
        <v>419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188"/>
      <c r="M49" s="188"/>
      <c r="N49" s="188"/>
      <c r="O49" s="188"/>
    </row>
    <row r="50" spans="1:15" ht="9" customHeight="1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188"/>
      <c r="M50" s="188"/>
      <c r="N50" s="188"/>
      <c r="O50" s="188"/>
    </row>
    <row r="51" spans="1:15" ht="12.75">
      <c r="A51" s="442" t="s">
        <v>420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188"/>
      <c r="M51" s="188"/>
      <c r="N51" s="188"/>
      <c r="O51" s="188"/>
    </row>
    <row r="52" spans="1:15" ht="12.75">
      <c r="A52" s="437" t="s">
        <v>417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188"/>
      <c r="M52" s="188"/>
      <c r="N52" s="188"/>
      <c r="O52" s="188"/>
    </row>
    <row r="53" spans="1:15" ht="9" customHeight="1">
      <c r="A53" s="442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188"/>
      <c r="M53" s="188"/>
      <c r="N53" s="188"/>
      <c r="O53" s="188"/>
    </row>
    <row r="54" spans="1:15" ht="12.75">
      <c r="A54" s="437" t="s">
        <v>421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188"/>
      <c r="M54" s="188"/>
      <c r="N54" s="188"/>
      <c r="O54" s="188"/>
    </row>
    <row r="55" spans="1:15" ht="9" customHeight="1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188"/>
      <c r="M55" s="188"/>
      <c r="N55" s="188"/>
      <c r="O55" s="188"/>
    </row>
    <row r="56" spans="1:15" ht="12.75" customHeight="1">
      <c r="A56" s="442" t="s">
        <v>422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188"/>
      <c r="M56" s="188"/>
      <c r="N56" s="188"/>
      <c r="O56" s="188"/>
    </row>
    <row r="57" spans="1:15" ht="9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188"/>
      <c r="M57" s="188"/>
      <c r="N57" s="188"/>
      <c r="O57" s="188"/>
    </row>
    <row r="58" spans="1:15" ht="12.75">
      <c r="A58" s="437" t="s">
        <v>423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188"/>
      <c r="M58" s="188"/>
      <c r="N58" s="188"/>
      <c r="O58" s="188"/>
    </row>
    <row r="59" spans="1:15" ht="12.75">
      <c r="A59" s="437" t="s">
        <v>424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188"/>
      <c r="M59" s="188"/>
      <c r="N59" s="188"/>
      <c r="O59" s="188"/>
    </row>
    <row r="60" spans="1:15" ht="12.75">
      <c r="A60" s="437" t="s">
        <v>425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188"/>
      <c r="M60" s="188"/>
      <c r="N60" s="188"/>
      <c r="O60" s="188"/>
    </row>
    <row r="61" spans="1:15" ht="12.75">
      <c r="A61" s="437" t="s">
        <v>381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188"/>
      <c r="M61" s="188"/>
      <c r="N61" s="188"/>
      <c r="O61" s="188"/>
    </row>
    <row r="62" spans="1:15" ht="9" customHeight="1">
      <c r="A62" s="437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188"/>
      <c r="M62" s="188"/>
      <c r="N62" s="188"/>
      <c r="O62" s="188"/>
    </row>
    <row r="63" spans="1:15" ht="12.75">
      <c r="A63" s="437" t="s">
        <v>426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188"/>
      <c r="M63" s="188"/>
      <c r="N63" s="188"/>
      <c r="O63" s="188"/>
    </row>
    <row r="64" spans="1:15" ht="12.75">
      <c r="A64" s="437" t="s">
        <v>427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188"/>
      <c r="M64" s="188"/>
      <c r="N64" s="188"/>
      <c r="O64" s="188"/>
    </row>
    <row r="65" spans="1:15" ht="12.75">
      <c r="A65" s="437" t="s">
        <v>383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188"/>
      <c r="M65" s="188"/>
      <c r="N65" s="188"/>
      <c r="O65" s="188"/>
    </row>
    <row r="66" spans="1:15" ht="3.75" customHeight="1">
      <c r="A66" s="437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188"/>
      <c r="M66" s="188"/>
      <c r="N66" s="188"/>
      <c r="O66" s="188"/>
    </row>
    <row r="67" spans="1:15" ht="12.75">
      <c r="A67" s="437" t="s">
        <v>382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188"/>
      <c r="M67" s="188"/>
      <c r="N67" s="188"/>
      <c r="O67" s="188"/>
    </row>
    <row r="68" spans="1:15" ht="12.75">
      <c r="A68" s="437" t="s">
        <v>384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188"/>
      <c r="M68" s="188"/>
      <c r="N68" s="188"/>
      <c r="O68" s="188"/>
    </row>
    <row r="69" spans="1:15" ht="3.75" customHeight="1">
      <c r="A69" s="437"/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188"/>
      <c r="M69" s="188"/>
      <c r="N69" s="188"/>
      <c r="O69" s="188"/>
    </row>
    <row r="70" spans="1:15" ht="12.75">
      <c r="A70" s="437" t="s">
        <v>428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188"/>
      <c r="M70" s="188"/>
      <c r="N70" s="188"/>
      <c r="O70" s="188"/>
    </row>
    <row r="71" spans="1:15" ht="12.75">
      <c r="A71" s="437" t="s">
        <v>429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188"/>
      <c r="M71" s="188"/>
      <c r="N71" s="188"/>
      <c r="O71" s="188"/>
    </row>
    <row r="72" spans="1:15" ht="12.75">
      <c r="A72" s="437" t="s">
        <v>430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188"/>
      <c r="M72" s="188"/>
      <c r="N72" s="188"/>
      <c r="O72" s="188"/>
    </row>
    <row r="73" spans="1:15" ht="9" customHeight="1">
      <c r="A73" s="437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188"/>
      <c r="M73" s="188"/>
      <c r="N73" s="188"/>
      <c r="O73" s="188"/>
    </row>
    <row r="74" spans="1:15" ht="12.75" customHeight="1">
      <c r="A74" s="508" t="s">
        <v>460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</row>
    <row r="75" spans="1:15" ht="12.75">
      <c r="A75" s="437" t="s">
        <v>373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188"/>
      <c r="M75" s="188"/>
      <c r="N75" s="188"/>
      <c r="O75" s="188"/>
    </row>
    <row r="76" spans="1:15" ht="12.75">
      <c r="A76" s="188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188"/>
      <c r="M76" s="188"/>
      <c r="N76" s="188"/>
      <c r="O76" s="188"/>
    </row>
    <row r="77" spans="1:15" ht="12.75">
      <c r="A77" s="188"/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188"/>
      <c r="M77" s="188"/>
      <c r="N77" s="188"/>
      <c r="O77" s="188"/>
    </row>
    <row r="78" spans="1:17" ht="12.75">
      <c r="A78" s="188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188"/>
      <c r="O78" s="188"/>
      <c r="P78" s="188"/>
      <c r="Q78" s="188"/>
    </row>
    <row r="79" spans="1:17" ht="12.75">
      <c r="A79" s="188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188"/>
      <c r="O79" s="188"/>
      <c r="P79" s="188"/>
      <c r="Q79" s="188"/>
    </row>
    <row r="80" spans="1:17" ht="12.75">
      <c r="A80" s="188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188"/>
      <c r="O80" s="188"/>
      <c r="P80" s="188"/>
      <c r="Q80" s="188"/>
    </row>
    <row r="81" spans="1:17" ht="12.75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188"/>
      <c r="O81" s="188"/>
      <c r="P81" s="188"/>
      <c r="Q81" s="188"/>
    </row>
    <row r="82" spans="1:17" ht="12.75">
      <c r="A82" s="188"/>
      <c r="B82" s="188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188"/>
      <c r="O82" s="188"/>
      <c r="P82" s="188"/>
      <c r="Q82" s="188"/>
    </row>
    <row r="83" spans="1:17" ht="12.75">
      <c r="A83" s="188"/>
      <c r="B83" s="188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188"/>
      <c r="O83" s="188"/>
      <c r="P83" s="188"/>
      <c r="Q83" s="188"/>
    </row>
    <row r="84" spans="1:17" ht="12.75">
      <c r="A84" s="437"/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188"/>
      <c r="O84" s="188"/>
      <c r="P84" s="188"/>
      <c r="Q84" s="188"/>
    </row>
    <row r="85" spans="1:17" ht="12.75">
      <c r="A85" s="188"/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188"/>
      <c r="O85" s="188"/>
      <c r="P85" s="188"/>
      <c r="Q85" s="188"/>
    </row>
    <row r="86" spans="1:17" ht="12.75">
      <c r="A86" s="188"/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188"/>
      <c r="O86" s="188"/>
      <c r="P86" s="188"/>
      <c r="Q86" s="188"/>
    </row>
    <row r="87" spans="1:17" ht="12.75">
      <c r="A87" s="188"/>
      <c r="B87" s="188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188"/>
      <c r="O87" s="188"/>
      <c r="P87" s="188"/>
      <c r="Q87" s="188"/>
    </row>
    <row r="88" spans="1:17" ht="12.75">
      <c r="A88" s="188"/>
      <c r="B88" s="188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188"/>
      <c r="O88" s="188"/>
      <c r="P88" s="188"/>
      <c r="Q88" s="188"/>
    </row>
    <row r="89" spans="1:17" ht="12.75">
      <c r="A89" s="188"/>
      <c r="B89" s="188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188"/>
      <c r="O89" s="188"/>
      <c r="P89" s="188"/>
      <c r="Q89" s="188"/>
    </row>
    <row r="90" spans="1:17" ht="12.75">
      <c r="A90" s="188"/>
      <c r="B90" s="188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188"/>
      <c r="O90" s="188"/>
      <c r="P90" s="188"/>
      <c r="Q90" s="188"/>
    </row>
    <row r="91" spans="1:17" ht="12.75">
      <c r="A91" s="188"/>
      <c r="B91" s="188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188"/>
      <c r="O91" s="188"/>
      <c r="P91" s="188"/>
      <c r="Q91" s="188"/>
    </row>
    <row r="92" spans="1:17" ht="12.75">
      <c r="A92" s="188"/>
      <c r="B92" s="18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</row>
    <row r="93" spans="1:17" ht="12.75">
      <c r="A93" s="188"/>
      <c r="B93" s="188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41" header="0.19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A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2010-03-22T19:37:10Z</cp:lastPrinted>
  <dcterms:created xsi:type="dcterms:W3CDTF">2001-11-07T16:15:53Z</dcterms:created>
  <dcterms:modified xsi:type="dcterms:W3CDTF">2010-03-22T19:37:14Z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