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85" windowHeight="8700" tabRatio="933" activeTab="2"/>
  </bookViews>
  <sheets>
    <sheet name="RATES" sheetId="1" r:id="rId1"/>
    <sheet name="R2 mntly" sheetId="2" r:id="rId2"/>
    <sheet name="GU  " sheetId="3" r:id="rId3"/>
  </sheets>
  <definedNames/>
  <calcPr fullCalcOnLoad="1"/>
</workbook>
</file>

<file path=xl/comments3.xml><?xml version="1.0" encoding="utf-8"?>
<comments xmlns="http://schemas.openxmlformats.org/spreadsheetml/2006/main">
  <authors>
    <author>Cynthia Domjancic</author>
  </authors>
  <commentList>
    <comment ref="C14" authorId="0">
      <text>
        <r>
          <rPr>
            <b/>
            <sz val="8"/>
            <rFont val="Tahoma"/>
            <family val="0"/>
          </rPr>
          <t>Cynthia Domjancic:</t>
        </r>
        <r>
          <rPr>
            <sz val="8"/>
            <rFont val="Tahoma"/>
            <family val="0"/>
          </rPr>
          <t xml:space="preserve">
Pro-rated for initials/finals over 60 day period</t>
        </r>
      </text>
    </comment>
  </commentList>
</comments>
</file>

<file path=xl/sharedStrings.xml><?xml version="1.0" encoding="utf-8"?>
<sst xmlns="http://schemas.openxmlformats.org/spreadsheetml/2006/main" count="114" uniqueCount="56">
  <si>
    <t>kwh</t>
  </si>
  <si>
    <t>FLA</t>
  </si>
  <si>
    <t>IEML</t>
  </si>
  <si>
    <t>IEMO</t>
  </si>
  <si>
    <t>DRC</t>
  </si>
  <si>
    <t>Meter Reading</t>
  </si>
  <si>
    <t>KWH</t>
  </si>
  <si>
    <t>GST</t>
  </si>
  <si>
    <t>Loss Factor</t>
  </si>
  <si>
    <t>Loss Uplift</t>
  </si>
  <si>
    <t>Total Consumption</t>
  </si>
  <si>
    <t>T1C</t>
  </si>
  <si>
    <t>T2L</t>
  </si>
  <si>
    <t>T2C</t>
  </si>
  <si>
    <t>FLAS</t>
  </si>
  <si>
    <t>loss</t>
  </si>
  <si>
    <t>Total</t>
  </si>
  <si>
    <t>Subtotal</t>
  </si>
  <si>
    <t>GU</t>
  </si>
  <si>
    <t>Tiers T1L</t>
  </si>
  <si>
    <t>GC</t>
  </si>
  <si>
    <t>Res</t>
  </si>
  <si>
    <t>2nd blck</t>
  </si>
  <si>
    <t xml:space="preserve">Prorated Blocks </t>
  </si>
  <si>
    <t>For charges</t>
  </si>
  <si>
    <t xml:space="preserve">Commodity </t>
  </si>
  <si>
    <t xml:space="preserve"> T1L</t>
  </si>
  <si>
    <t>Distribution</t>
  </si>
  <si>
    <t>Dist Rate Rider</t>
  </si>
  <si>
    <t>Net Trans</t>
  </si>
  <si>
    <t>Net Trans Loss</t>
  </si>
  <si>
    <t>Net Conn</t>
  </si>
  <si>
    <t>Net Conn Loss</t>
  </si>
  <si>
    <t>FLAF</t>
  </si>
  <si>
    <t xml:space="preserve">sample </t>
  </si>
  <si>
    <t>MNTHLY</t>
  </si>
  <si>
    <t>Teirs</t>
  </si>
  <si>
    <t xml:space="preserve">Ist blck up to </t>
  </si>
  <si>
    <t>Total Consum</t>
  </si>
  <si>
    <t xml:space="preserve"># of days </t>
  </si>
  <si>
    <t>admin fee</t>
  </si>
  <si>
    <t>R2 mnthly</t>
  </si>
  <si>
    <t>cycle 06-01</t>
  </si>
  <si>
    <t>GS</t>
  </si>
  <si>
    <t>G3</t>
  </si>
  <si>
    <t>Dist R Rider 2</t>
  </si>
  <si>
    <t xml:space="preserve"> </t>
  </si>
  <si>
    <t>Delivery</t>
  </si>
  <si>
    <t>Delivery Impact</t>
  </si>
  <si>
    <t>Overall Impact</t>
  </si>
  <si>
    <t>Total:    Retail Transmission</t>
  </si>
  <si>
    <t>Sub-Total:  Regulatory</t>
  </si>
  <si>
    <t>General Service Less than 50 kW</t>
  </si>
  <si>
    <t>HST Impact</t>
  </si>
  <si>
    <t>Subtotal from above</t>
  </si>
  <si>
    <t>HST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</si>
</sst>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_-* #,##0.0_-;\-* #,##0.0_-;_-* &quot;-&quot;??_-;_-@_-"/>
    <numFmt numFmtId="174" formatCode="_-* #,##0_-;\-* #,##0_-;_-* &quot;-&quot;??_-;_-@_-"/>
    <numFmt numFmtId="175" formatCode="_-* #,##0.000_-;\-* #,##0.000_-;_-* &quot;-&quot;??_-;_-@_-"/>
    <numFmt numFmtId="176" formatCode="_-* #,##0.0000_-;\-* #,##0.0000_-;_-* &quot;-&quot;??_-;_-@_-"/>
    <numFmt numFmtId="177" formatCode="_-* #,##0.0000_-;\-* #,##0.0000_-;_-* &quot;-&quot;????_-;_-@_-"/>
    <numFmt numFmtId="178" formatCode="_-* #,##0.00000_-;\-* #,##0.00000_-;_-* &quot;-&quot;??_-;_-@_-"/>
    <numFmt numFmtId="179" formatCode="_-* #,##0.000_-;\-* #,##0.000_-;_-* &quot;-&quot;???_-;_-@_-"/>
    <numFmt numFmtId="180" formatCode="_(* #,##0.0_);_(* \(#,##0.0\);_(* &quot;-&quot;_);_(@_)"/>
    <numFmt numFmtId="181" formatCode="_(* #,##0.00_);_(* \(#,##0.00\);_(* &quot;-&quot;_);_(@_)"/>
    <numFmt numFmtId="182" formatCode="_-* #,##0.0_-;\-* #,##0.0_-;_-* &quot;-&quot;?_-;_-@_-"/>
    <numFmt numFmtId="183" formatCode="_-* #,##0.00000_-;\-* #,##0.00000_-;_-* &quot;-&quot;?????_-;_-@_-"/>
    <numFmt numFmtId="184" formatCode="_-&quot;$&quot;* #,##0.000_-;\-&quot;$&quot;* #,##0.000_-;_-&quot;$&quot;* &quot;-&quot;???_-;_-@_-"/>
    <numFmt numFmtId="185" formatCode="mmm\-yyyy"/>
    <numFmt numFmtId="186" formatCode="0.00000"/>
    <numFmt numFmtId="187" formatCode="0.0000"/>
    <numFmt numFmtId="188" formatCode="0.000000"/>
    <numFmt numFmtId="189" formatCode="0.0000000"/>
    <numFmt numFmtId="190" formatCode="0.00000000"/>
    <numFmt numFmtId="191" formatCode="_-* #,##0.000000_-;\-* #,##0.000000_-;_-* &quot;-&quot;??_-;_-@_-"/>
    <numFmt numFmtId="192" formatCode="0.000%"/>
    <numFmt numFmtId="193" formatCode="_(* #,##0.0000_);_(* \(#,##0.0000\);_(* &quot;-&quot;????_);_(@_)"/>
    <numFmt numFmtId="194" formatCode="_(* #,##0.000_);_(* \(#,##0.000\);_(* &quot;-&quot;???_);_(@_)"/>
    <numFmt numFmtId="195" formatCode="_(* #,##0.0_);_(* \(#,##0.0\);_(* &quot;-&quot;?_);_(@_)"/>
    <numFmt numFmtId="196" formatCode="_(* #,##0.00000_);_(* \(#,##0.00000\);_(* &quot;-&quot;?????_);_(@_)"/>
    <numFmt numFmtId="197" formatCode="0.0%"/>
    <numFmt numFmtId="198" formatCode="#,##0.000_);[Red]\(#,##0.000\)"/>
    <numFmt numFmtId="199" formatCode="#,##0.0000_);[Red]\(#,##0.0000\)"/>
    <numFmt numFmtId="200" formatCode="#,##0.0_);[Red]\(#,##0.0\)"/>
    <numFmt numFmtId="201" formatCode="#,##0.000000"/>
    <numFmt numFmtId="202" formatCode="_(* #,##0.000000_);_(* \(#,##0.000000\);_(* &quot;-&quot;????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00000"/>
    <numFmt numFmtId="208" formatCode="0.00_);\(0.00\)"/>
    <numFmt numFmtId="209" formatCode="0.0000_);\(0.0000\)"/>
    <numFmt numFmtId="210" formatCode="0.00;[Red]0.00"/>
    <numFmt numFmtId="211" formatCode="[$-409]dddd\,\ mmmm\ dd\,\ yyyy"/>
    <numFmt numFmtId="212" formatCode="0.00_);[Red]\(0.00\)"/>
    <numFmt numFmtId="213" formatCode="#,##0.00000"/>
    <numFmt numFmtId="214" formatCode="#,##0.000"/>
    <numFmt numFmtId="215" formatCode="0.000"/>
    <numFmt numFmtId="216" formatCode="0.0000000000"/>
    <numFmt numFmtId="217" formatCode="0.000000000"/>
    <numFmt numFmtId="218" formatCode="#,##0.0"/>
    <numFmt numFmtId="219" formatCode="0.0"/>
    <numFmt numFmtId="220" formatCode="#,##0.0000000"/>
    <numFmt numFmtId="221" formatCode="&quot;$&quot;#,##0.00"/>
    <numFmt numFmtId="222" formatCode="mm/dd/yy;@"/>
    <numFmt numFmtId="223" formatCode="#,##0.00000000"/>
    <numFmt numFmtId="224" formatCode="0.0000%"/>
    <numFmt numFmtId="225" formatCode="#,##0.000000000"/>
    <numFmt numFmtId="226" formatCode="_-* #,##0.000000_-;\-* #,##0.000000_-;_-* &quot;-&quot;??????_-;_-@_-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10"/>
      <color indexed="10"/>
      <name val="Arial"/>
      <family val="0"/>
    </font>
    <font>
      <b/>
      <sz val="10"/>
      <color indexed="57"/>
      <name val="Arial"/>
      <family val="2"/>
    </font>
    <font>
      <sz val="10"/>
      <color indexed="57"/>
      <name val="Arial"/>
      <family val="0"/>
    </font>
    <font>
      <sz val="8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5" applyAlignment="1">
      <alignment horizontal="center"/>
    </xf>
    <xf numFmtId="171" fontId="0" fillId="0" borderId="0" xfId="0" applyNumberFormat="1" applyAlignment="1">
      <alignment horizontal="center"/>
    </xf>
    <xf numFmtId="20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172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172" fontId="4" fillId="0" borderId="0" xfId="0" applyNumberFormat="1" applyFont="1" applyAlignment="1">
      <alignment horizontal="center"/>
    </xf>
    <xf numFmtId="171" fontId="0" fillId="0" borderId="0" xfId="15" applyNumberFormat="1" applyFont="1" applyAlignment="1">
      <alignment horizontal="right"/>
    </xf>
    <xf numFmtId="172" fontId="4" fillId="0" borderId="2" xfId="0" applyNumberFormat="1" applyFont="1" applyBorder="1" applyAlignment="1">
      <alignment horizontal="center"/>
    </xf>
    <xf numFmtId="2" fontId="7" fillId="0" borderId="0" xfId="15" applyNumberFormat="1" applyFont="1" applyBorder="1" applyAlignment="1">
      <alignment/>
    </xf>
    <xf numFmtId="2" fontId="0" fillId="0" borderId="0" xfId="15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87" fontId="0" fillId="0" borderId="0" xfId="21" applyNumberFormat="1" applyFont="1" applyBorder="1" applyAlignment="1">
      <alignment/>
    </xf>
    <xf numFmtId="43" fontId="0" fillId="0" borderId="0" xfId="15" applyFont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4" fillId="0" borderId="3" xfId="0" applyFont="1" applyBorder="1" applyAlignment="1">
      <alignment/>
    </xf>
    <xf numFmtId="0" fontId="11" fillId="0" borderId="0" xfId="0" applyFont="1" applyAlignment="1">
      <alignment horizontal="center"/>
    </xf>
    <xf numFmtId="2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0" fontId="12" fillId="0" borderId="3" xfId="0" applyFont="1" applyBorder="1" applyAlignment="1">
      <alignment/>
    </xf>
    <xf numFmtId="2" fontId="0" fillId="0" borderId="4" xfId="15" applyNumberFormat="1" applyFont="1" applyBorder="1" applyAlignment="1">
      <alignment/>
    </xf>
    <xf numFmtId="0" fontId="8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201" fontId="0" fillId="0" borderId="6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87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2" fontId="13" fillId="0" borderId="0" xfId="0" applyNumberFormat="1" applyFont="1" applyBorder="1" applyAlignment="1">
      <alignment/>
    </xf>
    <xf numFmtId="43" fontId="13" fillId="0" borderId="0" xfId="15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01" fontId="14" fillId="0" borderId="0" xfId="0" applyNumberFormat="1" applyFont="1" applyAlignment="1">
      <alignment horizontal="right"/>
    </xf>
    <xf numFmtId="2" fontId="13" fillId="0" borderId="0" xfId="15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201" fontId="13" fillId="0" borderId="6" xfId="0" applyNumberFormat="1" applyFont="1" applyBorder="1" applyAlignment="1">
      <alignment horizontal="center"/>
    </xf>
    <xf numFmtId="201" fontId="15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/>
    </xf>
    <xf numFmtId="187" fontId="15" fillId="0" borderId="0" xfId="0" applyNumberFormat="1" applyFont="1" applyAlignment="1">
      <alignment horizontal="center"/>
    </xf>
    <xf numFmtId="4" fontId="0" fillId="0" borderId="0" xfId="15" applyNumberFormat="1" applyFont="1" applyAlignment="1">
      <alignment horizontal="center"/>
    </xf>
    <xf numFmtId="171" fontId="0" fillId="0" borderId="0" xfId="15" applyNumberForma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171" fontId="1" fillId="0" borderId="9" xfId="15" applyNumberFormat="1" applyFont="1" applyBorder="1" applyAlignment="1">
      <alignment horizontal="center"/>
    </xf>
    <xf numFmtId="171" fontId="0" fillId="0" borderId="0" xfId="15" applyNumberFormat="1" applyFont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43" fontId="16" fillId="0" borderId="10" xfId="15" applyFont="1" applyBorder="1" applyAlignment="1">
      <alignment horizontal="center"/>
    </xf>
    <xf numFmtId="2" fontId="18" fillId="0" borderId="11" xfId="15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right"/>
    </xf>
    <xf numFmtId="2" fontId="21" fillId="0" borderId="13" xfId="0" applyNumberFormat="1" applyFont="1" applyBorder="1" applyAlignment="1">
      <alignment horizontal="right"/>
    </xf>
    <xf numFmtId="2" fontId="21" fillId="0" borderId="14" xfId="0" applyNumberFormat="1" applyFont="1" applyFill="1" applyBorder="1" applyAlignment="1">
      <alignment horizontal="right"/>
    </xf>
    <xf numFmtId="43" fontId="17" fillId="0" borderId="14" xfId="15" applyFont="1" applyBorder="1" applyAlignment="1">
      <alignment horizontal="right"/>
    </xf>
    <xf numFmtId="43" fontId="20" fillId="0" borderId="11" xfId="15" applyFont="1" applyFill="1" applyBorder="1" applyAlignment="1">
      <alignment horizontal="center"/>
    </xf>
    <xf numFmtId="2" fontId="20" fillId="0" borderId="15" xfId="15" applyNumberFormat="1" applyFont="1" applyFill="1" applyBorder="1" applyAlignment="1">
      <alignment horizontal="right"/>
    </xf>
    <xf numFmtId="2" fontId="20" fillId="0" borderId="16" xfId="15" applyNumberFormat="1" applyFont="1" applyFill="1" applyBorder="1" applyAlignment="1">
      <alignment horizontal="right"/>
    </xf>
    <xf numFmtId="2" fontId="18" fillId="0" borderId="17" xfId="0" applyNumberFormat="1" applyFont="1" applyFill="1" applyBorder="1" applyAlignment="1">
      <alignment horizontal="right"/>
    </xf>
    <xf numFmtId="2" fontId="18" fillId="0" borderId="15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 horizontal="right"/>
    </xf>
    <xf numFmtId="2" fontId="19" fillId="0" borderId="18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1" fontId="12" fillId="0" borderId="21" xfId="0" applyNumberFormat="1" applyFont="1" applyBorder="1" applyAlignment="1">
      <alignment/>
    </xf>
    <xf numFmtId="2" fontId="12" fillId="0" borderId="2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2" fillId="0" borderId="15" xfId="0" applyFont="1" applyBorder="1" applyAlignment="1">
      <alignment horizontal="left"/>
    </xf>
    <xf numFmtId="2" fontId="12" fillId="0" borderId="15" xfId="0" applyNumberFormat="1" applyFont="1" applyBorder="1" applyAlignment="1">
      <alignment horizontal="left"/>
    </xf>
    <xf numFmtId="1" fontId="12" fillId="0" borderId="15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2" fontId="0" fillId="0" borderId="23" xfId="15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201" fontId="22" fillId="0" borderId="0" xfId="0" applyNumberFormat="1" applyFont="1" applyBorder="1" applyAlignment="1">
      <alignment/>
    </xf>
    <xf numFmtId="201" fontId="22" fillId="0" borderId="0" xfId="0" applyNumberFormat="1" applyFont="1" applyAlignment="1">
      <alignment/>
    </xf>
    <xf numFmtId="201" fontId="22" fillId="0" borderId="0" xfId="0" applyNumberFormat="1" applyFont="1" applyAlignment="1">
      <alignment horizontal="right"/>
    </xf>
    <xf numFmtId="171" fontId="0" fillId="0" borderId="0" xfId="15" applyNumberFormat="1" applyFont="1" applyAlignment="1">
      <alignment horizontal="right"/>
    </xf>
    <xf numFmtId="171" fontId="1" fillId="0" borderId="9" xfId="15" applyNumberFormat="1" applyFont="1" applyBorder="1" applyAlignment="1">
      <alignment horizontal="center"/>
    </xf>
    <xf numFmtId="4" fontId="22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4" fillId="0" borderId="25" xfId="0" applyFont="1" applyBorder="1" applyAlignment="1">
      <alignment/>
    </xf>
    <xf numFmtId="2" fontId="1" fillId="0" borderId="26" xfId="15" applyNumberFormat="1" applyFont="1" applyBorder="1" applyAlignment="1">
      <alignment/>
    </xf>
    <xf numFmtId="224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0" fillId="0" borderId="2" xfId="15" applyNumberFormat="1" applyFont="1" applyBorder="1" applyAlignment="1">
      <alignment horizontal="center"/>
    </xf>
    <xf numFmtId="2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7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201" fontId="23" fillId="0" borderId="6" xfId="0" applyNumberFormat="1" applyFont="1" applyBorder="1" applyAlignment="1">
      <alignment horizontal="center"/>
    </xf>
    <xf numFmtId="201" fontId="23" fillId="0" borderId="7" xfId="0" applyNumberFormat="1" applyFont="1" applyBorder="1" applyAlignment="1">
      <alignment horizontal="center"/>
    </xf>
    <xf numFmtId="172" fontId="23" fillId="0" borderId="6" xfId="0" applyNumberFormat="1" applyFont="1" applyBorder="1" applyAlignment="1">
      <alignment horizontal="center"/>
    </xf>
    <xf numFmtId="187" fontId="23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2" fontId="12" fillId="0" borderId="0" xfId="0" applyNumberFormat="1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71" fontId="1" fillId="0" borderId="0" xfId="0" applyNumberFormat="1" applyFont="1" applyBorder="1" applyAlignment="1">
      <alignment horizontal="center"/>
    </xf>
    <xf numFmtId="171" fontId="1" fillId="0" borderId="0" xfId="15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27" xfId="15" applyNumberFormat="1" applyFont="1" applyBorder="1" applyAlignment="1">
      <alignment horizontal="center"/>
    </xf>
    <xf numFmtId="171" fontId="0" fillId="0" borderId="27" xfId="15" applyNumberFormat="1" applyFont="1" applyBorder="1" applyAlignment="1">
      <alignment horizontal="center"/>
    </xf>
    <xf numFmtId="171" fontId="0" fillId="0" borderId="27" xfId="0" applyNumberFormat="1" applyFont="1" applyBorder="1" applyAlignment="1">
      <alignment horizontal="center"/>
    </xf>
    <xf numFmtId="171" fontId="0" fillId="0" borderId="27" xfId="15" applyNumberFormat="1" applyFont="1" applyBorder="1" applyAlignment="1">
      <alignment horizontal="right"/>
    </xf>
    <xf numFmtId="10" fontId="1" fillId="0" borderId="0" xfId="0" applyNumberFormat="1" applyFont="1" applyAlignment="1">
      <alignment horizontal="center"/>
    </xf>
    <xf numFmtId="43" fontId="1" fillId="0" borderId="0" xfId="15" applyFont="1" applyAlignment="1">
      <alignment horizontal="center"/>
    </xf>
    <xf numFmtId="201" fontId="1" fillId="0" borderId="0" xfId="0" applyNumberFormat="1" applyFont="1" applyAlignment="1">
      <alignment horizontal="left"/>
    </xf>
    <xf numFmtId="171" fontId="1" fillId="0" borderId="0" xfId="15" applyNumberFormat="1" applyFont="1" applyBorder="1" applyAlignment="1">
      <alignment horizontal="center"/>
    </xf>
    <xf numFmtId="172" fontId="1" fillId="0" borderId="28" xfId="0" applyNumberFormat="1" applyFont="1" applyFill="1" applyBorder="1" applyAlignment="1" applyProtection="1">
      <alignment horizontal="left" vertical="center"/>
      <protection/>
    </xf>
    <xf numFmtId="201" fontId="18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71" fontId="0" fillId="0" borderId="27" xfId="15" applyNumberFormat="1" applyBorder="1" applyAlignment="1">
      <alignment horizontal="center"/>
    </xf>
    <xf numFmtId="171" fontId="0" fillId="0" borderId="27" xfId="15" applyNumberFormat="1" applyFont="1" applyBorder="1" applyAlignment="1">
      <alignment horizontal="right"/>
    </xf>
    <xf numFmtId="171" fontId="1" fillId="0" borderId="27" xfId="15" applyNumberFormat="1" applyFont="1" applyBorder="1" applyAlignment="1">
      <alignment horizontal="center"/>
    </xf>
    <xf numFmtId="10" fontId="1" fillId="0" borderId="0" xfId="0" applyNumberFormat="1" applyFont="1" applyAlignment="1">
      <alignment/>
    </xf>
    <xf numFmtId="172" fontId="4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 horizontal="left"/>
    </xf>
    <xf numFmtId="10" fontId="1" fillId="0" borderId="0" xfId="0" applyNumberFormat="1" applyFont="1" applyAlignment="1">
      <alignment horizontal="right"/>
    </xf>
    <xf numFmtId="4" fontId="1" fillId="0" borderId="0" xfId="15" applyNumberFormat="1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0" fillId="0" borderId="29" xfId="0" applyNumberFormat="1" applyBorder="1" applyAlignment="1">
      <alignment/>
    </xf>
    <xf numFmtId="2" fontId="7" fillId="0" borderId="6" xfId="15" applyNumberFormat="1" applyFont="1" applyBorder="1" applyAlignment="1">
      <alignment/>
    </xf>
    <xf numFmtId="187" fontId="0" fillId="0" borderId="6" xfId="21" applyNumberFormat="1" applyFont="1" applyBorder="1" applyAlignment="1">
      <alignment/>
    </xf>
    <xf numFmtId="2" fontId="0" fillId="0" borderId="6" xfId="15" applyNumberFormat="1" applyFont="1" applyBorder="1" applyAlignment="1">
      <alignment/>
    </xf>
    <xf numFmtId="2" fontId="1" fillId="0" borderId="30" xfId="15" applyNumberFormat="1" applyFont="1" applyBorder="1" applyAlignment="1">
      <alignment/>
    </xf>
    <xf numFmtId="0" fontId="4" fillId="0" borderId="31" xfId="0" applyFont="1" applyBorder="1" applyAlignment="1">
      <alignment/>
    </xf>
    <xf numFmtId="43" fontId="16" fillId="0" borderId="32" xfId="15" applyFont="1" applyBorder="1" applyAlignment="1">
      <alignment horizontal="center"/>
    </xf>
    <xf numFmtId="2" fontId="18" fillId="0" borderId="33" xfId="15" applyNumberFormat="1" applyFont="1" applyBorder="1" applyAlignment="1">
      <alignment horizontal="center"/>
    </xf>
    <xf numFmtId="2" fontId="19" fillId="0" borderId="34" xfId="0" applyNumberFormat="1" applyFont="1" applyBorder="1" applyAlignment="1">
      <alignment horizontal="center"/>
    </xf>
    <xf numFmtId="43" fontId="20" fillId="0" borderId="35" xfId="15" applyFont="1" applyFill="1" applyBorder="1" applyAlignment="1">
      <alignment horizontal="center"/>
    </xf>
    <xf numFmtId="2" fontId="12" fillId="0" borderId="3" xfId="0" applyNumberFormat="1" applyFont="1" applyBorder="1" applyAlignment="1">
      <alignment horizontal="right"/>
    </xf>
    <xf numFmtId="2" fontId="20" fillId="0" borderId="6" xfId="15" applyNumberFormat="1" applyFont="1" applyFill="1" applyBorder="1" applyAlignment="1">
      <alignment horizontal="right"/>
    </xf>
    <xf numFmtId="43" fontId="17" fillId="0" borderId="31" xfId="15" applyFont="1" applyBorder="1" applyAlignment="1">
      <alignment horizontal="right"/>
    </xf>
    <xf numFmtId="2" fontId="20" fillId="0" borderId="4" xfId="15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1" fontId="1" fillId="0" borderId="0" xfId="0" applyNumberFormat="1" applyFont="1" applyBorder="1" applyAlignment="1">
      <alignment/>
    </xf>
    <xf numFmtId="171" fontId="1" fillId="0" borderId="9" xfId="0" applyNumberFormat="1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0" fontId="11" fillId="0" borderId="0" xfId="15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19" sqref="B19"/>
    </sheetView>
  </sheetViews>
  <sheetFormatPr defaultColWidth="9.140625" defaultRowHeight="12.75"/>
  <cols>
    <col min="1" max="1" width="14.421875" style="0" customWidth="1"/>
    <col min="2" max="3" width="14.57421875" style="1" customWidth="1"/>
    <col min="4" max="4" width="18.140625" style="1" customWidth="1"/>
    <col min="5" max="5" width="18.421875" style="1" customWidth="1"/>
    <col min="6" max="6" width="13.57421875" style="1" customWidth="1"/>
    <col min="7" max="7" width="14.7109375" style="1" customWidth="1"/>
    <col min="8" max="21" width="9.140625" style="1" customWidth="1"/>
  </cols>
  <sheetData>
    <row r="1" spans="2:7" ht="12.75">
      <c r="B1" s="59"/>
      <c r="C1" s="40"/>
      <c r="D1" s="44"/>
      <c r="E1" s="40"/>
      <c r="G1" s="40"/>
    </row>
    <row r="2" spans="2:7" ht="12.75">
      <c r="B2" s="115" t="s">
        <v>21</v>
      </c>
      <c r="C2" s="115" t="s">
        <v>18</v>
      </c>
      <c r="D2" s="116" t="s">
        <v>18</v>
      </c>
      <c r="E2" s="59" t="s">
        <v>43</v>
      </c>
      <c r="F2" s="58" t="s">
        <v>44</v>
      </c>
      <c r="G2" s="45" t="s">
        <v>20</v>
      </c>
    </row>
    <row r="3" spans="1:7" ht="12.75">
      <c r="A3" t="s">
        <v>4</v>
      </c>
      <c r="B3" s="117">
        <v>0.007</v>
      </c>
      <c r="C3" s="118">
        <v>0.007</v>
      </c>
      <c r="D3" s="119">
        <v>0.007</v>
      </c>
      <c r="E3" s="60">
        <f>C3</f>
        <v>0.007</v>
      </c>
      <c r="F3" s="61">
        <v>0.007</v>
      </c>
      <c r="G3" s="46">
        <v>0.007</v>
      </c>
    </row>
    <row r="4" spans="1:7" ht="12.75">
      <c r="A4" t="s">
        <v>27</v>
      </c>
      <c r="B4" s="117">
        <v>0.0121</v>
      </c>
      <c r="C4" s="118">
        <v>0.0089</v>
      </c>
      <c r="D4" s="119">
        <f>C4</f>
        <v>0.0089</v>
      </c>
      <c r="E4" s="59">
        <v>1.731</v>
      </c>
      <c r="F4" s="61">
        <v>0.0115</v>
      </c>
      <c r="G4" s="46">
        <v>0.0114</v>
      </c>
    </row>
    <row r="5" spans="1:7" ht="12.75">
      <c r="A5" t="s">
        <v>45</v>
      </c>
      <c r="B5" s="117">
        <v>-0.00182</v>
      </c>
      <c r="C5" s="117">
        <v>-0.00182</v>
      </c>
      <c r="D5" s="117">
        <v>-0.00182</v>
      </c>
      <c r="E5" s="59">
        <v>-0.688352</v>
      </c>
      <c r="F5" s="61">
        <v>0.001</v>
      </c>
      <c r="G5" s="46">
        <v>0.001</v>
      </c>
    </row>
    <row r="6" spans="1:7" ht="12.75">
      <c r="A6" t="s">
        <v>28</v>
      </c>
      <c r="B6" s="118">
        <v>-0.00278</v>
      </c>
      <c r="C6" s="118">
        <v>-0.00278</v>
      </c>
      <c r="D6" s="118">
        <v>-0.00278</v>
      </c>
      <c r="E6" s="59">
        <v>-1.04739</v>
      </c>
      <c r="F6" s="61">
        <v>0.0004</v>
      </c>
      <c r="G6" s="40"/>
    </row>
    <row r="7" spans="1:7" ht="12.75">
      <c r="A7" t="s">
        <v>3</v>
      </c>
      <c r="B7" s="117">
        <v>0.0065</v>
      </c>
      <c r="C7" s="118">
        <v>0.0065</v>
      </c>
      <c r="D7" s="119">
        <f aca="true" t="shared" si="0" ref="D7:D20">C7</f>
        <v>0.0065</v>
      </c>
      <c r="E7" s="59">
        <v>0.0062</v>
      </c>
      <c r="F7" s="61">
        <v>0.0062</v>
      </c>
      <c r="G7" s="46">
        <v>0.0062</v>
      </c>
    </row>
    <row r="8" spans="1:7" ht="12.75">
      <c r="A8" t="s">
        <v>2</v>
      </c>
      <c r="B8" s="117">
        <v>0.0065</v>
      </c>
      <c r="C8" s="118">
        <v>0.0065</v>
      </c>
      <c r="D8" s="119">
        <f t="shared" si="0"/>
        <v>0.0065</v>
      </c>
      <c r="E8" s="59">
        <v>0.0062</v>
      </c>
      <c r="F8" s="61">
        <v>0.0062</v>
      </c>
      <c r="G8" s="46">
        <v>0.0062</v>
      </c>
    </row>
    <row r="9" spans="1:7" ht="12.75">
      <c r="A9" t="s">
        <v>29</v>
      </c>
      <c r="B9" s="117">
        <v>0.0054</v>
      </c>
      <c r="C9" s="118">
        <v>0.0049</v>
      </c>
      <c r="D9" s="119">
        <f t="shared" si="0"/>
        <v>0.0049</v>
      </c>
      <c r="E9" s="59">
        <v>1.9725</v>
      </c>
      <c r="F9" s="61">
        <v>0.0042</v>
      </c>
      <c r="G9" s="46">
        <v>0.0034</v>
      </c>
    </row>
    <row r="10" spans="1:7" ht="12.75">
      <c r="A10" t="s">
        <v>30</v>
      </c>
      <c r="B10" s="117">
        <v>0.0054</v>
      </c>
      <c r="C10" s="118">
        <v>0.0049</v>
      </c>
      <c r="D10" s="119">
        <f t="shared" si="0"/>
        <v>0.0049</v>
      </c>
      <c r="E10" s="59">
        <f>E9</f>
        <v>1.9725</v>
      </c>
      <c r="F10" s="61">
        <v>0.0042</v>
      </c>
      <c r="G10" s="46">
        <v>0.0034</v>
      </c>
    </row>
    <row r="11" spans="1:7" ht="12.75">
      <c r="A11" t="s">
        <v>31</v>
      </c>
      <c r="B11" s="117">
        <v>0.0024</v>
      </c>
      <c r="C11" s="118">
        <v>0.0021</v>
      </c>
      <c r="D11" s="119">
        <f t="shared" si="0"/>
        <v>0.0021</v>
      </c>
      <c r="E11" s="59">
        <v>0.8321</v>
      </c>
      <c r="F11" s="61">
        <v>0.0023</v>
      </c>
      <c r="G11" s="46">
        <v>0.022</v>
      </c>
    </row>
    <row r="12" spans="1:7" ht="12.75">
      <c r="A12" t="s">
        <v>32</v>
      </c>
      <c r="B12" s="117">
        <v>0.0024</v>
      </c>
      <c r="C12" s="118">
        <v>0.0021</v>
      </c>
      <c r="D12" s="119">
        <f t="shared" si="0"/>
        <v>0.0021</v>
      </c>
      <c r="E12" s="59">
        <f>E11</f>
        <v>0.8321</v>
      </c>
      <c r="F12" s="61">
        <v>0.0023</v>
      </c>
      <c r="G12" s="46">
        <v>0.0022</v>
      </c>
    </row>
    <row r="13" spans="1:7" ht="12.75">
      <c r="A13" t="s">
        <v>1</v>
      </c>
      <c r="B13" s="117">
        <v>30.53</v>
      </c>
      <c r="C13" s="120">
        <v>69.98</v>
      </c>
      <c r="D13" s="119">
        <f t="shared" si="0"/>
        <v>69.98</v>
      </c>
      <c r="E13" s="59">
        <v>439.95</v>
      </c>
      <c r="F13" s="62">
        <v>15.68</v>
      </c>
      <c r="G13" s="47">
        <v>7.8227</v>
      </c>
    </row>
    <row r="14" spans="1:7" ht="12.75">
      <c r="A14" t="s">
        <v>14</v>
      </c>
      <c r="B14" s="117">
        <v>1</v>
      </c>
      <c r="C14" s="120">
        <v>1</v>
      </c>
      <c r="D14" s="119">
        <f t="shared" si="0"/>
        <v>1</v>
      </c>
      <c r="E14" s="59">
        <v>0.25</v>
      </c>
      <c r="F14" s="62">
        <v>1.4</v>
      </c>
      <c r="G14" s="47">
        <v>0.6873</v>
      </c>
    </row>
    <row r="15" spans="1:7" ht="12.75">
      <c r="A15" t="s">
        <v>33</v>
      </c>
      <c r="B15" s="117">
        <v>4.88</v>
      </c>
      <c r="C15" s="120">
        <f>B15</f>
        <v>4.88</v>
      </c>
      <c r="D15" s="119">
        <f t="shared" si="0"/>
        <v>4.88</v>
      </c>
      <c r="E15" s="59">
        <v>86.07</v>
      </c>
      <c r="F15" s="62">
        <v>0</v>
      </c>
      <c r="G15" s="47">
        <v>0</v>
      </c>
    </row>
    <row r="16" spans="2:7" ht="12.75">
      <c r="B16" s="117"/>
      <c r="C16" s="120"/>
      <c r="D16" s="119"/>
      <c r="E16" s="59"/>
      <c r="F16" s="62"/>
      <c r="G16" s="47"/>
    </row>
    <row r="17" spans="1:7" ht="12.75">
      <c r="A17" t="s">
        <v>19</v>
      </c>
      <c r="B17" s="121">
        <v>0.065</v>
      </c>
      <c r="C17" s="121">
        <f>B17</f>
        <v>0.065</v>
      </c>
      <c r="D17" s="119">
        <f t="shared" si="0"/>
        <v>0.065</v>
      </c>
      <c r="E17" s="59"/>
      <c r="F17" s="63">
        <f>E17</f>
        <v>0</v>
      </c>
      <c r="G17" s="48">
        <f>E17</f>
        <v>0</v>
      </c>
    </row>
    <row r="18" spans="1:7" ht="12.75">
      <c r="A18" t="s">
        <v>12</v>
      </c>
      <c r="B18" s="121">
        <v>0.075</v>
      </c>
      <c r="C18" s="121">
        <f>B18</f>
        <v>0.075</v>
      </c>
      <c r="D18" s="119">
        <f t="shared" si="0"/>
        <v>0.075</v>
      </c>
      <c r="E18" s="59"/>
      <c r="F18" s="63">
        <f>E18</f>
        <v>0</v>
      </c>
      <c r="G18" s="48">
        <f>E18</f>
        <v>0</v>
      </c>
    </row>
    <row r="19" spans="1:7" ht="12.75">
      <c r="A19" t="s">
        <v>11</v>
      </c>
      <c r="B19" s="121">
        <f>B17</f>
        <v>0.065</v>
      </c>
      <c r="C19" s="121">
        <f>B19</f>
        <v>0.065</v>
      </c>
      <c r="D19" s="119">
        <f t="shared" si="0"/>
        <v>0.065</v>
      </c>
      <c r="E19" s="59"/>
      <c r="F19" s="63">
        <f>E19</f>
        <v>0</v>
      </c>
      <c r="G19" s="48">
        <f>E19</f>
        <v>0</v>
      </c>
    </row>
    <row r="20" spans="1:7" ht="12.75">
      <c r="A20" t="s">
        <v>13</v>
      </c>
      <c r="B20" s="121">
        <f>B18</f>
        <v>0.075</v>
      </c>
      <c r="C20" s="121">
        <f>B20</f>
        <v>0.075</v>
      </c>
      <c r="D20" s="119">
        <f t="shared" si="0"/>
        <v>0.075</v>
      </c>
      <c r="E20" s="59"/>
      <c r="F20" s="63">
        <f>E20</f>
        <v>0</v>
      </c>
      <c r="G20" s="48">
        <f>E20</f>
        <v>0</v>
      </c>
    </row>
    <row r="21" spans="2:7" ht="12.75">
      <c r="B21" s="40"/>
      <c r="C21" s="40"/>
      <c r="D21" s="44"/>
      <c r="E21" s="59"/>
      <c r="F21" s="58"/>
      <c r="G21" s="40"/>
    </row>
    <row r="22" spans="2:7" ht="12.75">
      <c r="B22" s="40"/>
      <c r="C22" s="40"/>
      <c r="D22" s="44"/>
      <c r="E22" s="59"/>
      <c r="F22" s="41"/>
      <c r="G22" s="40"/>
    </row>
    <row r="23" spans="2:7" ht="12.75">
      <c r="B23" s="40"/>
      <c r="C23" s="40"/>
      <c r="D23" s="44"/>
      <c r="E23" s="40"/>
      <c r="F23" s="41"/>
      <c r="G23" s="40"/>
    </row>
    <row r="24" spans="1:8" ht="13.5" thickBot="1">
      <c r="A24" s="42"/>
      <c r="B24" s="49"/>
      <c r="C24" s="49"/>
      <c r="D24" s="50"/>
      <c r="E24" s="49"/>
      <c r="F24" s="43"/>
      <c r="G24" s="49"/>
      <c r="H2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I74"/>
  <sheetViews>
    <sheetView workbookViewId="0" topLeftCell="A10">
      <selection activeCell="F39" sqref="F39"/>
    </sheetView>
  </sheetViews>
  <sheetFormatPr defaultColWidth="9.140625" defaultRowHeight="12.75"/>
  <cols>
    <col min="1" max="1" width="26.7109375" style="13" bestFit="1" customWidth="1"/>
    <col min="2" max="2" width="13.421875" style="2" customWidth="1"/>
    <col min="3" max="3" width="12.421875" style="20" customWidth="1"/>
    <col min="4" max="4" width="9.57421875" style="10" customWidth="1"/>
    <col min="5" max="5" width="18.57421875" style="10" customWidth="1"/>
    <col min="6" max="6" width="22.28125" style="28" customWidth="1"/>
    <col min="7" max="7" width="11.421875" style="5" customWidth="1"/>
    <col min="8" max="8" width="12.28125" style="5" customWidth="1"/>
    <col min="9" max="9" width="8.28125" style="1" customWidth="1"/>
  </cols>
  <sheetData>
    <row r="1" spans="1:9" ht="25.5" customHeight="1">
      <c r="A1" s="32" t="s">
        <v>41</v>
      </c>
      <c r="B1" s="17" t="s">
        <v>34</v>
      </c>
      <c r="C1" s="26">
        <v>702874</v>
      </c>
      <c r="D1" s="25"/>
      <c r="E1" s="25"/>
      <c r="F1" s="16"/>
      <c r="G1"/>
      <c r="H1"/>
      <c r="I1"/>
    </row>
    <row r="2" spans="1:7" s="12" customFormat="1" ht="26.25" customHeight="1" thickBot="1">
      <c r="A2" s="14" t="s">
        <v>42</v>
      </c>
      <c r="B2" s="18"/>
      <c r="C2" s="29"/>
      <c r="D2" s="30"/>
      <c r="E2" s="30"/>
      <c r="F2" s="106" t="s">
        <v>39</v>
      </c>
      <c r="G2" s="107">
        <v>30</v>
      </c>
    </row>
    <row r="3" spans="1:9" ht="14.25" thickTop="1">
      <c r="A3" s="84" t="s">
        <v>5</v>
      </c>
      <c r="B3" s="85"/>
      <c r="C3" s="86"/>
      <c r="D3" s="87"/>
      <c r="E3" s="126"/>
      <c r="F3" s="54" t="s">
        <v>36</v>
      </c>
      <c r="G3" s="55"/>
      <c r="H3" s="55"/>
      <c r="I3"/>
    </row>
    <row r="4" spans="1:9" ht="13.5">
      <c r="A4" s="88" t="s">
        <v>6</v>
      </c>
      <c r="B4" s="23">
        <v>800</v>
      </c>
      <c r="C4" s="37"/>
      <c r="D4" s="89"/>
      <c r="E4" s="34"/>
      <c r="F4" s="54" t="s">
        <v>37</v>
      </c>
      <c r="G4" s="54">
        <v>600</v>
      </c>
      <c r="H4" s="55" t="s">
        <v>0</v>
      </c>
      <c r="I4"/>
    </row>
    <row r="5" spans="1:9" ht="13.5">
      <c r="A5" s="88" t="s">
        <v>8</v>
      </c>
      <c r="B5" s="27">
        <v>0.0753</v>
      </c>
      <c r="C5" s="37"/>
      <c r="D5" s="90"/>
      <c r="E5" s="35"/>
      <c r="F5" s="54"/>
      <c r="G5" s="54">
        <f>G4*B5</f>
        <v>45.18000000000001</v>
      </c>
      <c r="H5" s="55"/>
      <c r="I5" s="55"/>
    </row>
    <row r="6" spans="1:9" ht="14.25" thickBot="1">
      <c r="A6" s="88" t="s">
        <v>9</v>
      </c>
      <c r="B6" s="24">
        <f>B4*B5</f>
        <v>60.24</v>
      </c>
      <c r="C6" s="37"/>
      <c r="D6" s="91"/>
      <c r="E6" s="36"/>
      <c r="F6" s="53"/>
      <c r="G6" s="16"/>
      <c r="H6"/>
      <c r="I6"/>
    </row>
    <row r="7" spans="1:9" ht="15" thickBot="1" thickTop="1">
      <c r="A7" s="103" t="s">
        <v>10</v>
      </c>
      <c r="B7" s="104">
        <f>B6+B4</f>
        <v>860.24</v>
      </c>
      <c r="C7" s="37"/>
      <c r="D7" s="89"/>
      <c r="E7" s="34"/>
      <c r="F7" s="82" t="s">
        <v>23</v>
      </c>
      <c r="G7" s="76"/>
      <c r="H7" s="52"/>
      <c r="I7" s="51"/>
    </row>
    <row r="8" spans="1:9" ht="14.25" thickBot="1">
      <c r="A8" s="92"/>
      <c r="B8" s="93"/>
      <c r="C8" s="94"/>
      <c r="D8" s="95"/>
      <c r="E8" s="122"/>
      <c r="F8" s="83" t="s">
        <v>15</v>
      </c>
      <c r="G8" s="77">
        <v>45</v>
      </c>
      <c r="H8" s="57"/>
      <c r="I8" s="51"/>
    </row>
    <row r="9" spans="1:9" ht="14.25" thickBot="1" thickTop="1">
      <c r="A9" s="96">
        <f>RATES!B3</f>
        <v>0.007</v>
      </c>
      <c r="B9" s="25" t="s">
        <v>4</v>
      </c>
      <c r="C9" s="10" t="s">
        <v>0</v>
      </c>
      <c r="D9" s="129">
        <f>A9*B4</f>
        <v>5.6000000000000005</v>
      </c>
      <c r="E9" s="129">
        <f>D9</f>
        <v>5.6000000000000005</v>
      </c>
      <c r="F9" s="75" t="s">
        <v>0</v>
      </c>
      <c r="G9" s="78">
        <v>555</v>
      </c>
      <c r="H9" s="33"/>
      <c r="I9" s="17"/>
    </row>
    <row r="10" spans="1:9" ht="14.25" thickTop="1">
      <c r="A10" s="96"/>
      <c r="B10" s="25"/>
      <c r="C10" s="10"/>
      <c r="D10" s="69"/>
      <c r="E10" s="69"/>
      <c r="F10" s="70" t="str">
        <f>F7</f>
        <v>Prorated Blocks </v>
      </c>
      <c r="G10" s="71" t="s">
        <v>24</v>
      </c>
      <c r="H10" s="33"/>
      <c r="I10" s="17"/>
    </row>
    <row r="11" spans="1:9" ht="13.5">
      <c r="A11" s="97">
        <f>RATES!B4</f>
        <v>0.0121</v>
      </c>
      <c r="B11" s="20" t="str">
        <f>RATES!A4</f>
        <v>Distribution</v>
      </c>
      <c r="C11" s="10" t="s">
        <v>0</v>
      </c>
      <c r="D11" s="68">
        <f>A11*B4</f>
        <v>9.68</v>
      </c>
      <c r="E11" s="69">
        <f aca="true" t="shared" si="0" ref="E11:E32">D11</f>
        <v>9.68</v>
      </c>
      <c r="F11" s="72" t="s">
        <v>26</v>
      </c>
      <c r="G11" s="79">
        <f>IF(B6&lt;G8,B6,G8)</f>
        <v>45</v>
      </c>
      <c r="H11" s="33"/>
      <c r="I11" s="17"/>
    </row>
    <row r="12" spans="1:9" ht="13.5">
      <c r="A12" s="97">
        <f>RATES!B5</f>
        <v>-0.00182</v>
      </c>
      <c r="B12" s="20" t="str">
        <f>RATES!A5</f>
        <v>Dist R Rider 2</v>
      </c>
      <c r="C12" s="10" t="s">
        <v>0</v>
      </c>
      <c r="D12" s="68">
        <f>B4*A12</f>
        <v>-1.456</v>
      </c>
      <c r="E12" s="69">
        <f t="shared" si="0"/>
        <v>-1.456</v>
      </c>
      <c r="F12" s="73" t="s">
        <v>12</v>
      </c>
      <c r="G12" s="80">
        <f>IF(B6&gt;G8,B6-G8,0)</f>
        <v>15.240000000000002</v>
      </c>
      <c r="H12" s="17"/>
      <c r="I12" s="17"/>
    </row>
    <row r="13" spans="1:9" ht="13.5">
      <c r="A13" s="97">
        <f>RATES!B6</f>
        <v>-0.00278</v>
      </c>
      <c r="B13" s="20" t="str">
        <f>RATES!A6</f>
        <v>Dist Rate Rider</v>
      </c>
      <c r="C13" s="10" t="s">
        <v>0</v>
      </c>
      <c r="D13" s="68">
        <f>A13*B4</f>
        <v>-2.2239999999999998</v>
      </c>
      <c r="E13" s="69">
        <f t="shared" si="0"/>
        <v>-2.2239999999999998</v>
      </c>
      <c r="F13" s="73" t="s">
        <v>11</v>
      </c>
      <c r="G13" s="80">
        <f>IF(B4&gt;G9,G9,B4)</f>
        <v>555</v>
      </c>
      <c r="H13" s="16"/>
      <c r="I13" s="16"/>
    </row>
    <row r="14" spans="1:9" ht="14.25" thickBot="1">
      <c r="A14" s="101">
        <f>RATES!B13</f>
        <v>30.53</v>
      </c>
      <c r="B14" s="20" t="str">
        <f>RATES!A13</f>
        <v>FLA</v>
      </c>
      <c r="C14" s="10" t="s">
        <v>35</v>
      </c>
      <c r="D14" s="68">
        <f>A14/30*G2</f>
        <v>30.53</v>
      </c>
      <c r="E14" s="69">
        <f>D14</f>
        <v>30.53</v>
      </c>
      <c r="F14" s="74" t="s">
        <v>13</v>
      </c>
      <c r="G14" s="81">
        <f>IF(B4&gt;G9,B4-G9,0)</f>
        <v>245</v>
      </c>
      <c r="H14" s="16"/>
      <c r="I14" s="16"/>
    </row>
    <row r="15" spans="1:9" ht="14.25" thickTop="1">
      <c r="A15" s="101">
        <f>RATES!B14</f>
        <v>1</v>
      </c>
      <c r="B15" s="20" t="str">
        <f>RATES!A14</f>
        <v>FLAS</v>
      </c>
      <c r="C15" s="10" t="s">
        <v>35</v>
      </c>
      <c r="D15" s="68">
        <f>A15/30*G2</f>
        <v>1</v>
      </c>
      <c r="E15" s="69">
        <v>0</v>
      </c>
      <c r="F15" s="127"/>
      <c r="G15" s="128"/>
      <c r="H15" s="16"/>
      <c r="I15" s="16"/>
    </row>
    <row r="16" spans="1:9" ht="12.75">
      <c r="A16" s="101">
        <f>RATES!B15</f>
        <v>4.88</v>
      </c>
      <c r="B16" s="20">
        <f>RATES!A16</f>
        <v>0</v>
      </c>
      <c r="C16" s="10" t="s">
        <v>35</v>
      </c>
      <c r="D16" s="68">
        <v>0</v>
      </c>
      <c r="E16" s="69">
        <f>A16</f>
        <v>4.88</v>
      </c>
      <c r="F16" s="102" t="s">
        <v>38</v>
      </c>
      <c r="G16" s="102">
        <f>SUM(G11:G14)</f>
        <v>860.24</v>
      </c>
      <c r="H16" s="16"/>
      <c r="I16" s="16"/>
    </row>
    <row r="17" spans="1:9" ht="13.5" thickBot="1">
      <c r="A17" s="101">
        <v>0.25</v>
      </c>
      <c r="B17" s="20" t="s">
        <v>40</v>
      </c>
      <c r="C17" s="10" t="s">
        <v>35</v>
      </c>
      <c r="D17" s="133">
        <f>A17</f>
        <v>0.25</v>
      </c>
      <c r="E17" s="134">
        <f>D17</f>
        <v>0.25</v>
      </c>
      <c r="F17" s="16"/>
      <c r="G17" s="8"/>
      <c r="H17" s="16"/>
      <c r="I17" s="16"/>
    </row>
    <row r="18" spans="1:9" ht="13.5" thickTop="1">
      <c r="A18" s="142" t="s">
        <v>47</v>
      </c>
      <c r="B18" s="20"/>
      <c r="C18" s="10"/>
      <c r="D18" s="130">
        <f>SUM(D11:D17)</f>
        <v>37.78</v>
      </c>
      <c r="E18" s="130">
        <f>SUM(E11:E17)</f>
        <v>41.660000000000004</v>
      </c>
      <c r="F18" s="123" t="s">
        <v>48</v>
      </c>
      <c r="G18" s="136">
        <f>SUM(E18-D18)/D18</f>
        <v>0.10269984118581266</v>
      </c>
      <c r="H18" s="16"/>
      <c r="I18" s="16"/>
    </row>
    <row r="19" spans="1:9" ht="12.75">
      <c r="A19" s="97"/>
      <c r="B19" s="20"/>
      <c r="C19" s="10"/>
      <c r="D19" s="68"/>
      <c r="E19" s="69"/>
      <c r="F19" s="16"/>
      <c r="G19" s="1"/>
      <c r="H19" s="16"/>
      <c r="I19" s="16"/>
    </row>
    <row r="20" spans="1:9" ht="12.75">
      <c r="A20" s="97">
        <f>RATES!B7</f>
        <v>0.0065</v>
      </c>
      <c r="B20" s="20" t="str">
        <f>RATES!A7</f>
        <v>IEMO</v>
      </c>
      <c r="C20" s="10" t="s">
        <v>0</v>
      </c>
      <c r="D20" s="68">
        <f>B4*A20</f>
        <v>5.2</v>
      </c>
      <c r="E20" s="69">
        <f t="shared" si="0"/>
        <v>5.2</v>
      </c>
      <c r="F20" s="16" t="s">
        <v>46</v>
      </c>
      <c r="G20" s="1"/>
      <c r="I20" s="106"/>
    </row>
    <row r="21" spans="1:9" ht="13.5" thickBot="1">
      <c r="A21" s="97">
        <f>RATES!B8</f>
        <v>0.0065</v>
      </c>
      <c r="B21" s="20" t="str">
        <f>RATES!A8</f>
        <v>IEML</v>
      </c>
      <c r="C21" s="105">
        <v>0.000753</v>
      </c>
      <c r="D21" s="133">
        <f>B6*A21</f>
        <v>0.39156</v>
      </c>
      <c r="E21" s="134">
        <f t="shared" si="0"/>
        <v>0.39156</v>
      </c>
      <c r="F21" s="16"/>
      <c r="G21" s="1"/>
      <c r="H21" s="106"/>
      <c r="I21" s="16"/>
    </row>
    <row r="22" spans="1:9" ht="14.25" thickBot="1" thickTop="1">
      <c r="A22" s="140" t="s">
        <v>51</v>
      </c>
      <c r="B22" s="20"/>
      <c r="C22" s="105"/>
      <c r="D22" s="130">
        <f>SUM(D20:D21)</f>
        <v>5.59156</v>
      </c>
      <c r="E22" s="129">
        <f>SUM(E20:E21)</f>
        <v>5.59156</v>
      </c>
      <c r="F22"/>
      <c r="G22" s="16"/>
      <c r="H22" s="106"/>
      <c r="I22" s="16"/>
    </row>
    <row r="23" spans="1:9" ht="12.75">
      <c r="A23" s="97">
        <f>RATES!B9</f>
        <v>0.0054</v>
      </c>
      <c r="B23" s="20" t="str">
        <f>RATES!A9</f>
        <v>Net Trans</v>
      </c>
      <c r="C23" s="10" t="s">
        <v>0</v>
      </c>
      <c r="D23" s="68">
        <f>B4*A23</f>
        <v>4.32</v>
      </c>
      <c r="E23" s="69">
        <f t="shared" si="0"/>
        <v>4.32</v>
      </c>
      <c r="F23" s="125" t="s">
        <v>46</v>
      </c>
      <c r="G23" s="16" t="s">
        <v>46</v>
      </c>
      <c r="H23" s="111"/>
      <c r="I23"/>
    </row>
    <row r="24" spans="1:9" ht="12.75">
      <c r="A24" s="97">
        <f>RATES!B10</f>
        <v>0.0054</v>
      </c>
      <c r="B24" s="20" t="str">
        <f>RATES!A10</f>
        <v>Net Trans Loss</v>
      </c>
      <c r="C24" s="105">
        <v>0.000753</v>
      </c>
      <c r="D24" s="68">
        <f>B6*A24</f>
        <v>0.32529600000000003</v>
      </c>
      <c r="E24" s="69">
        <f t="shared" si="0"/>
        <v>0.32529600000000003</v>
      </c>
      <c r="G24" s="6"/>
      <c r="H24" s="111"/>
      <c r="I24"/>
    </row>
    <row r="25" spans="1:9" ht="12.75">
      <c r="A25" s="97">
        <f>RATES!B11</f>
        <v>0.0024</v>
      </c>
      <c r="B25" s="20" t="str">
        <f>RATES!A11</f>
        <v>Net Conn</v>
      </c>
      <c r="C25" s="10" t="s">
        <v>0</v>
      </c>
      <c r="D25" s="68">
        <f>B4*A25</f>
        <v>1.92</v>
      </c>
      <c r="E25" s="69">
        <f t="shared" si="0"/>
        <v>1.92</v>
      </c>
      <c r="G25" s="6"/>
      <c r="H25" s="111"/>
      <c r="I25"/>
    </row>
    <row r="26" spans="1:9" ht="13.5" thickBot="1">
      <c r="A26" s="97">
        <f>RATES!B12</f>
        <v>0.0024</v>
      </c>
      <c r="B26" s="20" t="str">
        <f>RATES!A12</f>
        <v>Net Conn Loss</v>
      </c>
      <c r="C26" s="105">
        <v>0.000753</v>
      </c>
      <c r="D26" s="133">
        <f>B6*A26</f>
        <v>0.14457599999999998</v>
      </c>
      <c r="E26" s="134">
        <f t="shared" si="0"/>
        <v>0.14457599999999998</v>
      </c>
      <c r="G26" s="6"/>
      <c r="H26" s="111"/>
      <c r="I26"/>
    </row>
    <row r="27" spans="1:9" ht="14.25" thickBot="1" thickTop="1">
      <c r="A27" s="140" t="s">
        <v>50</v>
      </c>
      <c r="D27" s="131">
        <f>SUM(D23:D26)</f>
        <v>6.709872</v>
      </c>
      <c r="E27" s="131">
        <f>SUM(E23:E26)</f>
        <v>6.709872</v>
      </c>
      <c r="G27" s="6"/>
      <c r="H27" s="111" t="s">
        <v>46</v>
      </c>
      <c r="I27" s="16"/>
    </row>
    <row r="28" spans="5:9" ht="12.75">
      <c r="E28" s="69">
        <f t="shared" si="0"/>
        <v>0</v>
      </c>
      <c r="G28" s="6"/>
      <c r="H28" s="111"/>
      <c r="I28" s="16"/>
    </row>
    <row r="29" spans="1:9" ht="12.75">
      <c r="A29" s="98">
        <f>RATES!B17</f>
        <v>0.065</v>
      </c>
      <c r="B29" s="20" t="str">
        <f>RATES!A17</f>
        <v>Tiers T1L</v>
      </c>
      <c r="C29" s="105">
        <v>0.000753</v>
      </c>
      <c r="D29" s="99">
        <f>G11*A29</f>
        <v>2.9250000000000003</v>
      </c>
      <c r="E29" s="69">
        <f t="shared" si="0"/>
        <v>2.9250000000000003</v>
      </c>
      <c r="G29" s="6"/>
      <c r="H29" s="111"/>
      <c r="I29"/>
    </row>
    <row r="30" spans="1:9" ht="12.75">
      <c r="A30" s="98">
        <f>RATES!B18</f>
        <v>0.075</v>
      </c>
      <c r="B30" s="20" t="str">
        <f>RATES!A18</f>
        <v>T2L</v>
      </c>
      <c r="C30" s="105">
        <v>0.000753</v>
      </c>
      <c r="D30" s="99">
        <f>G12*A30</f>
        <v>1.143</v>
      </c>
      <c r="E30" s="69">
        <f t="shared" si="0"/>
        <v>1.143</v>
      </c>
      <c r="G30" s="6"/>
      <c r="H30" s="111"/>
      <c r="I30"/>
    </row>
    <row r="31" spans="1:9" ht="12.75">
      <c r="A31" s="98">
        <f>RATES!B19</f>
        <v>0.065</v>
      </c>
      <c r="B31" s="20" t="str">
        <f>RATES!A19</f>
        <v>T1C</v>
      </c>
      <c r="C31" s="10" t="s">
        <v>0</v>
      </c>
      <c r="D31" s="99">
        <f>G13*A31</f>
        <v>36.075</v>
      </c>
      <c r="E31" s="69">
        <f t="shared" si="0"/>
        <v>36.075</v>
      </c>
      <c r="G31" s="6"/>
      <c r="H31" s="112"/>
      <c r="I31"/>
    </row>
    <row r="32" spans="1:9" ht="13.5" thickBot="1">
      <c r="A32" s="98">
        <f>RATES!B20</f>
        <v>0.075</v>
      </c>
      <c r="B32" s="20" t="str">
        <f>RATES!A20</f>
        <v>T2C</v>
      </c>
      <c r="C32" s="10" t="s">
        <v>22</v>
      </c>
      <c r="D32" s="135">
        <f>G14*A32</f>
        <v>18.375</v>
      </c>
      <c r="E32" s="134">
        <f t="shared" si="0"/>
        <v>18.375</v>
      </c>
      <c r="G32" s="6"/>
      <c r="H32" s="112"/>
      <c r="I32"/>
    </row>
    <row r="33" spans="1:9" ht="13.5" thickTop="1">
      <c r="A33" s="141" t="s">
        <v>25</v>
      </c>
      <c r="B33" s="7"/>
      <c r="D33" s="108">
        <f>SUM(D29:D32)</f>
        <v>58.518</v>
      </c>
      <c r="E33" s="108">
        <f>SUM(E29:E32)</f>
        <v>58.518</v>
      </c>
      <c r="G33" s="6"/>
      <c r="H33" s="112"/>
      <c r="I33"/>
    </row>
    <row r="34" spans="2:9" ht="12.75">
      <c r="B34" s="22"/>
      <c r="C34" s="9" t="s">
        <v>17</v>
      </c>
      <c r="D34" s="109">
        <f>SUM(D9,D18,D22,D27,D33)</f>
        <v>114.199432</v>
      </c>
      <c r="E34" s="109">
        <f>SUM(E9,E18,E22,E27,E33)</f>
        <v>118.079432</v>
      </c>
      <c r="G34" s="6"/>
      <c r="H34" s="112"/>
      <c r="I34"/>
    </row>
    <row r="35" spans="2:9" ht="13.5" thickBot="1">
      <c r="B35" s="20">
        <v>0.05</v>
      </c>
      <c r="C35" s="10" t="s">
        <v>7</v>
      </c>
      <c r="D35" s="68">
        <f>D34*B35</f>
        <v>5.7099716</v>
      </c>
      <c r="E35" s="133">
        <f>E34*B35</f>
        <v>5.9039716</v>
      </c>
      <c r="G35" s="6"/>
      <c r="H35" s="112"/>
      <c r="I35"/>
    </row>
    <row r="36" spans="1:9" ht="14.25" thickBot="1" thickTop="1">
      <c r="A36" s="151" t="s">
        <v>16</v>
      </c>
      <c r="C36" s="149"/>
      <c r="D36" s="100">
        <f>D35+D34</f>
        <v>119.9094036</v>
      </c>
      <c r="E36" s="132">
        <f>SUM(E35,E34)</f>
        <v>123.9834036</v>
      </c>
      <c r="F36" s="137" t="s">
        <v>49</v>
      </c>
      <c r="G36" s="136">
        <f>SUM(E36-D36)/D36</f>
        <v>0.033975650596931146</v>
      </c>
      <c r="H36" s="112"/>
      <c r="I36"/>
    </row>
    <row r="37" spans="2:9" ht="13.5" thickTop="1">
      <c r="B37" s="7"/>
      <c r="D37" s="66"/>
      <c r="E37" s="66"/>
      <c r="G37" s="6"/>
      <c r="H37" s="112"/>
      <c r="I37"/>
    </row>
    <row r="38" spans="2:9" ht="12.75">
      <c r="B38" s="7"/>
      <c r="G38" s="6"/>
      <c r="H38" s="113"/>
      <c r="I38"/>
    </row>
    <row r="39" spans="2:9" ht="12.75">
      <c r="B39" s="7"/>
      <c r="G39" s="6"/>
      <c r="H39" s="8"/>
      <c r="I39"/>
    </row>
    <row r="40" spans="2:9" ht="12.75">
      <c r="B40" s="7"/>
      <c r="G40" s="6"/>
      <c r="H40" s="114"/>
      <c r="I40"/>
    </row>
    <row r="41" spans="2:9" ht="12.75">
      <c r="B41" s="7"/>
      <c r="G41" s="6"/>
      <c r="H41" s="8"/>
      <c r="I41"/>
    </row>
    <row r="42" spans="2:9" ht="12.75">
      <c r="B42" s="7"/>
      <c r="G42" s="6"/>
      <c r="H42" s="1"/>
      <c r="I42"/>
    </row>
    <row r="43" spans="2:9" ht="12.75">
      <c r="B43" s="7"/>
      <c r="G43" s="6"/>
      <c r="H43" s="1"/>
      <c r="I43"/>
    </row>
    <row r="44" spans="2:9" ht="12.75">
      <c r="B44" s="7"/>
      <c r="G44" s="6"/>
      <c r="H44" s="1"/>
      <c r="I44"/>
    </row>
    <row r="45" spans="2:9" ht="12.75">
      <c r="B45" s="7"/>
      <c r="G45" s="6"/>
      <c r="H45" s="1"/>
      <c r="I45"/>
    </row>
    <row r="46" spans="2:9" ht="12.75">
      <c r="B46" s="7"/>
      <c r="F46" s="64"/>
      <c r="G46" s="6"/>
      <c r="H46" s="1"/>
      <c r="I46"/>
    </row>
    <row r="47" spans="6:9" ht="12.75">
      <c r="F47" s="64"/>
      <c r="G47" s="6"/>
      <c r="H47" s="1"/>
      <c r="I47"/>
    </row>
    <row r="48" spans="6:9" ht="12.75">
      <c r="F48" s="64"/>
      <c r="G48" s="1"/>
      <c r="H48" s="1"/>
      <c r="I48"/>
    </row>
    <row r="49" spans="6:9" ht="12.75">
      <c r="F49" s="64"/>
      <c r="G49" s="1"/>
      <c r="H49" s="1"/>
      <c r="I49"/>
    </row>
    <row r="50" spans="6:9" ht="12.75">
      <c r="F50" s="64"/>
      <c r="G50" s="1"/>
      <c r="H50" s="1"/>
      <c r="I50"/>
    </row>
    <row r="51" spans="6:9" ht="12.75">
      <c r="F51" s="64"/>
      <c r="G51" s="1"/>
      <c r="H51" s="1"/>
      <c r="I51"/>
    </row>
    <row r="52" spans="6:9" ht="12.75">
      <c r="F52" s="64"/>
      <c r="G52" s="1"/>
      <c r="H52" s="1"/>
      <c r="I52"/>
    </row>
    <row r="53" spans="6:9" ht="12.75">
      <c r="F53" s="64"/>
      <c r="G53" s="1"/>
      <c r="H53" s="1"/>
      <c r="I53"/>
    </row>
    <row r="54" spans="6:9" ht="12.75">
      <c r="F54" s="64"/>
      <c r="G54" s="1"/>
      <c r="H54" s="1"/>
      <c r="I54"/>
    </row>
    <row r="55" spans="6:9" ht="12.75">
      <c r="F55" s="64"/>
      <c r="G55" s="1"/>
      <c r="H55" s="1"/>
      <c r="I55"/>
    </row>
    <row r="56" spans="6:9" ht="12.75">
      <c r="F56" s="64"/>
      <c r="H56" s="1"/>
      <c r="I56"/>
    </row>
    <row r="57" spans="6:9" ht="12.75">
      <c r="F57" s="64"/>
      <c r="H57" s="1"/>
      <c r="I57"/>
    </row>
    <row r="58" spans="6:9" ht="12.75">
      <c r="F58" s="64"/>
      <c r="H58" s="1"/>
      <c r="I58"/>
    </row>
    <row r="59" spans="6:9" ht="12.75">
      <c r="F59" s="64"/>
      <c r="H59" s="1"/>
      <c r="I59"/>
    </row>
    <row r="60" spans="6:9" ht="12.75">
      <c r="F60" s="64"/>
      <c r="H60" s="1"/>
      <c r="I60"/>
    </row>
    <row r="61" spans="6:9" ht="12.75">
      <c r="F61" s="64"/>
      <c r="H61" s="1"/>
      <c r="I61"/>
    </row>
    <row r="62" spans="6:9" ht="12.75">
      <c r="F62" s="64"/>
      <c r="H62" s="1"/>
      <c r="I62"/>
    </row>
    <row r="63" ht="12.75">
      <c r="F63" s="64"/>
    </row>
    <row r="64" ht="12.75">
      <c r="F64" s="64"/>
    </row>
    <row r="65" ht="12.75">
      <c r="F65" s="64"/>
    </row>
    <row r="66" ht="12.75">
      <c r="F66" s="64"/>
    </row>
    <row r="67" ht="12.75">
      <c r="F67" s="64"/>
    </row>
    <row r="68" ht="12.75">
      <c r="F68" s="64"/>
    </row>
    <row r="69" ht="12.75">
      <c r="F69" s="64"/>
    </row>
    <row r="70" ht="12.75">
      <c r="F70" s="64"/>
    </row>
    <row r="71" ht="12.75">
      <c r="F71" s="64"/>
    </row>
    <row r="72" ht="12.75">
      <c r="F72" s="64"/>
    </row>
    <row r="73" ht="12.75">
      <c r="F73" s="64"/>
    </row>
    <row r="74" ht="12.75">
      <c r="F74" s="64"/>
    </row>
  </sheetData>
  <printOptions/>
  <pageMargins left="0.3937007874015748" right="0.11811023622047245" top="0.3937007874015748" bottom="0.3937007874015748" header="0.1968503937007874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56"/>
  <sheetViews>
    <sheetView tabSelected="1" workbookViewId="0" topLeftCell="A22">
      <selection activeCell="L37" sqref="L37"/>
    </sheetView>
  </sheetViews>
  <sheetFormatPr defaultColWidth="9.140625" defaultRowHeight="12.75"/>
  <cols>
    <col min="1" max="1" width="23.421875" style="13" customWidth="1"/>
    <col min="2" max="2" width="10.421875" style="2" customWidth="1"/>
    <col min="3" max="3" width="9.8515625" style="20" bestFit="1" customWidth="1"/>
    <col min="4" max="5" width="9.57421875" style="10" customWidth="1"/>
    <col min="6" max="6" width="15.28125" style="28" bestFit="1" customWidth="1"/>
    <col min="7" max="7" width="15.28125" style="5" customWidth="1"/>
    <col min="8" max="8" width="10.8515625" style="5" customWidth="1"/>
    <col min="9" max="9" width="9.7109375" style="1" customWidth="1"/>
  </cols>
  <sheetData>
    <row r="1" spans="1:10" ht="25.5" customHeight="1">
      <c r="A1" s="154" t="s">
        <v>52</v>
      </c>
      <c r="B1" s="155"/>
      <c r="C1" s="155"/>
      <c r="D1" s="155"/>
      <c r="E1" s="155"/>
      <c r="F1" s="155"/>
      <c r="G1" s="155"/>
      <c r="H1" s="29"/>
      <c r="I1" s="16"/>
      <c r="J1" s="16"/>
    </row>
    <row r="2" spans="1:10" s="12" customFormat="1" ht="26.25" customHeight="1" thickBot="1">
      <c r="A2" s="14"/>
      <c r="B2" s="18"/>
      <c r="C2" s="29"/>
      <c r="D2" s="30"/>
      <c r="E2" s="30"/>
      <c r="F2" s="106" t="s">
        <v>39</v>
      </c>
      <c r="G2" s="107">
        <v>30</v>
      </c>
      <c r="I2" s="19"/>
      <c r="J2" s="19"/>
    </row>
    <row r="3" spans="1:10" ht="12.75">
      <c r="A3" s="39" t="s">
        <v>5</v>
      </c>
      <c r="B3" s="158"/>
      <c r="C3" s="156"/>
      <c r="D3" s="126"/>
      <c r="E3" s="126"/>
      <c r="F3" s="54" t="s">
        <v>36</v>
      </c>
      <c r="G3" s="55"/>
      <c r="H3" s="55"/>
      <c r="I3" s="16"/>
      <c r="J3" s="16"/>
    </row>
    <row r="4" spans="1:10" ht="12.75">
      <c r="A4" s="31" t="s">
        <v>6</v>
      </c>
      <c r="B4" s="159">
        <v>2000</v>
      </c>
      <c r="C4" s="157"/>
      <c r="D4" s="34"/>
      <c r="E4" s="34"/>
      <c r="F4" s="54" t="s">
        <v>37</v>
      </c>
      <c r="G4" s="54">
        <v>750</v>
      </c>
      <c r="H4" s="55" t="s">
        <v>0</v>
      </c>
      <c r="I4" s="16"/>
      <c r="J4" s="16"/>
    </row>
    <row r="5" spans="1:16" ht="12.75">
      <c r="A5" s="31" t="s">
        <v>8</v>
      </c>
      <c r="B5" s="160">
        <v>0.0753</v>
      </c>
      <c r="C5" s="157"/>
      <c r="D5" s="35"/>
      <c r="E5" s="35"/>
      <c r="F5" s="54"/>
      <c r="G5" s="54">
        <f>G4*0.0753</f>
        <v>56.475</v>
      </c>
      <c r="H5" s="55"/>
      <c r="I5" s="54"/>
      <c r="J5" s="54"/>
      <c r="K5" s="55"/>
      <c r="L5" s="55"/>
      <c r="M5" s="55"/>
      <c r="N5" s="55"/>
      <c r="O5" s="55"/>
      <c r="P5" s="55"/>
    </row>
    <row r="6" spans="1:10" ht="13.5" thickBot="1">
      <c r="A6" s="31" t="s">
        <v>9</v>
      </c>
      <c r="B6" s="161">
        <f>B4*B5</f>
        <v>150.60000000000002</v>
      </c>
      <c r="C6" s="157"/>
      <c r="D6" s="36"/>
      <c r="E6" s="36"/>
      <c r="F6" s="53"/>
      <c r="G6" s="16"/>
      <c r="H6"/>
      <c r="I6" s="16"/>
      <c r="J6" s="16"/>
    </row>
    <row r="7" spans="1:10" ht="12.75">
      <c r="A7" s="31" t="s">
        <v>10</v>
      </c>
      <c r="B7" s="162">
        <f>B6+B4</f>
        <v>2150.6</v>
      </c>
      <c r="C7" s="157"/>
      <c r="D7" s="34"/>
      <c r="E7" s="34"/>
      <c r="F7" s="166" t="s">
        <v>23</v>
      </c>
      <c r="G7" s="167"/>
      <c r="H7" s="52"/>
      <c r="I7" s="16"/>
      <c r="J7" s="16"/>
    </row>
    <row r="8" spans="1:10" ht="13.5" thickBot="1">
      <c r="A8" s="163"/>
      <c r="B8" s="38"/>
      <c r="C8" s="26"/>
      <c r="D8" s="122"/>
      <c r="E8" s="122"/>
      <c r="F8" s="168" t="s">
        <v>15</v>
      </c>
      <c r="G8" s="169">
        <v>52</v>
      </c>
      <c r="H8" s="57"/>
      <c r="I8" s="16"/>
      <c r="J8" s="16"/>
    </row>
    <row r="9" spans="1:10" ht="13.5" thickBot="1">
      <c r="A9" s="56">
        <f>RATES!C3</f>
        <v>0.007</v>
      </c>
      <c r="B9" s="20" t="str">
        <f>RATES!A3</f>
        <v>DRC</v>
      </c>
      <c r="C9" s="10" t="s">
        <v>0</v>
      </c>
      <c r="D9" s="65">
        <f>B4*A9</f>
        <v>14</v>
      </c>
      <c r="E9" s="65">
        <f>D9</f>
        <v>14</v>
      </c>
      <c r="F9" s="170" t="s">
        <v>0</v>
      </c>
      <c r="G9" s="171">
        <v>698</v>
      </c>
      <c r="H9" s="33"/>
      <c r="I9" s="16"/>
      <c r="J9" s="16"/>
    </row>
    <row r="10" spans="1:9" ht="12.75">
      <c r="A10" s="56"/>
      <c r="B10" s="20"/>
      <c r="C10" s="10"/>
      <c r="D10" s="65"/>
      <c r="E10" s="65"/>
      <c r="F10" s="164" t="str">
        <f>F7</f>
        <v>Prorated Blocks </v>
      </c>
      <c r="G10" s="165" t="s">
        <v>24</v>
      </c>
      <c r="H10" s="33"/>
      <c r="I10"/>
    </row>
    <row r="11" spans="1:9" ht="13.5">
      <c r="A11" s="56">
        <f>RATES!C4</f>
        <v>0.0089</v>
      </c>
      <c r="B11" s="20" t="str">
        <f>RATES!A4</f>
        <v>Distribution</v>
      </c>
      <c r="C11" s="10" t="s">
        <v>0</v>
      </c>
      <c r="D11" s="11">
        <f>A11*B4</f>
        <v>17.8</v>
      </c>
      <c r="E11" s="65">
        <f aca="true" t="shared" si="0" ref="E11:E18">D11</f>
        <v>17.8</v>
      </c>
      <c r="F11" s="72" t="s">
        <v>26</v>
      </c>
      <c r="G11" s="79">
        <f>IF(B6&lt;G8,B6,G8)</f>
        <v>52</v>
      </c>
      <c r="H11" s="33"/>
      <c r="I11"/>
    </row>
    <row r="12" spans="1:8" ht="13.5">
      <c r="A12" s="56">
        <f>RATES!C5</f>
        <v>-0.00182</v>
      </c>
      <c r="B12" s="20" t="str">
        <f>RATES!A5</f>
        <v>Dist R Rider 2</v>
      </c>
      <c r="C12" s="10" t="s">
        <v>0</v>
      </c>
      <c r="D12" s="11">
        <f>A12*B4</f>
        <v>-3.64</v>
      </c>
      <c r="E12" s="65">
        <f t="shared" si="0"/>
        <v>-3.64</v>
      </c>
      <c r="F12" s="73" t="s">
        <v>12</v>
      </c>
      <c r="G12" s="80">
        <f>IF(B6&gt;G8,B6-G8,0)</f>
        <v>98.60000000000002</v>
      </c>
      <c r="H12" s="17"/>
    </row>
    <row r="13" spans="1:8" ht="13.5">
      <c r="A13" s="56">
        <f>RATES!C6</f>
        <v>-0.00278</v>
      </c>
      <c r="B13" s="20" t="str">
        <f>RATES!A6</f>
        <v>Dist Rate Rider</v>
      </c>
      <c r="C13" s="10" t="s">
        <v>0</v>
      </c>
      <c r="D13" s="11">
        <f>B4*A13</f>
        <v>-5.56</v>
      </c>
      <c r="E13" s="65">
        <f t="shared" si="0"/>
        <v>-5.56</v>
      </c>
      <c r="F13" s="73" t="s">
        <v>11</v>
      </c>
      <c r="G13" s="80">
        <f>IF(B4&gt;G9,G9,B4)</f>
        <v>698</v>
      </c>
      <c r="H13" s="16"/>
    </row>
    <row r="14" spans="1:8" ht="14.25" thickBot="1">
      <c r="A14" s="56">
        <f>RATES!C13</f>
        <v>69.98</v>
      </c>
      <c r="B14" s="20" t="str">
        <f>RATES!A13</f>
        <v>FLA</v>
      </c>
      <c r="C14" s="10" t="s">
        <v>35</v>
      </c>
      <c r="D14" s="11">
        <f>A14</f>
        <v>69.98</v>
      </c>
      <c r="E14" s="65">
        <f t="shared" si="0"/>
        <v>69.98</v>
      </c>
      <c r="F14" s="74" t="s">
        <v>13</v>
      </c>
      <c r="G14" s="81">
        <f>IF(B4&gt;G9,B4-G9,0)</f>
        <v>1302</v>
      </c>
      <c r="H14" s="16"/>
    </row>
    <row r="15" spans="1:8" ht="13.5" thickTop="1">
      <c r="A15" s="56">
        <f>RATES!C14</f>
        <v>1</v>
      </c>
      <c r="B15" s="20" t="str">
        <f>RATES!A14</f>
        <v>FLAS</v>
      </c>
      <c r="C15" s="10" t="s">
        <v>35</v>
      </c>
      <c r="D15" s="11">
        <f>A15</f>
        <v>1</v>
      </c>
      <c r="E15" s="65">
        <v>0</v>
      </c>
      <c r="F15" s="102" t="s">
        <v>38</v>
      </c>
      <c r="G15" s="102">
        <f>SUM(G11:G14)</f>
        <v>2150.6</v>
      </c>
      <c r="H15" s="16"/>
    </row>
    <row r="16" spans="1:8" ht="12.75">
      <c r="A16" s="56">
        <f>RATES!C15</f>
        <v>4.88</v>
      </c>
      <c r="B16" s="20" t="str">
        <f>RATES!A15</f>
        <v>FLAF</v>
      </c>
      <c r="C16" s="3" t="s">
        <v>35</v>
      </c>
      <c r="D16" s="11">
        <v>0</v>
      </c>
      <c r="E16" s="65">
        <f>A16</f>
        <v>4.88</v>
      </c>
      <c r="F16" s="1"/>
      <c r="G16"/>
      <c r="H16"/>
    </row>
    <row r="17" spans="1:9" ht="12.75">
      <c r="A17" s="56">
        <v>0.25</v>
      </c>
      <c r="B17" s="20" t="s">
        <v>40</v>
      </c>
      <c r="C17" s="10" t="s">
        <v>35</v>
      </c>
      <c r="D17" s="68">
        <f>A17</f>
        <v>0.25</v>
      </c>
      <c r="E17" s="65">
        <f t="shared" si="0"/>
        <v>0.25</v>
      </c>
      <c r="F17" s="1"/>
      <c r="G17"/>
      <c r="H17"/>
      <c r="I17"/>
    </row>
    <row r="18" spans="1:9" ht="13.5" thickBot="1">
      <c r="A18" s="138" t="s">
        <v>47</v>
      </c>
      <c r="B18" s="20"/>
      <c r="C18" s="105"/>
      <c r="D18" s="145">
        <f>SUM(D11:D17)</f>
        <v>79.83000000000001</v>
      </c>
      <c r="E18" s="145">
        <f>SUM(E11:E17)</f>
        <v>83.71000000000001</v>
      </c>
      <c r="F18" s="123" t="s">
        <v>48</v>
      </c>
      <c r="G18" s="146">
        <f>SUM(E18-D18)/D18</f>
        <v>0.0486032819741951</v>
      </c>
      <c r="H18"/>
      <c r="I18"/>
    </row>
    <row r="19" spans="1:9" ht="13.5" thickTop="1">
      <c r="A19" s="56"/>
      <c r="B19" s="20"/>
      <c r="C19" s="105"/>
      <c r="D19" s="11"/>
      <c r="E19" s="11"/>
      <c r="F19" s="1"/>
      <c r="G19"/>
      <c r="H19"/>
      <c r="I19"/>
    </row>
    <row r="20" spans="1:9" ht="12.75">
      <c r="A20" s="56">
        <f>RATES!C7</f>
        <v>0.0065</v>
      </c>
      <c r="B20" s="20" t="str">
        <f>RATES!A7</f>
        <v>IEMO</v>
      </c>
      <c r="C20" s="10" t="s">
        <v>0</v>
      </c>
      <c r="D20" s="11">
        <f>B4*A20</f>
        <v>13</v>
      </c>
      <c r="E20" s="65">
        <f>D20</f>
        <v>13</v>
      </c>
      <c r="F20" s="1"/>
      <c r="G20"/>
      <c r="H20"/>
      <c r="I20"/>
    </row>
    <row r="21" spans="1:9" ht="12.75">
      <c r="A21" s="56">
        <f>RATES!C8</f>
        <v>0.0065</v>
      </c>
      <c r="B21" s="20" t="str">
        <f>RATES!A8</f>
        <v>IEML</v>
      </c>
      <c r="C21" s="105">
        <v>0.000753</v>
      </c>
      <c r="D21" s="11">
        <f>B6*A21</f>
        <v>0.9789000000000001</v>
      </c>
      <c r="E21" s="65">
        <f>D21</f>
        <v>0.9789000000000001</v>
      </c>
      <c r="F21" s="1"/>
      <c r="G21"/>
      <c r="H21"/>
      <c r="I21"/>
    </row>
    <row r="22" spans="1:9" ht="12.75">
      <c r="A22" s="124" t="str">
        <f>'R2 mntly'!A22</f>
        <v>Sub-Total:  Regulatory</v>
      </c>
      <c r="D22" s="131">
        <f>SUM(D20:D21)</f>
        <v>13.9789</v>
      </c>
      <c r="E22" s="131">
        <f>SUM(E20:E21)</f>
        <v>13.9789</v>
      </c>
      <c r="G22" s="6"/>
      <c r="H22"/>
      <c r="I22"/>
    </row>
    <row r="23" spans="1:8" ht="12.75">
      <c r="A23" s="56">
        <f>RATES!C9</f>
        <v>0.0049</v>
      </c>
      <c r="B23" s="20" t="str">
        <f>RATES!A9</f>
        <v>Net Trans</v>
      </c>
      <c r="C23" s="10" t="s">
        <v>0</v>
      </c>
      <c r="D23" s="11">
        <f>B4*A23</f>
        <v>9.799999999999999</v>
      </c>
      <c r="E23" s="65">
        <f>D23</f>
        <v>9.799999999999999</v>
      </c>
      <c r="G23" s="6"/>
      <c r="H23" s="8"/>
    </row>
    <row r="24" spans="1:8" ht="12.75">
      <c r="A24" s="56">
        <f>RATES!C10</f>
        <v>0.0049</v>
      </c>
      <c r="B24" s="20" t="str">
        <f>RATES!A10</f>
        <v>Net Trans Loss</v>
      </c>
      <c r="C24" s="105">
        <v>0.000753</v>
      </c>
      <c r="D24" s="11">
        <f>A24*B6</f>
        <v>0.73794</v>
      </c>
      <c r="E24" s="65">
        <f>D24</f>
        <v>0.73794</v>
      </c>
      <c r="G24" s="6"/>
      <c r="H24" s="8"/>
    </row>
    <row r="25" spans="1:8" ht="12.75">
      <c r="A25" s="56">
        <f>RATES!C11</f>
        <v>0.0021</v>
      </c>
      <c r="B25" s="20" t="str">
        <f>RATES!A11</f>
        <v>Net Conn</v>
      </c>
      <c r="C25" s="10" t="s">
        <v>0</v>
      </c>
      <c r="D25" s="11">
        <f>A25*B4</f>
        <v>4.2</v>
      </c>
      <c r="E25" s="65">
        <f>D25</f>
        <v>4.2</v>
      </c>
      <c r="G25" s="6"/>
      <c r="H25" s="1"/>
    </row>
    <row r="26" spans="1:8" ht="13.5" thickBot="1">
      <c r="A26" s="56">
        <f>RATES!C12</f>
        <v>0.0021</v>
      </c>
      <c r="B26" s="20" t="str">
        <f>RATES!A12</f>
        <v>Net Conn Loss</v>
      </c>
      <c r="C26" s="105">
        <v>0.000753</v>
      </c>
      <c r="D26" s="143">
        <f>A26*B6</f>
        <v>0.31626000000000004</v>
      </c>
      <c r="E26" s="143">
        <f>D26</f>
        <v>0.31626000000000004</v>
      </c>
      <c r="G26" s="6"/>
      <c r="H26" s="1"/>
    </row>
    <row r="27" spans="1:8" ht="14.25" thickBot="1" thickTop="1">
      <c r="A27" s="140" t="str">
        <f>'R2 mntly'!A27</f>
        <v>Total:    Retail Transmission</v>
      </c>
      <c r="B27" s="20"/>
      <c r="C27" s="10"/>
      <c r="D27" s="130">
        <f>SUM(D23:D26)</f>
        <v>15.054199999999998</v>
      </c>
      <c r="E27" s="130">
        <f>SUM(E23:E26)</f>
        <v>15.054199999999998</v>
      </c>
      <c r="G27" s="6"/>
      <c r="H27" s="1"/>
    </row>
    <row r="28" spans="1:8" ht="12.75">
      <c r="A28" s="56"/>
      <c r="B28" s="20"/>
      <c r="C28" s="10"/>
      <c r="D28" s="68"/>
      <c r="E28" s="68"/>
      <c r="G28" s="6"/>
      <c r="H28" s="1"/>
    </row>
    <row r="29" spans="1:8" ht="12.75">
      <c r="A29" s="56">
        <f>RATES!C17</f>
        <v>0.065</v>
      </c>
      <c r="B29" s="20" t="str">
        <f>RATES!A17</f>
        <v>Tiers T1L</v>
      </c>
      <c r="C29" s="105">
        <v>0.000753</v>
      </c>
      <c r="D29" s="110">
        <f>G11*A29</f>
        <v>3.38</v>
      </c>
      <c r="E29" s="65">
        <f>D29</f>
        <v>3.38</v>
      </c>
      <c r="G29" s="6"/>
      <c r="H29" s="1"/>
    </row>
    <row r="30" spans="1:8" ht="12.75">
      <c r="A30" s="56">
        <f>RATES!C18</f>
        <v>0.075</v>
      </c>
      <c r="B30" s="20" t="str">
        <f>RATES!A18</f>
        <v>T2L</v>
      </c>
      <c r="C30" s="105">
        <v>0.000753</v>
      </c>
      <c r="D30" s="21">
        <f>G12*A30</f>
        <v>7.395000000000001</v>
      </c>
      <c r="E30" s="65">
        <f>D30</f>
        <v>7.395000000000001</v>
      </c>
      <c r="G30" s="6"/>
      <c r="H30" s="1"/>
    </row>
    <row r="31" spans="1:8" ht="12.75">
      <c r="A31" s="56">
        <f>RATES!C19</f>
        <v>0.065</v>
      </c>
      <c r="B31" s="20" t="str">
        <f>RATES!A19</f>
        <v>T1C</v>
      </c>
      <c r="C31" s="15" t="s">
        <v>0</v>
      </c>
      <c r="D31" s="21">
        <f>G13*A31</f>
        <v>45.370000000000005</v>
      </c>
      <c r="E31" s="65">
        <f>D31</f>
        <v>45.370000000000005</v>
      </c>
      <c r="F31" s="64"/>
      <c r="G31" s="6"/>
      <c r="H31" s="1"/>
    </row>
    <row r="32" spans="1:8" ht="13.5" thickBot="1">
      <c r="A32" s="56">
        <f>RATES!C20</f>
        <v>0.075</v>
      </c>
      <c r="B32" s="20" t="str">
        <f>RATES!A20</f>
        <v>T2C</v>
      </c>
      <c r="C32" s="122" t="s">
        <v>22</v>
      </c>
      <c r="D32" s="144">
        <f>G14*A32</f>
        <v>97.64999999999999</v>
      </c>
      <c r="E32" s="143">
        <f>D32</f>
        <v>97.64999999999999</v>
      </c>
      <c r="F32" s="64"/>
      <c r="G32" s="6"/>
      <c r="H32" s="1"/>
    </row>
    <row r="33" spans="1:8" ht="14.25" thickBot="1" thickTop="1">
      <c r="A33" s="124" t="str">
        <f>'R2 mntly'!A33</f>
        <v>Commodity </v>
      </c>
      <c r="B33" s="147"/>
      <c r="C33" s="122" t="s">
        <v>46</v>
      </c>
      <c r="D33" s="139">
        <f>SUM(D29:D32)</f>
        <v>153.79500000000002</v>
      </c>
      <c r="E33" s="139">
        <f>SUM(E29:E32)</f>
        <v>153.79500000000002</v>
      </c>
      <c r="F33" s="64"/>
      <c r="G33" s="1"/>
      <c r="H33" s="1"/>
    </row>
    <row r="34" spans="2:8" ht="14.25" thickBot="1" thickTop="1">
      <c r="B34" s="148"/>
      <c r="C34" s="149" t="s">
        <v>17</v>
      </c>
      <c r="D34" s="67">
        <f>SUM(D33,D27,D18,D22)</f>
        <v>262.65810000000005</v>
      </c>
      <c r="E34" s="67">
        <f>SUM(E33,E27,E18,E22)</f>
        <v>266.53810000000004</v>
      </c>
      <c r="F34" s="64"/>
      <c r="G34" s="1"/>
      <c r="H34" s="1"/>
    </row>
    <row r="35" spans="2:8" ht="14.25" thickBot="1" thickTop="1">
      <c r="B35" s="175">
        <v>0.05</v>
      </c>
      <c r="C35" s="149" t="s">
        <v>7</v>
      </c>
      <c r="D35" s="131">
        <f>D34*B35</f>
        <v>13.132905000000003</v>
      </c>
      <c r="E35" s="176">
        <f>E34*B35</f>
        <v>13.326905000000004</v>
      </c>
      <c r="F35" s="64"/>
      <c r="G35" s="1"/>
      <c r="H35" s="1"/>
    </row>
    <row r="36" spans="1:8" ht="14.25" thickBot="1" thickTop="1">
      <c r="A36" s="151" t="s">
        <v>16</v>
      </c>
      <c r="B36" s="150"/>
      <c r="C36" s="149"/>
      <c r="D36" s="100">
        <f>SUM(D34:D35)</f>
        <v>275.79100500000004</v>
      </c>
      <c r="E36" s="100">
        <f>SUM(E35,E34)</f>
        <v>279.86500500000005</v>
      </c>
      <c r="F36" s="153" t="str">
        <f>'R2 mntly'!F36</f>
        <v>Overall Impact</v>
      </c>
      <c r="G36" s="152">
        <f>SUM(E36-D36)/D36</f>
        <v>0.01477205538302459</v>
      </c>
      <c r="H36" s="1"/>
    </row>
    <row r="37" spans="2:8" ht="13.5" thickTop="1">
      <c r="B37" s="7"/>
      <c r="F37" s="64"/>
      <c r="G37" s="1"/>
      <c r="H37" s="1"/>
    </row>
    <row r="38" spans="1:8" ht="18">
      <c r="A38" s="172" t="s">
        <v>53</v>
      </c>
      <c r="B38" s="172"/>
      <c r="C38" s="172"/>
      <c r="D38" s="172"/>
      <c r="E38" s="172"/>
      <c r="F38" s="172"/>
      <c r="G38" s="172"/>
      <c r="H38" s="1"/>
    </row>
    <row r="39" spans="2:6" ht="12.75">
      <c r="B39" s="7"/>
      <c r="F39" s="64"/>
    </row>
    <row r="40" spans="1:7" ht="12.75">
      <c r="A40" s="124" t="s">
        <v>54</v>
      </c>
      <c r="B40" s="7"/>
      <c r="D40" s="131">
        <f>D34</f>
        <v>262.65810000000005</v>
      </c>
      <c r="E40" s="173">
        <f>E34</f>
        <v>266.53810000000004</v>
      </c>
      <c r="F40" s="64"/>
      <c r="G40" s="28"/>
    </row>
    <row r="41" spans="1:7" ht="15.75">
      <c r="A41" s="124"/>
      <c r="B41" s="142">
        <v>0.13</v>
      </c>
      <c r="C41" s="177" t="s">
        <v>55</v>
      </c>
      <c r="D41" s="178">
        <f>D40*B41</f>
        <v>34.14555300000001</v>
      </c>
      <c r="E41" s="178">
        <f>E40*B41</f>
        <v>34.649953000000004</v>
      </c>
      <c r="F41" s="64"/>
      <c r="G41" s="28"/>
    </row>
    <row r="42" spans="1:7" ht="15.75">
      <c r="A42" s="179" t="str">
        <f>A36</f>
        <v>Total</v>
      </c>
      <c r="B42" s="7"/>
      <c r="D42" s="131">
        <f>SUM(D40:D41)</f>
        <v>296.80365300000005</v>
      </c>
      <c r="E42" s="131">
        <f>SUM(E40:E41)</f>
        <v>301.188053</v>
      </c>
      <c r="F42" s="64" t="str">
        <f>F36</f>
        <v>Overall Impact</v>
      </c>
      <c r="G42" s="180">
        <f>SUM(E42-D42)/D42</f>
        <v>0.014772055383024448</v>
      </c>
    </row>
    <row r="43" spans="2:7" ht="12.75">
      <c r="B43" s="7"/>
      <c r="D43" s="174"/>
      <c r="E43" s="174"/>
      <c r="F43" s="64"/>
      <c r="G43" s="28"/>
    </row>
    <row r="44" spans="4:7" ht="12.75">
      <c r="D44" s="174"/>
      <c r="E44" s="174"/>
      <c r="F44" s="64"/>
      <c r="G44" s="28"/>
    </row>
    <row r="45" ht="12.75">
      <c r="F45" s="64"/>
    </row>
    <row r="46" ht="12.75">
      <c r="F46" s="64"/>
    </row>
    <row r="47" ht="12.75">
      <c r="F47" s="64"/>
    </row>
    <row r="48" ht="12.75">
      <c r="F48" s="64"/>
    </row>
    <row r="49" ht="12.75">
      <c r="F49" s="64"/>
    </row>
    <row r="50" ht="12.75">
      <c r="F50" s="64"/>
    </row>
    <row r="51" ht="12.75">
      <c r="F51" s="64"/>
    </row>
    <row r="52" ht="12.75">
      <c r="F52" s="64"/>
    </row>
    <row r="53" ht="12.75">
      <c r="F53" s="64"/>
    </row>
    <row r="54" ht="12.75">
      <c r="F54" s="64"/>
    </row>
    <row r="55" ht="12.75">
      <c r="F55" s="64"/>
    </row>
    <row r="56" ht="12.75">
      <c r="F56" s="64"/>
    </row>
  </sheetData>
  <mergeCells count="2">
    <mergeCell ref="A1:G1"/>
    <mergeCell ref="A38:G38"/>
  </mergeCells>
  <printOptions/>
  <pageMargins left="0.49" right="0.32" top="0.76" bottom="0.74" header="0.5" footer="0.5"/>
  <pageSetup fitToHeight="1" fitToWidth="1" horizontalDpi="600" verticalDpi="600" orientation="portrait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Thunder Bay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</dc:creator>
  <cp:keywords/>
  <dc:description/>
  <cp:lastModifiedBy>Wilf</cp:lastModifiedBy>
  <cp:lastPrinted>2010-05-12T19:03:32Z</cp:lastPrinted>
  <dcterms:created xsi:type="dcterms:W3CDTF">2002-04-05T13:10:44Z</dcterms:created>
  <dcterms:modified xsi:type="dcterms:W3CDTF">2010-05-12T19:15:22Z</dcterms:modified>
  <cp:category/>
  <cp:version/>
  <cp:contentType/>
  <cp:contentStatus/>
</cp:coreProperties>
</file>