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2"/>
  </bookViews>
  <sheets>
    <sheet name="Cover" sheetId="1" r:id="rId1"/>
    <sheet name="Rates" sheetId="2" r:id="rId2"/>
    <sheet name="Residential R1 Impact" sheetId="3" r:id="rId3"/>
    <sheet name="Residential R2 Impact" sheetId="4" r:id="rId4"/>
    <sheet name="Residential R2 Impact Interval" sheetId="5" r:id="rId5"/>
    <sheet name="Seasonal Impact" sheetId="6" r:id="rId6"/>
    <sheet name="Street Light Impact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<sst xmlns="http://schemas.openxmlformats.org/spreadsheetml/2006/main" count="302" uniqueCount="63">
  <si>
    <t>Monthly Rates and Charges</t>
  </si>
  <si>
    <t>Residential - R1</t>
  </si>
  <si>
    <t>Smart Meter Rate Adder</t>
  </si>
  <si>
    <t>Monthly Service Charge Rate Adder # 1</t>
  </si>
  <si>
    <t>Monthly Service Charge</t>
  </si>
  <si>
    <t>Monthly Service Charge Rate Adder # 2</t>
  </si>
  <si>
    <t>Distribution Volumetric Rate</t>
  </si>
  <si>
    <t>Distribution Volumetric Rate Rate Adder # 2</t>
  </si>
  <si>
    <t>Deferral Account Rate Rider # 2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</si>
  <si>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</si>
  <si>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</si>
  <si>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</si>
  <si>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</si>
  <si>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Standard Supply Service - Administarive Charge (if applicable)</t>
  </si>
  <si>
    <t>Residential - R2</t>
  </si>
  <si>
    <t>Retail Transmission Rate - Network Service Rate - Interval Meter &gt; 1,000 kW</t>
  </si>
  <si>
    <t>Retail Transmission Rate - Line and Transformation Connection Service Rate - Interval &gt; 1,000 kW</t>
  </si>
  <si>
    <t>Seasonal</t>
  </si>
  <si>
    <t>Street Lighting</t>
  </si>
  <si>
    <t>$</t>
  </si>
  <si>
    <t>$/kWh</t>
  </si>
  <si>
    <t>Deferral Account Rate Rider # 1- effective until December 31, 2010</t>
  </si>
  <si>
    <t>$/kW</t>
  </si>
  <si>
    <t>Other</t>
  </si>
  <si>
    <t>Debt Retirement Charge</t>
  </si>
  <si>
    <t>Energy - First Tier</t>
  </si>
  <si>
    <t>Energy - Second Tier</t>
  </si>
  <si>
    <t>%</t>
  </si>
  <si>
    <t>Loss Factor</t>
  </si>
  <si>
    <t>Total Loss Factor</t>
  </si>
  <si>
    <t>Metric</t>
  </si>
  <si>
    <t>Consumption</t>
  </si>
  <si>
    <t>kWh</t>
  </si>
  <si>
    <t>kW</t>
  </si>
  <si>
    <t>RPP Tier One</t>
  </si>
  <si>
    <t>Load Factor</t>
  </si>
  <si>
    <t>Volume</t>
  </si>
  <si>
    <t>Total:    Retail Transmission</t>
  </si>
  <si>
    <t>Total Bill</t>
  </si>
  <si>
    <t>% of Total Bill</t>
  </si>
  <si>
    <t>Energy, First Tier (kWh)</t>
  </si>
  <si>
    <t>Energy, Second Tier (kWh)</t>
  </si>
  <si>
    <t>Rate</t>
  </si>
  <si>
    <t>Charge</t>
  </si>
  <si>
    <t>Sub-Total:    Energy</t>
  </si>
  <si>
    <t>Total:    Distribution</t>
  </si>
  <si>
    <t>Sub-Total:    Delivery (Distribution and Retail Transmission)</t>
  </si>
  <si>
    <t>Sub-Total:    Regulatory</t>
  </si>
  <si>
    <t>Total Bill Before Taxes</t>
  </si>
  <si>
    <t>Impacts</t>
  </si>
  <si>
    <t>Special Purpose Charge</t>
  </si>
  <si>
    <t>GST / HST</t>
  </si>
  <si>
    <t>Proposed July 1, 2010</t>
  </si>
  <si>
    <t>Distribution Volumetric Rate Rate Adder # 1- effective until December 31, 2012</t>
  </si>
  <si>
    <t>Proposed January 1, 2011</t>
  </si>
  <si>
    <t>Distribution Volumetric Rate Rate Adder # 2 - effective until December 31, 2015</t>
  </si>
  <si>
    <t>Algoma Power Inc.</t>
  </si>
  <si>
    <t>2010 Electricity Distribution Rate Application</t>
  </si>
  <si>
    <t>June 1, 2010</t>
  </si>
  <si>
    <t>2011 Distribution Rate Impact Module</t>
  </si>
  <si>
    <t>Residential Customers with an Interval Meter</t>
  </si>
  <si>
    <t>EB-2009-0278</t>
  </si>
  <si>
    <t>Addendum No. 1 Filed June 7, 2010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</si>
</sst>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0.0%"/>
    <numFmt numFmtId="167" formatCode="_(* #,##0.0000_);_(* \(#,##0.0000\);_(* &quot;-&quot;????_);_(@_)"/>
    <numFmt numFmtId="168" formatCode="#,##0.0000"/>
    <numFmt numFmtId="169" formatCode="_-* #,##0.00_-;\-* #,##0.00_-;_-* &quot;-&quot;??_-;_-@_-"/>
    <numFmt numFmtId="170" formatCode="_-* #,##0.0000_-;\-* #,##0.0000_-;_-* &quot;-&quot;??_-;_-@_-"/>
    <numFmt numFmtId="171" formatCode="#,##0.00_ ;\-#,##0.00\ "/>
    <numFmt numFmtId="172" formatCode="_-&quot;$&quot;* #,##0.00_-;\-&quot;$&quot;* #,##0.00_-;_-&quot;$&quot;* &quot;-&quot;??_-;_-@_-"/>
    <numFmt numFmtId="173" formatCode="#,##0.00000"/>
    <numFmt numFmtId="174" formatCode="_-* #,##0_-;\-* #,##0_-;_-* &quot;-&quot;??_-;_-@_-"/>
    <numFmt numFmtId="175" formatCode="#,##0.00\ ;\(##,#00.00\)"/>
    <numFmt numFmtId="176" formatCode="0.000000"/>
    <numFmt numFmtId="177" formatCode="0.0000"/>
    <numFmt numFmtId="178" formatCode="0.0%;\(0.0\)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0.00000"/>
    <numFmt numFmtId="184" formatCode="0.00000000"/>
    <numFmt numFmtId="185" formatCode="0.000000000"/>
    <numFmt numFmtId="186" formatCode="0.0000000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2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6" fontId="0" fillId="0" borderId="0" xfId="19" applyNumberFormat="1" applyAlignment="1">
      <alignment/>
    </xf>
    <xf numFmtId="4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43" fontId="4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43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43" fontId="4" fillId="0" borderId="14" xfId="0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0" fontId="2" fillId="0" borderId="5" xfId="0" applyFont="1" applyBorder="1" applyAlignment="1">
      <alignment/>
    </xf>
    <xf numFmtId="180" fontId="4" fillId="2" borderId="3" xfId="15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0" fontId="4" fillId="0" borderId="16" xfId="19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77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0" fontId="4" fillId="0" borderId="17" xfId="19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left" indent="1"/>
    </xf>
    <xf numFmtId="1" fontId="4" fillId="0" borderId="18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0" fontId="4" fillId="0" borderId="18" xfId="19" applyNumberFormat="1" applyFont="1" applyBorder="1" applyAlignment="1">
      <alignment horizontal="center"/>
    </xf>
    <xf numFmtId="10" fontId="4" fillId="0" borderId="22" xfId="19" applyNumberFormat="1" applyFont="1" applyBorder="1" applyAlignment="1">
      <alignment horizontal="center"/>
    </xf>
    <xf numFmtId="0" fontId="4" fillId="0" borderId="23" xfId="0" applyFont="1" applyBorder="1" applyAlignment="1">
      <alignment horizontal="left" indent="1"/>
    </xf>
    <xf numFmtId="10" fontId="4" fillId="0" borderId="24" xfId="19" applyNumberFormat="1" applyFont="1" applyBorder="1" applyAlignment="1">
      <alignment horizontal="center"/>
    </xf>
    <xf numFmtId="0" fontId="4" fillId="0" borderId="25" xfId="0" applyFont="1" applyBorder="1" applyAlignment="1">
      <alignment horizontal="left" indent="1"/>
    </xf>
    <xf numFmtId="1" fontId="4" fillId="0" borderId="26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10" fontId="4" fillId="0" borderId="26" xfId="19" applyNumberFormat="1" applyFont="1" applyBorder="1" applyAlignment="1">
      <alignment horizontal="center"/>
    </xf>
    <xf numFmtId="10" fontId="4" fillId="0" borderId="27" xfId="19" applyNumberFormat="1" applyFont="1" applyBorder="1" applyAlignment="1">
      <alignment horizontal="center"/>
    </xf>
    <xf numFmtId="0" fontId="4" fillId="0" borderId="28" xfId="0" applyFont="1" applyBorder="1" applyAlignment="1">
      <alignment horizontal="left" indent="1"/>
    </xf>
    <xf numFmtId="0" fontId="4" fillId="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0" fontId="4" fillId="0" borderId="29" xfId="19" applyNumberFormat="1" applyFont="1" applyBorder="1" applyAlignment="1">
      <alignment horizontal="center"/>
    </xf>
    <xf numFmtId="0" fontId="5" fillId="3" borderId="30" xfId="0" applyFont="1" applyFill="1" applyBorder="1" applyAlignment="1">
      <alignment/>
    </xf>
    <xf numFmtId="0" fontId="4" fillId="3" borderId="31" xfId="0" applyFont="1" applyFill="1" applyBorder="1" applyAlignment="1">
      <alignment horizontal="center"/>
    </xf>
    <xf numFmtId="0" fontId="4" fillId="3" borderId="31" xfId="0" applyFont="1" applyFill="1" applyBorder="1" applyAlignment="1">
      <alignment/>
    </xf>
    <xf numFmtId="2" fontId="4" fillId="3" borderId="31" xfId="0" applyNumberFormat="1" applyFont="1" applyFill="1" applyBorder="1" applyAlignment="1">
      <alignment horizontal="center"/>
    </xf>
    <xf numFmtId="10" fontId="4" fillId="3" borderId="31" xfId="19" applyNumberFormat="1" applyFont="1" applyFill="1" applyBorder="1" applyAlignment="1">
      <alignment horizontal="center"/>
    </xf>
    <xf numFmtId="10" fontId="4" fillId="3" borderId="32" xfId="19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" borderId="31" xfId="0" applyNumberFormat="1" applyFont="1" applyFill="1" applyBorder="1" applyAlignment="1">
      <alignment horizontal="center"/>
    </xf>
    <xf numFmtId="0" fontId="5" fillId="4" borderId="30" xfId="0" applyFont="1" applyFill="1" applyBorder="1" applyAlignment="1">
      <alignment/>
    </xf>
    <xf numFmtId="0" fontId="4" fillId="4" borderId="31" xfId="0" applyFont="1" applyFill="1" applyBorder="1" applyAlignment="1">
      <alignment horizontal="center"/>
    </xf>
    <xf numFmtId="0" fontId="4" fillId="4" borderId="31" xfId="0" applyFont="1" applyFill="1" applyBorder="1" applyAlignment="1">
      <alignment/>
    </xf>
    <xf numFmtId="2" fontId="4" fillId="4" borderId="31" xfId="0" applyNumberFormat="1" applyFont="1" applyFill="1" applyBorder="1" applyAlignment="1">
      <alignment horizontal="center"/>
    </xf>
    <xf numFmtId="10" fontId="4" fillId="4" borderId="31" xfId="19" applyNumberFormat="1" applyFont="1" applyFill="1" applyBorder="1" applyAlignment="1">
      <alignment horizontal="center"/>
    </xf>
    <xf numFmtId="10" fontId="4" fillId="4" borderId="32" xfId="19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left" indent="1"/>
    </xf>
    <xf numFmtId="1" fontId="4" fillId="0" borderId="34" xfId="0" applyNumberFormat="1" applyFont="1" applyBorder="1" applyAlignment="1">
      <alignment horizontal="center"/>
    </xf>
    <xf numFmtId="177" fontId="4" fillId="0" borderId="34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10" fontId="4" fillId="0" borderId="34" xfId="19" applyNumberFormat="1" applyFont="1" applyBorder="1" applyAlignment="1">
      <alignment horizontal="center"/>
    </xf>
    <xf numFmtId="10" fontId="4" fillId="0" borderId="35" xfId="19" applyNumberFormat="1" applyFont="1" applyBorder="1" applyAlignment="1">
      <alignment horizontal="center"/>
    </xf>
    <xf numFmtId="0" fontId="5" fillId="0" borderId="33" xfId="0" applyFont="1" applyBorder="1" applyAlignment="1">
      <alignment horizontal="left" indent="1"/>
    </xf>
    <xf numFmtId="0" fontId="4" fillId="0" borderId="34" xfId="0" applyFont="1" applyBorder="1" applyAlignment="1">
      <alignment horizontal="center"/>
    </xf>
    <xf numFmtId="9" fontId="4" fillId="0" borderId="34" xfId="19" applyFont="1" applyBorder="1" applyAlignment="1">
      <alignment horizontal="center"/>
    </xf>
    <xf numFmtId="0" fontId="4" fillId="0" borderId="34" xfId="0" applyFont="1" applyBorder="1" applyAlignment="1">
      <alignment/>
    </xf>
    <xf numFmtId="166" fontId="4" fillId="0" borderId="4" xfId="19" applyNumberFormat="1" applyFont="1" applyBorder="1" applyAlignment="1">
      <alignment horizontal="center"/>
    </xf>
    <xf numFmtId="9" fontId="4" fillId="0" borderId="4" xfId="19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26" xfId="0" applyNumberFormat="1" applyFont="1" applyBorder="1" applyAlignment="1">
      <alignment horizontal="center"/>
    </xf>
    <xf numFmtId="10" fontId="0" fillId="0" borderId="0" xfId="19" applyNumberFormat="1" applyAlignment="1">
      <alignment/>
    </xf>
    <xf numFmtId="0" fontId="5" fillId="0" borderId="3" xfId="0" applyFont="1" applyBorder="1" applyAlignment="1">
      <alignment/>
    </xf>
    <xf numFmtId="189" fontId="0" fillId="0" borderId="0" xfId="15" applyNumberFormat="1" applyFont="1" applyAlignment="1">
      <alignment/>
    </xf>
    <xf numFmtId="44" fontId="5" fillId="4" borderId="31" xfId="17" applyFont="1" applyFill="1" applyBorder="1" applyAlignment="1">
      <alignment horizontal="center"/>
    </xf>
    <xf numFmtId="9" fontId="0" fillId="0" borderId="0" xfId="19" applyAlignment="1">
      <alignment/>
    </xf>
    <xf numFmtId="0" fontId="4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</xdr:row>
      <xdr:rowOff>114300</xdr:rowOff>
    </xdr:from>
    <xdr:to>
      <xdr:col>8</xdr:col>
      <xdr:colOff>800100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09700"/>
          <a:ext cx="2857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0:I25"/>
  <sheetViews>
    <sheetView workbookViewId="0" topLeftCell="A7">
      <selection activeCell="H32" sqref="H32"/>
    </sheetView>
  </sheetViews>
  <sheetFormatPr defaultColWidth="9.140625" defaultRowHeight="12.75"/>
  <cols>
    <col min="1" max="1" width="5.00390625" style="0" customWidth="1"/>
    <col min="9" max="9" width="47.00390625" style="0" customWidth="1"/>
  </cols>
  <sheetData>
    <row r="20" spans="2:9" ht="33.75">
      <c r="B20" s="110" t="s">
        <v>56</v>
      </c>
      <c r="C20" s="110"/>
      <c r="D20" s="110"/>
      <c r="E20" s="110"/>
      <c r="F20" s="110"/>
      <c r="G20" s="110"/>
      <c r="H20" s="110"/>
      <c r="I20" s="110"/>
    </row>
    <row r="21" spans="2:9" ht="33.75">
      <c r="B21" s="110" t="s">
        <v>59</v>
      </c>
      <c r="C21" s="110"/>
      <c r="D21" s="110"/>
      <c r="E21" s="110"/>
      <c r="F21" s="110"/>
      <c r="G21" s="110"/>
      <c r="H21" s="110"/>
      <c r="I21" s="110"/>
    </row>
    <row r="22" spans="2:9" ht="33.75">
      <c r="B22" s="110" t="s">
        <v>57</v>
      </c>
      <c r="C22" s="110"/>
      <c r="D22" s="110"/>
      <c r="E22" s="110"/>
      <c r="F22" s="110"/>
      <c r="G22" s="110"/>
      <c r="H22" s="110"/>
      <c r="I22" s="110"/>
    </row>
    <row r="23" spans="2:9" ht="33.75">
      <c r="B23" s="110" t="s">
        <v>61</v>
      </c>
      <c r="C23" s="110"/>
      <c r="D23" s="110"/>
      <c r="E23" s="110"/>
      <c r="F23" s="110"/>
      <c r="G23" s="110"/>
      <c r="H23" s="110"/>
      <c r="I23" s="110"/>
    </row>
    <row r="24" spans="2:9" ht="33.75">
      <c r="B24" s="109" t="s">
        <v>58</v>
      </c>
      <c r="C24" s="109"/>
      <c r="D24" s="109"/>
      <c r="E24" s="109"/>
      <c r="F24" s="109"/>
      <c r="G24" s="109"/>
      <c r="H24" s="109"/>
      <c r="I24" s="109"/>
    </row>
    <row r="25" spans="2:9" ht="33.75">
      <c r="B25" s="109" t="s">
        <v>62</v>
      </c>
      <c r="C25" s="109"/>
      <c r="D25" s="109"/>
      <c r="E25" s="109"/>
      <c r="F25" s="109"/>
      <c r="G25" s="109"/>
      <c r="H25" s="109"/>
      <c r="I25" s="109"/>
    </row>
  </sheetData>
  <mergeCells count="6">
    <mergeCell ref="B25:I25"/>
    <mergeCell ref="B24:I24"/>
    <mergeCell ref="B20:I20"/>
    <mergeCell ref="B21:I21"/>
    <mergeCell ref="B22:I22"/>
    <mergeCell ref="B23:I23"/>
  </mergeCells>
  <printOptions/>
  <pageMargins left="0.75" right="0.75" top="1" bottom="1" header="0.5" footer="0.5"/>
  <pageSetup fitToHeight="1" fitToWidth="1"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82"/>
  <sheetViews>
    <sheetView workbookViewId="0" topLeftCell="A1">
      <selection activeCell="F26" sqref="F26"/>
    </sheetView>
  </sheetViews>
  <sheetFormatPr defaultColWidth="9.140625" defaultRowHeight="12.75"/>
  <cols>
    <col min="1" max="1" width="84.28125" style="0" bestFit="1" customWidth="1"/>
    <col min="2" max="2" width="6.7109375" style="2" customWidth="1"/>
    <col min="3" max="3" width="2.8515625" style="2" customWidth="1"/>
    <col min="4" max="4" width="11.28125" style="0" bestFit="1" customWidth="1"/>
    <col min="5" max="5" width="2.8515625" style="0" customWidth="1"/>
    <col min="6" max="6" width="10.8515625" style="0" customWidth="1"/>
  </cols>
  <sheetData>
    <row r="3" spans="1:6" ht="38.25">
      <c r="A3" s="1" t="s">
        <v>0</v>
      </c>
      <c r="B3" s="10" t="s">
        <v>30</v>
      </c>
      <c r="C3" s="10"/>
      <c r="D3" s="11" t="s">
        <v>52</v>
      </c>
      <c r="E3" s="10"/>
      <c r="F3" s="11" t="s">
        <v>54</v>
      </c>
    </row>
    <row r="4" ht="12.75">
      <c r="A4" s="1" t="s">
        <v>1</v>
      </c>
    </row>
    <row r="5" spans="1:6" ht="12.75">
      <c r="A5" t="s">
        <v>4</v>
      </c>
      <c r="B5" s="2" t="s">
        <v>19</v>
      </c>
      <c r="D5" s="3">
        <v>21.53</v>
      </c>
      <c r="E5" s="102"/>
      <c r="F5" s="3">
        <v>21.96</v>
      </c>
    </row>
    <row r="6" spans="1:6" ht="12.75">
      <c r="A6" t="s">
        <v>2</v>
      </c>
      <c r="B6" s="2" t="s">
        <v>19</v>
      </c>
      <c r="D6" s="7">
        <v>1</v>
      </c>
      <c r="E6" s="3"/>
      <c r="F6" s="7">
        <v>1</v>
      </c>
    </row>
    <row r="7" spans="1:2" ht="12.75">
      <c r="A7" t="s">
        <v>3</v>
      </c>
      <c r="B7" s="2" t="s">
        <v>19</v>
      </c>
    </row>
    <row r="8" spans="1:2" ht="12.75">
      <c r="A8" t="s">
        <v>5</v>
      </c>
      <c r="B8" s="2" t="s">
        <v>19</v>
      </c>
    </row>
    <row r="9" spans="1:6" ht="12.75">
      <c r="A9" t="s">
        <v>6</v>
      </c>
      <c r="B9" s="2" t="s">
        <v>20</v>
      </c>
      <c r="D9" s="4">
        <v>0.0303</v>
      </c>
      <c r="E9" s="102"/>
      <c r="F9" s="4">
        <v>0.0309</v>
      </c>
    </row>
    <row r="10" spans="1:6" ht="12.75">
      <c r="A10" t="s">
        <v>53</v>
      </c>
      <c r="D10" s="4">
        <v>0.0054</v>
      </c>
      <c r="F10" s="4">
        <v>0.0054</v>
      </c>
    </row>
    <row r="11" ht="12.75">
      <c r="A11" t="s">
        <v>7</v>
      </c>
    </row>
    <row r="12" spans="1:6" ht="12.75">
      <c r="A12" t="s">
        <v>21</v>
      </c>
      <c r="B12" s="2" t="s">
        <v>20</v>
      </c>
      <c r="D12" s="4">
        <v>-0.0041</v>
      </c>
      <c r="E12" s="3"/>
      <c r="F12" s="4"/>
    </row>
    <row r="13" ht="12.75">
      <c r="A13" t="s">
        <v>8</v>
      </c>
    </row>
    <row r="14" spans="1:6" ht="12.75">
      <c r="A14" t="s">
        <v>9</v>
      </c>
      <c r="B14" s="2" t="s">
        <v>20</v>
      </c>
      <c r="D14" s="4">
        <v>0.0053</v>
      </c>
      <c r="E14" s="6"/>
      <c r="F14" s="4">
        <v>0.0053</v>
      </c>
    </row>
    <row r="15" spans="1:6" ht="12.75">
      <c r="A15" t="s">
        <v>10</v>
      </c>
      <c r="B15" s="2" t="s">
        <v>20</v>
      </c>
      <c r="D15" s="4">
        <v>0.005</v>
      </c>
      <c r="E15" s="8"/>
      <c r="F15" s="4">
        <v>0.005</v>
      </c>
    </row>
    <row r="16" spans="1:6" ht="12.75">
      <c r="A16" t="s">
        <v>11</v>
      </c>
      <c r="B16" s="2" t="s">
        <v>20</v>
      </c>
      <c r="D16" s="5">
        <v>0.0052</v>
      </c>
      <c r="E16" s="3"/>
      <c r="F16" s="5">
        <v>0.0052</v>
      </c>
    </row>
    <row r="17" spans="1:6" ht="12.75">
      <c r="A17" t="s">
        <v>12</v>
      </c>
      <c r="B17" s="2" t="s">
        <v>20</v>
      </c>
      <c r="D17" s="5">
        <v>0.0013</v>
      </c>
      <c r="E17" s="5"/>
      <c r="F17" s="5">
        <v>0.0013</v>
      </c>
    </row>
    <row r="18" spans="1:6" ht="12.75">
      <c r="A18" t="s">
        <v>50</v>
      </c>
      <c r="B18" s="2" t="s">
        <v>20</v>
      </c>
      <c r="D18" s="104">
        <v>0.0003725</v>
      </c>
      <c r="E18" s="5"/>
      <c r="F18" s="104">
        <v>0.0003725</v>
      </c>
    </row>
    <row r="19" spans="1:6" ht="12.75">
      <c r="A19" t="s">
        <v>13</v>
      </c>
      <c r="B19" s="2" t="s">
        <v>19</v>
      </c>
      <c r="D19" s="3">
        <v>0.25</v>
      </c>
      <c r="E19" s="3"/>
      <c r="F19" s="3">
        <v>0.25</v>
      </c>
    </row>
    <row r="21" ht="12.75">
      <c r="A21" s="1" t="s">
        <v>14</v>
      </c>
    </row>
    <row r="22" spans="1:6" ht="12.75">
      <c r="A22" t="s">
        <v>4</v>
      </c>
      <c r="B22" s="2" t="s">
        <v>19</v>
      </c>
      <c r="D22" s="3">
        <v>628.91</v>
      </c>
      <c r="E22" s="102"/>
      <c r="F22" s="3">
        <v>641.48</v>
      </c>
    </row>
    <row r="23" spans="1:6" ht="12.75">
      <c r="A23" t="s">
        <v>2</v>
      </c>
      <c r="B23" s="2" t="s">
        <v>19</v>
      </c>
      <c r="D23" s="7">
        <v>1</v>
      </c>
      <c r="E23" s="3"/>
      <c r="F23" s="7">
        <v>1</v>
      </c>
    </row>
    <row r="24" spans="1:2" ht="12.75">
      <c r="A24" t="s">
        <v>3</v>
      </c>
      <c r="B24" s="2" t="s">
        <v>19</v>
      </c>
    </row>
    <row r="25" spans="1:2" ht="12.75">
      <c r="A25" t="s">
        <v>5</v>
      </c>
      <c r="B25" s="2" t="s">
        <v>19</v>
      </c>
    </row>
    <row r="26" spans="1:6" ht="12.75">
      <c r="A26" t="s">
        <v>6</v>
      </c>
      <c r="B26" s="2" t="s">
        <v>22</v>
      </c>
      <c r="D26" s="4">
        <v>2.5899</v>
      </c>
      <c r="E26" s="102"/>
      <c r="F26" s="4">
        <v>2.6417</v>
      </c>
    </row>
    <row r="27" spans="1:6" ht="12.75">
      <c r="A27" t="s">
        <v>53</v>
      </c>
      <c r="D27" s="4">
        <v>0.0044</v>
      </c>
      <c r="F27" s="4">
        <v>0.0044</v>
      </c>
    </row>
    <row r="28" ht="12.75">
      <c r="A28" t="s">
        <v>7</v>
      </c>
    </row>
    <row r="29" spans="1:6" ht="12.75">
      <c r="A29" t="s">
        <v>21</v>
      </c>
      <c r="B29" s="2" t="s">
        <v>22</v>
      </c>
      <c r="D29" s="4">
        <v>-0.2025</v>
      </c>
      <c r="E29" s="3"/>
      <c r="F29" s="4"/>
    </row>
    <row r="30" ht="12.75">
      <c r="A30" t="s">
        <v>8</v>
      </c>
    </row>
    <row r="31" spans="1:6" ht="12.75">
      <c r="A31" t="s">
        <v>9</v>
      </c>
      <c r="B31" s="2" t="s">
        <v>22</v>
      </c>
      <c r="D31" s="4">
        <v>1.9737</v>
      </c>
      <c r="E31" s="6"/>
      <c r="F31" s="4">
        <v>1.9737</v>
      </c>
    </row>
    <row r="32" spans="1:6" ht="12.75">
      <c r="A32" t="s">
        <v>10</v>
      </c>
      <c r="B32" s="2" t="s">
        <v>22</v>
      </c>
      <c r="D32" s="4">
        <v>1.7882</v>
      </c>
      <c r="E32" s="8"/>
      <c r="F32" s="4">
        <v>1.7882</v>
      </c>
    </row>
    <row r="33" spans="1:6" ht="12.75">
      <c r="A33" t="s">
        <v>15</v>
      </c>
      <c r="B33" s="2" t="s">
        <v>22</v>
      </c>
      <c r="D33" s="4">
        <v>2.0937</v>
      </c>
      <c r="E33" s="6"/>
      <c r="F33" s="4">
        <v>2.0937</v>
      </c>
    </row>
    <row r="34" spans="1:6" ht="12.75">
      <c r="A34" t="s">
        <v>16</v>
      </c>
      <c r="B34" s="2" t="s">
        <v>22</v>
      </c>
      <c r="D34" s="4">
        <v>1.9763</v>
      </c>
      <c r="E34" s="8"/>
      <c r="F34" s="4">
        <v>1.9763</v>
      </c>
    </row>
    <row r="35" spans="1:6" ht="12.75">
      <c r="A35" t="s">
        <v>11</v>
      </c>
      <c r="B35" s="2" t="s">
        <v>20</v>
      </c>
      <c r="D35" s="5">
        <v>0.0052</v>
      </c>
      <c r="E35" s="3"/>
      <c r="F35" s="5">
        <v>0.0052</v>
      </c>
    </row>
    <row r="36" spans="1:6" ht="12.75">
      <c r="A36" t="s">
        <v>12</v>
      </c>
      <c r="B36" s="2" t="s">
        <v>20</v>
      </c>
      <c r="D36" s="5">
        <v>0.0013</v>
      </c>
      <c r="E36" s="5"/>
      <c r="F36" s="5">
        <v>0.0013</v>
      </c>
    </row>
    <row r="37" spans="1:6" ht="12.75">
      <c r="A37" t="s">
        <v>50</v>
      </c>
      <c r="B37" s="2" t="s">
        <v>20</v>
      </c>
      <c r="D37" s="104">
        <v>0.0003725</v>
      </c>
      <c r="E37" s="5"/>
      <c r="F37" s="104">
        <v>0.0003725</v>
      </c>
    </row>
    <row r="38" spans="1:6" ht="12.75">
      <c r="A38" t="s">
        <v>13</v>
      </c>
      <c r="B38" s="2" t="s">
        <v>19</v>
      </c>
      <c r="D38" s="3">
        <v>0.25</v>
      </c>
      <c r="E38" s="3"/>
      <c r="F38" s="3">
        <v>0.25</v>
      </c>
    </row>
    <row r="40" ht="12.75">
      <c r="A40" s="1" t="s">
        <v>17</v>
      </c>
    </row>
    <row r="41" spans="1:6" ht="12.75">
      <c r="A41" t="s">
        <v>4</v>
      </c>
      <c r="B41" s="2" t="s">
        <v>19</v>
      </c>
      <c r="D41" s="3">
        <v>24</v>
      </c>
      <c r="E41" s="102"/>
      <c r="F41" s="3">
        <v>24</v>
      </c>
    </row>
    <row r="42" spans="1:6" ht="12.75">
      <c r="A42" t="s">
        <v>2</v>
      </c>
      <c r="B42" s="2" t="s">
        <v>19</v>
      </c>
      <c r="D42" s="7">
        <v>1</v>
      </c>
      <c r="E42" s="3"/>
      <c r="F42" s="7">
        <v>1</v>
      </c>
    </row>
    <row r="43" spans="1:2" ht="12.75">
      <c r="A43" t="s">
        <v>3</v>
      </c>
      <c r="B43" s="2" t="s">
        <v>19</v>
      </c>
    </row>
    <row r="44" spans="1:2" ht="12.75">
      <c r="A44" t="s">
        <v>5</v>
      </c>
      <c r="B44" s="2" t="s">
        <v>19</v>
      </c>
    </row>
    <row r="45" spans="1:6" ht="12.75">
      <c r="A45" t="s">
        <v>6</v>
      </c>
      <c r="B45" s="2" t="s">
        <v>20</v>
      </c>
      <c r="D45" s="4">
        <v>0.0891</v>
      </c>
      <c r="E45" s="102"/>
      <c r="F45" s="4">
        <v>0.0852</v>
      </c>
    </row>
    <row r="46" spans="1:6" ht="12.75">
      <c r="A46" t="s">
        <v>53</v>
      </c>
      <c r="D46" s="4">
        <v>0.0083</v>
      </c>
      <c r="F46" s="4">
        <v>0.0083</v>
      </c>
    </row>
    <row r="47" spans="1:6" ht="12.75">
      <c r="A47" t="s">
        <v>55</v>
      </c>
      <c r="F47" s="4">
        <v>0.0307</v>
      </c>
    </row>
    <row r="48" spans="1:6" ht="12.75">
      <c r="A48" t="s">
        <v>21</v>
      </c>
      <c r="B48" s="2" t="s">
        <v>20</v>
      </c>
      <c r="D48" s="4">
        <v>-0.0041</v>
      </c>
      <c r="E48" s="3"/>
      <c r="F48" s="4"/>
    </row>
    <row r="49" ht="12.75">
      <c r="A49" t="s">
        <v>8</v>
      </c>
    </row>
    <row r="50" spans="1:6" ht="12.75">
      <c r="A50" t="s">
        <v>9</v>
      </c>
      <c r="B50" s="2" t="s">
        <v>20</v>
      </c>
      <c r="D50" s="4">
        <v>0.0053</v>
      </c>
      <c r="E50" s="6"/>
      <c r="F50" s="4">
        <v>0.0053</v>
      </c>
    </row>
    <row r="51" spans="1:6" ht="12.75">
      <c r="A51" t="s">
        <v>10</v>
      </c>
      <c r="B51" s="2" t="s">
        <v>20</v>
      </c>
      <c r="D51" s="4">
        <v>0.005</v>
      </c>
      <c r="E51" s="8"/>
      <c r="F51" s="4">
        <v>0.005</v>
      </c>
    </row>
    <row r="52" spans="1:6" ht="12.75">
      <c r="A52" t="s">
        <v>11</v>
      </c>
      <c r="B52" s="2" t="s">
        <v>20</v>
      </c>
      <c r="D52" s="5">
        <v>0.0052</v>
      </c>
      <c r="E52" s="3"/>
      <c r="F52" s="5">
        <v>0.0052</v>
      </c>
    </row>
    <row r="53" spans="1:6" ht="12.75">
      <c r="A53" t="s">
        <v>12</v>
      </c>
      <c r="B53" s="2" t="s">
        <v>20</v>
      </c>
      <c r="D53" s="5">
        <v>0.0013</v>
      </c>
      <c r="E53" s="5"/>
      <c r="F53" s="5">
        <v>0.0013</v>
      </c>
    </row>
    <row r="54" spans="1:6" ht="12.75">
      <c r="A54" t="s">
        <v>50</v>
      </c>
      <c r="B54" s="2" t="s">
        <v>20</v>
      </c>
      <c r="D54" s="104">
        <v>0.0003725</v>
      </c>
      <c r="E54" s="5"/>
      <c r="F54" s="104">
        <v>0.0003725</v>
      </c>
    </row>
    <row r="55" spans="1:6" ht="12.75">
      <c r="A55" t="s">
        <v>13</v>
      </c>
      <c r="B55" s="2" t="s">
        <v>19</v>
      </c>
      <c r="D55" s="3">
        <v>0.25</v>
      </c>
      <c r="E55" s="3"/>
      <c r="F55" s="3">
        <v>0.25</v>
      </c>
    </row>
    <row r="57" ht="12.75">
      <c r="A57" s="1" t="s">
        <v>18</v>
      </c>
    </row>
    <row r="58" spans="1:6" ht="12.75">
      <c r="A58" t="s">
        <v>4</v>
      </c>
      <c r="B58" s="2" t="s">
        <v>19</v>
      </c>
      <c r="D58" s="3">
        <v>0.98</v>
      </c>
      <c r="E58" s="102"/>
      <c r="F58" s="3">
        <v>1.08</v>
      </c>
    </row>
    <row r="59" spans="1:6" ht="12.75">
      <c r="A59" t="s">
        <v>2</v>
      </c>
      <c r="B59" s="2" t="s">
        <v>19</v>
      </c>
      <c r="D59" s="7">
        <v>0</v>
      </c>
      <c r="E59" s="3"/>
      <c r="F59" s="7">
        <v>0</v>
      </c>
    </row>
    <row r="60" spans="1:2" ht="12.75">
      <c r="A60" t="s">
        <v>3</v>
      </c>
      <c r="B60" s="2" t="s">
        <v>19</v>
      </c>
    </row>
    <row r="61" spans="1:2" ht="12.75">
      <c r="A61" t="s">
        <v>5</v>
      </c>
      <c r="B61" s="2" t="s">
        <v>19</v>
      </c>
    </row>
    <row r="62" spans="1:6" ht="12.75">
      <c r="A62" t="s">
        <v>6</v>
      </c>
      <c r="B62" s="2" t="s">
        <v>20</v>
      </c>
      <c r="D62" s="4">
        <v>0.1205</v>
      </c>
      <c r="E62" s="102"/>
      <c r="F62" s="4">
        <v>0.2208</v>
      </c>
    </row>
    <row r="63" spans="1:6" ht="12.75">
      <c r="A63" t="s">
        <v>53</v>
      </c>
      <c r="D63" s="4">
        <v>0.0219</v>
      </c>
      <c r="F63" s="4">
        <v>0.0219</v>
      </c>
    </row>
    <row r="64" ht="12.75">
      <c r="A64" t="s">
        <v>7</v>
      </c>
    </row>
    <row r="65" spans="1:6" ht="12.75">
      <c r="A65" t="s">
        <v>21</v>
      </c>
      <c r="B65" s="2" t="s">
        <v>20</v>
      </c>
      <c r="D65" s="4">
        <v>-0.0016</v>
      </c>
      <c r="E65" s="3"/>
      <c r="F65" s="4"/>
    </row>
    <row r="66" ht="12.75">
      <c r="A66" t="s">
        <v>8</v>
      </c>
    </row>
    <row r="67" spans="1:6" ht="12.75">
      <c r="A67" t="s">
        <v>9</v>
      </c>
      <c r="B67" s="2" t="s">
        <v>22</v>
      </c>
      <c r="D67" s="4">
        <v>1.4885</v>
      </c>
      <c r="E67" s="6"/>
      <c r="F67" s="4">
        <v>1.4885</v>
      </c>
    </row>
    <row r="68" spans="1:6" ht="12.75">
      <c r="A68" t="s">
        <v>10</v>
      </c>
      <c r="B68" s="2" t="s">
        <v>22</v>
      </c>
      <c r="D68" s="4">
        <v>1.3824</v>
      </c>
      <c r="E68" s="8"/>
      <c r="F68" s="4">
        <v>1.3824</v>
      </c>
    </row>
    <row r="69" spans="1:6" ht="12.75">
      <c r="A69" t="s">
        <v>11</v>
      </c>
      <c r="B69" s="2" t="s">
        <v>20</v>
      </c>
      <c r="D69" s="5">
        <v>0.0052</v>
      </c>
      <c r="E69" s="3"/>
      <c r="F69" s="5">
        <v>0.0052</v>
      </c>
    </row>
    <row r="70" spans="1:6" ht="12.75">
      <c r="A70" t="s">
        <v>12</v>
      </c>
      <c r="B70" s="2" t="s">
        <v>20</v>
      </c>
      <c r="D70" s="5">
        <v>0.0013</v>
      </c>
      <c r="E70" s="5"/>
      <c r="F70" s="5">
        <v>0.0013</v>
      </c>
    </row>
    <row r="71" spans="1:6" ht="12.75">
      <c r="A71" t="s">
        <v>50</v>
      </c>
      <c r="B71" s="2" t="s">
        <v>20</v>
      </c>
      <c r="D71" s="104">
        <v>0.0003725</v>
      </c>
      <c r="E71" s="5"/>
      <c r="F71" s="104">
        <v>0.0003725</v>
      </c>
    </row>
    <row r="72" spans="1:6" ht="12.75">
      <c r="A72" t="s">
        <v>13</v>
      </c>
      <c r="B72" s="2" t="s">
        <v>19</v>
      </c>
      <c r="D72" s="3">
        <v>0.25</v>
      </c>
      <c r="E72" s="3"/>
      <c r="F72" s="3">
        <v>0.25</v>
      </c>
    </row>
    <row r="74" ht="12.75">
      <c r="A74" s="1" t="s">
        <v>23</v>
      </c>
    </row>
    <row r="75" spans="1:6" ht="12.75">
      <c r="A75" t="s">
        <v>24</v>
      </c>
      <c r="B75" s="2" t="s">
        <v>20</v>
      </c>
      <c r="D75" s="5">
        <v>0.002</v>
      </c>
      <c r="F75" s="5">
        <v>0.002</v>
      </c>
    </row>
    <row r="76" spans="1:6" ht="12.75">
      <c r="A76" t="s">
        <v>25</v>
      </c>
      <c r="B76" s="2" t="s">
        <v>20</v>
      </c>
      <c r="D76" s="5">
        <v>0.065</v>
      </c>
      <c r="F76" s="5">
        <v>0.065</v>
      </c>
    </row>
    <row r="77" spans="1:6" ht="12.75">
      <c r="A77" t="s">
        <v>26</v>
      </c>
      <c r="B77" s="2" t="s">
        <v>20</v>
      </c>
      <c r="D77" s="5">
        <v>0.075</v>
      </c>
      <c r="F77" s="5">
        <v>0.075</v>
      </c>
    </row>
    <row r="80" spans="1:5" ht="12.75">
      <c r="A80" s="1" t="s">
        <v>28</v>
      </c>
      <c r="E80" s="3"/>
    </row>
    <row r="81" spans="1:6" ht="12.75">
      <c r="A81" t="s">
        <v>29</v>
      </c>
      <c r="D81" s="5">
        <v>1.0864</v>
      </c>
      <c r="F81" s="5">
        <v>1.0864</v>
      </c>
    </row>
    <row r="82" spans="1:6" ht="12.75">
      <c r="A82" t="s">
        <v>51</v>
      </c>
      <c r="D82" s="106">
        <v>0.13</v>
      </c>
      <c r="F82" s="106">
        <v>0.13</v>
      </c>
    </row>
  </sheetData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Header xml:space="preserve">&amp;C&amp;"Arial,Bold"&amp;16Electricity Distribution Impacts
Rates Effective January 1, 2011&amp;"Arial,Regular"&amp;10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1"/>
  <sheetViews>
    <sheetView tabSelected="1" workbookViewId="0" topLeftCell="A7">
      <selection activeCell="B22" sqref="B22"/>
    </sheetView>
  </sheetViews>
  <sheetFormatPr defaultColWidth="9.140625" defaultRowHeight="12.75"/>
  <cols>
    <col min="1" max="1" width="65.140625" style="9" bestFit="1" customWidth="1"/>
    <col min="2" max="2" width="10.421875" style="12" bestFit="1" customWidth="1"/>
    <col min="3" max="3" width="10.00390625" style="9" bestFit="1" customWidth="1"/>
    <col min="4" max="4" width="11.8515625" style="9" bestFit="1" customWidth="1"/>
    <col min="5" max="6" width="9.28125" style="9" bestFit="1" customWidth="1"/>
    <col min="7" max="7" width="11.57421875" style="9" bestFit="1" customWidth="1"/>
    <col min="8" max="8" width="10.57421875" style="9" bestFit="1" customWidth="1"/>
    <col min="9" max="9" width="9.28125" style="9" bestFit="1" customWidth="1"/>
    <col min="10" max="10" width="11.7109375" style="9" bestFit="1" customWidth="1"/>
    <col min="11" max="16384" width="9.140625" style="9" customWidth="1"/>
  </cols>
  <sheetData>
    <row r="2" ht="12.75" thickBot="1"/>
    <row r="3" spans="1:4" ht="36.75" thickBot="1">
      <c r="A3" s="15" t="str">
        <f>Rates!A4</f>
        <v>Residential - R1</v>
      </c>
      <c r="B3" s="17" t="str">
        <f>Rates!B3</f>
        <v>Metric</v>
      </c>
      <c r="C3" s="16" t="str">
        <f>Rates!D3</f>
        <v>Proposed July 1, 2010</v>
      </c>
      <c r="D3" s="16" t="str">
        <f>Rates!F3</f>
        <v>Proposed January 1, 2011</v>
      </c>
    </row>
    <row r="4" spans="1:4" ht="12">
      <c r="A4" s="24" t="str">
        <f>Rates!A5</f>
        <v>Monthly Service Charge</v>
      </c>
      <c r="B4" s="25" t="str">
        <f>Rates!B5</f>
        <v>$</v>
      </c>
      <c r="C4" s="26">
        <f>Rates!D5</f>
        <v>21.53</v>
      </c>
      <c r="D4" s="27">
        <f>Rates!F5</f>
        <v>21.96</v>
      </c>
    </row>
    <row r="5" spans="1:4" ht="12">
      <c r="A5" s="28" t="str">
        <f>Rates!A6</f>
        <v>Smart Meter Rate Adder</v>
      </c>
      <c r="B5" s="29" t="str">
        <f>Rates!B6</f>
        <v>$</v>
      </c>
      <c r="C5" s="30">
        <f>Rates!D6</f>
        <v>1</v>
      </c>
      <c r="D5" s="31">
        <f>Rates!F6</f>
        <v>1</v>
      </c>
    </row>
    <row r="6" spans="1:4" ht="12">
      <c r="A6" s="28" t="str">
        <f>Rates!A7</f>
        <v>Monthly Service Charge Rate Adder # 1</v>
      </c>
      <c r="B6" s="29" t="str">
        <f>Rates!B7</f>
        <v>$</v>
      </c>
      <c r="C6" s="30">
        <f>Rates!D7</f>
        <v>0</v>
      </c>
      <c r="D6" s="31">
        <f>Rates!F7</f>
        <v>0</v>
      </c>
    </row>
    <row r="7" spans="1:4" ht="12">
      <c r="A7" s="28" t="str">
        <f>Rates!A8</f>
        <v>Monthly Service Charge Rate Adder # 2</v>
      </c>
      <c r="B7" s="29" t="str">
        <f>Rates!B8</f>
        <v>$</v>
      </c>
      <c r="C7" s="30">
        <f>Rates!D8</f>
        <v>0</v>
      </c>
      <c r="D7" s="31">
        <f>Rates!F8</f>
        <v>0</v>
      </c>
    </row>
    <row r="8" spans="1:4" ht="12">
      <c r="A8" s="28" t="str">
        <f>Rates!A9</f>
        <v>Distribution Volumetric Rate</v>
      </c>
      <c r="B8" s="29" t="str">
        <f>Rates!B9</f>
        <v>$/kWh</v>
      </c>
      <c r="C8" s="32">
        <f>Rates!D9</f>
        <v>0.0303</v>
      </c>
      <c r="D8" s="33">
        <f>Rates!F9</f>
        <v>0.0309</v>
      </c>
    </row>
    <row r="9" spans="1:4" ht="12">
      <c r="A9" s="28" t="str">
        <f>Rates!A10</f>
        <v>Distribution Volumetric Rate Rate Adder # 1- effective until December 31, 2012</v>
      </c>
      <c r="B9" s="29"/>
      <c r="C9" s="32">
        <f>Rates!D10</f>
        <v>0.0054</v>
      </c>
      <c r="D9" s="33">
        <f>Rates!F10</f>
        <v>0.0054</v>
      </c>
    </row>
    <row r="10" spans="1:4" ht="12">
      <c r="A10" s="28" t="str">
        <f>Rates!A11</f>
        <v>Distribution Volumetric Rate Rate Adder # 2</v>
      </c>
      <c r="B10" s="29"/>
      <c r="C10" s="32">
        <f>Rates!D11</f>
        <v>0</v>
      </c>
      <c r="D10" s="33">
        <f>Rates!F11</f>
        <v>0</v>
      </c>
    </row>
    <row r="11" spans="1:4" ht="12">
      <c r="A11" s="28" t="str">
        <f>Rates!A12</f>
        <v>Deferral Account Rate Rider # 1- effective until December 31, 2010</v>
      </c>
      <c r="B11" s="29" t="str">
        <f>Rates!B12</f>
        <v>$/kWh</v>
      </c>
      <c r="C11" s="32">
        <f>Rates!D12</f>
        <v>-0.0041</v>
      </c>
      <c r="D11" s="33">
        <f>Rates!F12</f>
        <v>0</v>
      </c>
    </row>
    <row r="12" spans="1:4" ht="12">
      <c r="A12" s="28" t="str">
        <f>Rates!A13</f>
        <v>Deferral Account Rate Rider # 2</v>
      </c>
      <c r="B12" s="29"/>
      <c r="C12" s="32">
        <f>Rates!D13</f>
        <v>0</v>
      </c>
      <c r="D12" s="33">
        <f>Rates!F13</f>
        <v>0</v>
      </c>
    </row>
    <row r="13" spans="1:4" ht="12">
      <c r="A13" s="28" t="str">
        <f>Rates!A14</f>
        <v>Retail Transmission Rate - Network Service Rate</v>
      </c>
      <c r="B13" s="29" t="str">
        <f>Rates!B14</f>
        <v>$/kWh</v>
      </c>
      <c r="C13" s="32">
        <f>Rates!D14</f>
        <v>0.0053</v>
      </c>
      <c r="D13" s="33">
        <f>Rates!F14</f>
        <v>0.0053</v>
      </c>
    </row>
    <row r="14" spans="1:4" ht="12">
      <c r="A14" s="28" t="str">
        <f>Rates!A15</f>
        <v>Retail Transmission Rate - Line and Transformation Connection Service Rate</v>
      </c>
      <c r="B14" s="29" t="str">
        <f>Rates!B15</f>
        <v>$/kWh</v>
      </c>
      <c r="C14" s="32">
        <f>Rates!D15</f>
        <v>0.005</v>
      </c>
      <c r="D14" s="33">
        <f>Rates!F15</f>
        <v>0.005</v>
      </c>
    </row>
    <row r="15" spans="1:4" ht="12">
      <c r="A15" s="20" t="str">
        <f>Rates!A16</f>
        <v>Wholesale Market Service Rate</v>
      </c>
      <c r="B15" s="21" t="str">
        <f>Rates!B16</f>
        <v>$/kWh</v>
      </c>
      <c r="C15" s="22">
        <f>Rates!D16</f>
        <v>0.0052</v>
      </c>
      <c r="D15" s="23">
        <f>Rates!F16</f>
        <v>0.0052</v>
      </c>
    </row>
    <row r="16" spans="1:4" ht="12">
      <c r="A16" s="28" t="str">
        <f>Rates!A17</f>
        <v>Rural Rate Protection Charge</v>
      </c>
      <c r="B16" s="29" t="str">
        <f>Rates!B17</f>
        <v>$/kWh</v>
      </c>
      <c r="C16" s="32">
        <f>Rates!D17</f>
        <v>0.0013</v>
      </c>
      <c r="D16" s="33">
        <f>Rates!F17</f>
        <v>0.0013</v>
      </c>
    </row>
    <row r="17" spans="1:4" ht="12">
      <c r="A17" s="107" t="str">
        <f>Rates!A18</f>
        <v>Special Purpose Charge</v>
      </c>
      <c r="B17" s="29" t="str">
        <f>Rates!B18</f>
        <v>$/kWh</v>
      </c>
      <c r="C17" s="32">
        <f>Rates!D18</f>
        <v>0.0003725</v>
      </c>
      <c r="D17" s="33">
        <f>Rates!F18</f>
        <v>0.0003725</v>
      </c>
    </row>
    <row r="18" spans="1:4" ht="12.75" thickBot="1">
      <c r="A18" s="13" t="str">
        <f>Rates!A19</f>
        <v>Standard Supply Service - Administarive Charge (if applicable)</v>
      </c>
      <c r="B18" s="18" t="str">
        <f>Rates!B19</f>
        <v>$</v>
      </c>
      <c r="C18" s="19">
        <f>Rates!D19</f>
        <v>0.25</v>
      </c>
      <c r="D18" s="14">
        <f>Rates!F19</f>
        <v>0.25</v>
      </c>
    </row>
    <row r="20" ht="12.75" thickBot="1"/>
    <row r="21" spans="1:8" ht="13.5" thickBot="1">
      <c r="A21" s="34" t="s">
        <v>31</v>
      </c>
      <c r="B21" s="35">
        <v>800</v>
      </c>
      <c r="C21" s="36" t="s">
        <v>32</v>
      </c>
      <c r="D21" s="37"/>
      <c r="E21" s="36" t="s">
        <v>33</v>
      </c>
      <c r="G21" s="103" t="s">
        <v>28</v>
      </c>
      <c r="H21" s="54">
        <f>Rates!F81</f>
        <v>1.0864</v>
      </c>
    </row>
    <row r="22" spans="1:5" ht="13.5" thickBot="1">
      <c r="A22" s="34" t="s">
        <v>34</v>
      </c>
      <c r="B22" s="35">
        <v>750</v>
      </c>
      <c r="C22" s="36" t="s">
        <v>32</v>
      </c>
      <c r="D22" s="38" t="s">
        <v>35</v>
      </c>
      <c r="E22" s="39" t="str">
        <f>IF(D21&gt;0,B21/(D21*24*30.4)," ")</f>
        <v> </v>
      </c>
    </row>
    <row r="23" ht="12.75" thickBot="1"/>
    <row r="24" spans="1:10" ht="12.75" customHeight="1">
      <c r="A24" s="111" t="str">
        <f>A3</f>
        <v>Residential - R1</v>
      </c>
      <c r="B24" s="113" t="s">
        <v>36</v>
      </c>
      <c r="C24" s="50" t="s">
        <v>42</v>
      </c>
      <c r="D24" s="50" t="s">
        <v>43</v>
      </c>
      <c r="E24" s="113" t="s">
        <v>36</v>
      </c>
      <c r="F24" s="50" t="s">
        <v>42</v>
      </c>
      <c r="G24" s="50" t="s">
        <v>43</v>
      </c>
      <c r="H24" s="115" t="s">
        <v>49</v>
      </c>
      <c r="I24" s="115"/>
      <c r="J24" s="116"/>
    </row>
    <row r="25" spans="1:10" ht="12.75" thickBot="1">
      <c r="A25" s="112"/>
      <c r="B25" s="114"/>
      <c r="C25" s="51" t="s">
        <v>19</v>
      </c>
      <c r="D25" s="51" t="s">
        <v>19</v>
      </c>
      <c r="E25" s="114"/>
      <c r="F25" s="51" t="s">
        <v>19</v>
      </c>
      <c r="G25" s="51" t="s">
        <v>19</v>
      </c>
      <c r="H25" s="51" t="s">
        <v>19</v>
      </c>
      <c r="I25" s="52" t="s">
        <v>27</v>
      </c>
      <c r="J25" s="53" t="s">
        <v>39</v>
      </c>
    </row>
    <row r="26" spans="1:10" ht="12">
      <c r="A26" s="55" t="s">
        <v>40</v>
      </c>
      <c r="B26" s="56">
        <f>IF(B21*Rates!D81&gt;B22,B22,B21*Rates!D81)</f>
        <v>750</v>
      </c>
      <c r="C26" s="57">
        <f>Rates!D76</f>
        <v>0.065</v>
      </c>
      <c r="D26" s="58">
        <f>B26*C26</f>
        <v>48.75</v>
      </c>
      <c r="E26" s="56">
        <f>IF(B21*H21&gt;B22,B22,B21*H21)</f>
        <v>750</v>
      </c>
      <c r="F26" s="57">
        <f>Rates!F76</f>
        <v>0.065</v>
      </c>
      <c r="G26" s="58">
        <f>E26*F26</f>
        <v>48.75</v>
      </c>
      <c r="H26" s="59">
        <f>G26-D26</f>
        <v>0</v>
      </c>
      <c r="I26" s="60">
        <f>IF(ISERROR(H26/D26),1,H26/D26)</f>
        <v>0</v>
      </c>
      <c r="J26" s="61">
        <f>IF(ISERROR(G26/G$51),0,G26/G$51)</f>
        <v>0.34115093014105924</v>
      </c>
    </row>
    <row r="27" spans="1:10" ht="12.75" thickBot="1">
      <c r="A27" s="64" t="s">
        <v>41</v>
      </c>
      <c r="B27" s="65">
        <f>IF(B21*Rates!D81&gt;=B22,B21*Rates!D81-B22,0)</f>
        <v>119.12</v>
      </c>
      <c r="C27" s="66">
        <f>Rates!D77</f>
        <v>0.075</v>
      </c>
      <c r="D27" s="67">
        <f>B27*C27</f>
        <v>8.934</v>
      </c>
      <c r="E27" s="65">
        <f>IF(B21*H21&gt;=B22,B21*H21-B22,0)</f>
        <v>119.12</v>
      </c>
      <c r="F27" s="66">
        <f>Rates!F77</f>
        <v>0.075</v>
      </c>
      <c r="G27" s="67">
        <f>E27*F27</f>
        <v>8.934</v>
      </c>
      <c r="H27" s="67">
        <f aca="true" t="shared" si="0" ref="H27:H51">G27-D27</f>
        <v>0</v>
      </c>
      <c r="I27" s="68">
        <f aca="true" t="shared" si="1" ref="I27:I51">IF(ISERROR(H27/D27),0,H27/D27)</f>
        <v>0</v>
      </c>
      <c r="J27" s="69">
        <f aca="true" t="shared" si="2" ref="J27:J51">IF(ISERROR(G27/G$51),0,G27/G$51)</f>
        <v>0.06251984430523534</v>
      </c>
    </row>
    <row r="28" spans="1:10" ht="12.75" thickBot="1">
      <c r="A28" s="74" t="s">
        <v>44</v>
      </c>
      <c r="B28" s="75"/>
      <c r="C28" s="76"/>
      <c r="D28" s="77">
        <f>SUM(D26:D27)</f>
        <v>57.684</v>
      </c>
      <c r="E28" s="76"/>
      <c r="F28" s="76"/>
      <c r="G28" s="77">
        <f>SUM(G26:G27)</f>
        <v>57.684</v>
      </c>
      <c r="H28" s="77">
        <f t="shared" si="0"/>
        <v>0</v>
      </c>
      <c r="I28" s="78">
        <f t="shared" si="1"/>
        <v>0</v>
      </c>
      <c r="J28" s="79">
        <f t="shared" si="2"/>
        <v>0.40367077444629457</v>
      </c>
    </row>
    <row r="29" spans="1:10" ht="12">
      <c r="A29" s="70" t="str">
        <f>A4</f>
        <v>Monthly Service Charge</v>
      </c>
      <c r="B29" s="71">
        <v>1</v>
      </c>
      <c r="C29" s="47">
        <f aca="true" t="shared" si="3" ref="C29:C37">C4</f>
        <v>21.53</v>
      </c>
      <c r="D29" s="47">
        <f>B29*C29</f>
        <v>21.53</v>
      </c>
      <c r="E29" s="72">
        <f>B29</f>
        <v>1</v>
      </c>
      <c r="F29" s="48">
        <f aca="true" t="shared" si="4" ref="F29:F37">D4</f>
        <v>21.96</v>
      </c>
      <c r="G29" s="48">
        <f>E29*F29</f>
        <v>21.96</v>
      </c>
      <c r="H29" s="48">
        <f t="shared" si="0"/>
        <v>0.4299999999999997</v>
      </c>
      <c r="I29" s="49">
        <f t="shared" si="1"/>
        <v>0.01997213190896422</v>
      </c>
      <c r="J29" s="73">
        <f t="shared" si="2"/>
        <v>0.15367537283892638</v>
      </c>
    </row>
    <row r="30" spans="1:10" ht="12">
      <c r="A30" s="62" t="str">
        <f aca="true" t="shared" si="5" ref="A30:A37">A5</f>
        <v>Smart Meter Rate Adder</v>
      </c>
      <c r="B30" s="44">
        <f>B29</f>
        <v>1</v>
      </c>
      <c r="C30" s="42">
        <f t="shared" si="3"/>
        <v>1</v>
      </c>
      <c r="D30" s="42">
        <f aca="true" t="shared" si="6" ref="D30:D37">B30*C30</f>
        <v>1</v>
      </c>
      <c r="E30" s="44">
        <f>B30</f>
        <v>1</v>
      </c>
      <c r="F30" s="42">
        <f t="shared" si="4"/>
        <v>1</v>
      </c>
      <c r="G30" s="42">
        <f aca="true" t="shared" si="7" ref="G30:G37">E30*F30</f>
        <v>1</v>
      </c>
      <c r="H30" s="42">
        <f t="shared" si="0"/>
        <v>0</v>
      </c>
      <c r="I30" s="43">
        <f>IF(ISERROR(H30/D30),1,H30/D30)</f>
        <v>0</v>
      </c>
      <c r="J30" s="63">
        <f t="shared" si="2"/>
        <v>0.006997967797765317</v>
      </c>
    </row>
    <row r="31" spans="1:10" ht="12">
      <c r="A31" s="62" t="str">
        <f t="shared" si="5"/>
        <v>Monthly Service Charge Rate Adder # 1</v>
      </c>
      <c r="B31" s="44">
        <f>B29</f>
        <v>1</v>
      </c>
      <c r="C31" s="42">
        <f t="shared" si="3"/>
        <v>0</v>
      </c>
      <c r="D31" s="42">
        <f t="shared" si="6"/>
        <v>0</v>
      </c>
      <c r="E31" s="44">
        <f>B31</f>
        <v>1</v>
      </c>
      <c r="F31" s="42">
        <f t="shared" si="4"/>
        <v>0</v>
      </c>
      <c r="G31" s="42">
        <f t="shared" si="7"/>
        <v>0</v>
      </c>
      <c r="H31" s="42">
        <f t="shared" si="0"/>
        <v>0</v>
      </c>
      <c r="I31" s="43">
        <f t="shared" si="1"/>
        <v>0</v>
      </c>
      <c r="J31" s="63">
        <f t="shared" si="2"/>
        <v>0</v>
      </c>
    </row>
    <row r="32" spans="1:10" ht="12">
      <c r="A32" s="62" t="str">
        <f t="shared" si="5"/>
        <v>Monthly Service Charge Rate Adder # 2</v>
      </c>
      <c r="B32" s="44">
        <f>B29</f>
        <v>1</v>
      </c>
      <c r="C32" s="42">
        <f t="shared" si="3"/>
        <v>0</v>
      </c>
      <c r="D32" s="42">
        <f t="shared" si="6"/>
        <v>0</v>
      </c>
      <c r="E32" s="44">
        <f>B32</f>
        <v>1</v>
      </c>
      <c r="F32" s="42">
        <f t="shared" si="4"/>
        <v>0</v>
      </c>
      <c r="G32" s="42">
        <f t="shared" si="7"/>
        <v>0</v>
      </c>
      <c r="H32" s="42">
        <f t="shared" si="0"/>
        <v>0</v>
      </c>
      <c r="I32" s="43">
        <f t="shared" si="1"/>
        <v>0</v>
      </c>
      <c r="J32" s="63">
        <f t="shared" si="2"/>
        <v>0</v>
      </c>
    </row>
    <row r="33" spans="1:10" ht="12">
      <c r="A33" s="62" t="str">
        <f t="shared" si="5"/>
        <v>Distribution Volumetric Rate</v>
      </c>
      <c r="B33" s="44">
        <f>B21</f>
        <v>800</v>
      </c>
      <c r="C33" s="41">
        <f t="shared" si="3"/>
        <v>0.0303</v>
      </c>
      <c r="D33" s="42">
        <f t="shared" si="6"/>
        <v>24.240000000000002</v>
      </c>
      <c r="E33" s="44">
        <f>B21</f>
        <v>800</v>
      </c>
      <c r="F33" s="41">
        <f t="shared" si="4"/>
        <v>0.0309</v>
      </c>
      <c r="G33" s="42">
        <f t="shared" si="7"/>
        <v>24.72</v>
      </c>
      <c r="H33" s="42">
        <f t="shared" si="0"/>
        <v>0.4799999999999969</v>
      </c>
      <c r="I33" s="43">
        <f t="shared" si="1"/>
        <v>0.01980198019801967</v>
      </c>
      <c r="J33" s="63">
        <f t="shared" si="2"/>
        <v>0.17298976396075863</v>
      </c>
    </row>
    <row r="34" spans="1:10" ht="12">
      <c r="A34" s="62" t="str">
        <f t="shared" si="5"/>
        <v>Distribution Volumetric Rate Rate Adder # 1- effective until December 31, 2012</v>
      </c>
      <c r="B34" s="44">
        <f>B21</f>
        <v>800</v>
      </c>
      <c r="C34" s="41">
        <f t="shared" si="3"/>
        <v>0.0054</v>
      </c>
      <c r="D34" s="42">
        <f t="shared" si="6"/>
        <v>4.32</v>
      </c>
      <c r="E34" s="44">
        <f>B21</f>
        <v>800</v>
      </c>
      <c r="F34" s="41">
        <f t="shared" si="4"/>
        <v>0.0054</v>
      </c>
      <c r="G34" s="42">
        <f t="shared" si="7"/>
        <v>4.32</v>
      </c>
      <c r="H34" s="42">
        <f t="shared" si="0"/>
        <v>0</v>
      </c>
      <c r="I34" s="43">
        <f t="shared" si="1"/>
        <v>0</v>
      </c>
      <c r="J34" s="63">
        <f t="shared" si="2"/>
        <v>0.030231220886346173</v>
      </c>
    </row>
    <row r="35" spans="1:10" ht="12">
      <c r="A35" s="62" t="str">
        <f t="shared" si="5"/>
        <v>Distribution Volumetric Rate Rate Adder # 2</v>
      </c>
      <c r="B35" s="44">
        <f>B21</f>
        <v>800</v>
      </c>
      <c r="C35" s="41">
        <f t="shared" si="3"/>
        <v>0</v>
      </c>
      <c r="D35" s="42">
        <f t="shared" si="6"/>
        <v>0</v>
      </c>
      <c r="E35" s="44">
        <f>B21</f>
        <v>800</v>
      </c>
      <c r="F35" s="41">
        <f t="shared" si="4"/>
        <v>0</v>
      </c>
      <c r="G35" s="42">
        <f t="shared" si="7"/>
        <v>0</v>
      </c>
      <c r="H35" s="42">
        <f t="shared" si="0"/>
        <v>0</v>
      </c>
      <c r="I35" s="43">
        <f t="shared" si="1"/>
        <v>0</v>
      </c>
      <c r="J35" s="63">
        <f t="shared" si="2"/>
        <v>0</v>
      </c>
    </row>
    <row r="36" spans="1:10" ht="12">
      <c r="A36" s="62" t="str">
        <f t="shared" si="5"/>
        <v>Deferral Account Rate Rider # 1- effective until December 31, 2010</v>
      </c>
      <c r="B36" s="44">
        <f>B21</f>
        <v>800</v>
      </c>
      <c r="C36" s="41">
        <f t="shared" si="3"/>
        <v>-0.0041</v>
      </c>
      <c r="D36" s="42">
        <f t="shared" si="6"/>
        <v>-3.2800000000000002</v>
      </c>
      <c r="E36" s="44">
        <f>B21</f>
        <v>800</v>
      </c>
      <c r="F36" s="41">
        <f t="shared" si="4"/>
        <v>0</v>
      </c>
      <c r="G36" s="42">
        <f t="shared" si="7"/>
        <v>0</v>
      </c>
      <c r="H36" s="42">
        <f t="shared" si="0"/>
        <v>3.2800000000000002</v>
      </c>
      <c r="I36" s="43">
        <f t="shared" si="1"/>
        <v>-1</v>
      </c>
      <c r="J36" s="63">
        <f t="shared" si="2"/>
        <v>0</v>
      </c>
    </row>
    <row r="37" spans="1:10" ht="12.75" thickBot="1">
      <c r="A37" s="64" t="str">
        <f t="shared" si="5"/>
        <v>Deferral Account Rate Rider # 2</v>
      </c>
      <c r="B37" s="80">
        <f>B21</f>
        <v>800</v>
      </c>
      <c r="C37" s="66">
        <f t="shared" si="3"/>
        <v>0</v>
      </c>
      <c r="D37" s="67">
        <f t="shared" si="6"/>
        <v>0</v>
      </c>
      <c r="E37" s="80">
        <f>B21</f>
        <v>800</v>
      </c>
      <c r="F37" s="66">
        <f t="shared" si="4"/>
        <v>0</v>
      </c>
      <c r="G37" s="67">
        <f t="shared" si="7"/>
        <v>0</v>
      </c>
      <c r="H37" s="67">
        <f t="shared" si="0"/>
        <v>0</v>
      </c>
      <c r="I37" s="68">
        <f t="shared" si="1"/>
        <v>0</v>
      </c>
      <c r="J37" s="69">
        <f t="shared" si="2"/>
        <v>0</v>
      </c>
    </row>
    <row r="38" spans="1:10" ht="12.75" thickBot="1">
      <c r="A38" s="74" t="s">
        <v>45</v>
      </c>
      <c r="B38" s="75"/>
      <c r="C38" s="76"/>
      <c r="D38" s="81">
        <f>SUM(D29:D37)</f>
        <v>47.81</v>
      </c>
      <c r="E38" s="76"/>
      <c r="F38" s="76"/>
      <c r="G38" s="77">
        <f>SUM(G29:G37)</f>
        <v>52</v>
      </c>
      <c r="H38" s="77">
        <f t="shared" si="0"/>
        <v>4.189999999999998</v>
      </c>
      <c r="I38" s="78">
        <f t="shared" si="1"/>
        <v>0.08763856933695874</v>
      </c>
      <c r="J38" s="79">
        <f t="shared" si="2"/>
        <v>0.3638943254837965</v>
      </c>
    </row>
    <row r="39" spans="1:10" ht="12">
      <c r="A39" s="70" t="str">
        <f>A13</f>
        <v>Retail Transmission Rate - Network Service Rate</v>
      </c>
      <c r="B39" s="45">
        <f>B21*Rates!D81</f>
        <v>869.12</v>
      </c>
      <c r="C39" s="46">
        <f>C13</f>
        <v>0.0053</v>
      </c>
      <c r="D39" s="48">
        <f>B39*C39</f>
        <v>4.606336</v>
      </c>
      <c r="E39" s="45">
        <f>B21*H21</f>
        <v>869.12</v>
      </c>
      <c r="F39" s="46">
        <f>D13</f>
        <v>0.0053</v>
      </c>
      <c r="G39" s="48">
        <f>E39*F39</f>
        <v>4.606336</v>
      </c>
      <c r="H39" s="48">
        <f t="shared" si="0"/>
        <v>0</v>
      </c>
      <c r="I39" s="49">
        <f t="shared" si="1"/>
        <v>0</v>
      </c>
      <c r="J39" s="73">
        <f t="shared" si="2"/>
        <v>0.0322349909936871</v>
      </c>
    </row>
    <row r="40" spans="1:10" ht="12.75" thickBot="1">
      <c r="A40" s="64" t="str">
        <f>A14</f>
        <v>Retail Transmission Rate - Line and Transformation Connection Service Rate</v>
      </c>
      <c r="B40" s="65">
        <f>B21*Rates!D81</f>
        <v>869.12</v>
      </c>
      <c r="C40" s="66">
        <f>C14</f>
        <v>0.005</v>
      </c>
      <c r="D40" s="67">
        <f>B40*C40</f>
        <v>4.3456</v>
      </c>
      <c r="E40" s="65">
        <f>B21*H21</f>
        <v>869.12</v>
      </c>
      <c r="F40" s="66">
        <f>D14</f>
        <v>0.005</v>
      </c>
      <c r="G40" s="67">
        <f>E40*F40</f>
        <v>4.3456</v>
      </c>
      <c r="H40" s="67">
        <f t="shared" si="0"/>
        <v>0</v>
      </c>
      <c r="I40" s="68">
        <f t="shared" si="1"/>
        <v>0</v>
      </c>
      <c r="J40" s="69">
        <f t="shared" si="2"/>
        <v>0.030410368861968965</v>
      </c>
    </row>
    <row r="41" spans="1:10" ht="12.75" thickBot="1">
      <c r="A41" s="74" t="s">
        <v>37</v>
      </c>
      <c r="B41" s="75"/>
      <c r="C41" s="76"/>
      <c r="D41" s="77">
        <f>SUM(D39:D40)</f>
        <v>8.951936</v>
      </c>
      <c r="E41" s="76"/>
      <c r="F41" s="76"/>
      <c r="G41" s="77">
        <f>SUM(G39:G40)</f>
        <v>8.951936</v>
      </c>
      <c r="H41" s="77">
        <f t="shared" si="0"/>
        <v>0</v>
      </c>
      <c r="I41" s="78">
        <f t="shared" si="1"/>
        <v>0</v>
      </c>
      <c r="J41" s="79">
        <f t="shared" si="2"/>
        <v>0.06264535985565607</v>
      </c>
    </row>
    <row r="42" spans="1:10" ht="12.75" thickBot="1">
      <c r="A42" s="82" t="s">
        <v>46</v>
      </c>
      <c r="B42" s="83"/>
      <c r="C42" s="84"/>
      <c r="D42" s="85">
        <f>D38+D41</f>
        <v>56.761936000000006</v>
      </c>
      <c r="E42" s="84"/>
      <c r="F42" s="84"/>
      <c r="G42" s="85">
        <f>G38+G41</f>
        <v>60.951936</v>
      </c>
      <c r="H42" s="85">
        <f t="shared" si="0"/>
        <v>4.189999999999998</v>
      </c>
      <c r="I42" s="86">
        <f t="shared" si="1"/>
        <v>0.07381707346979845</v>
      </c>
      <c r="J42" s="87">
        <f t="shared" si="2"/>
        <v>0.4265396853394526</v>
      </c>
    </row>
    <row r="43" spans="1:10" ht="12">
      <c r="A43" s="70" t="str">
        <f>A15</f>
        <v>Wholesale Market Service Rate</v>
      </c>
      <c r="B43" s="45">
        <f>B21*Rates!D81</f>
        <v>869.12</v>
      </c>
      <c r="C43" s="46">
        <f>C15</f>
        <v>0.0052</v>
      </c>
      <c r="D43" s="48">
        <f>B43*C43</f>
        <v>4.519424</v>
      </c>
      <c r="E43" s="45">
        <f>B21*H21</f>
        <v>869.12</v>
      </c>
      <c r="F43" s="46">
        <f>D15</f>
        <v>0.0052</v>
      </c>
      <c r="G43" s="48">
        <f>E43*F43</f>
        <v>4.519424</v>
      </c>
      <c r="H43" s="48">
        <f t="shared" si="0"/>
        <v>0</v>
      </c>
      <c r="I43" s="49">
        <f t="shared" si="1"/>
        <v>0</v>
      </c>
      <c r="J43" s="73">
        <f t="shared" si="2"/>
        <v>0.031626783616447725</v>
      </c>
    </row>
    <row r="44" spans="1:10" ht="12">
      <c r="A44" s="62" t="str">
        <f>A16</f>
        <v>Rural Rate Protection Charge</v>
      </c>
      <c r="B44" s="40">
        <f>B21*Rates!D81</f>
        <v>869.12</v>
      </c>
      <c r="C44" s="41">
        <f>C16</f>
        <v>0.0013</v>
      </c>
      <c r="D44" s="42">
        <f>B44*C44</f>
        <v>1.129856</v>
      </c>
      <c r="E44" s="40">
        <f>B21*H21</f>
        <v>869.12</v>
      </c>
      <c r="F44" s="41">
        <f>D16</f>
        <v>0.0013</v>
      </c>
      <c r="G44" s="42">
        <f>E44*F44</f>
        <v>1.129856</v>
      </c>
      <c r="H44" s="42">
        <f t="shared" si="0"/>
        <v>0</v>
      </c>
      <c r="I44" s="43">
        <f t="shared" si="1"/>
        <v>0</v>
      </c>
      <c r="J44" s="63">
        <f t="shared" si="2"/>
        <v>0.007906695904111931</v>
      </c>
    </row>
    <row r="45" spans="1:10" ht="12">
      <c r="A45" s="64" t="s">
        <v>50</v>
      </c>
      <c r="B45" s="65">
        <f>B21*Rates!D81</f>
        <v>869.12</v>
      </c>
      <c r="C45" s="66">
        <f>Rates!D18</f>
        <v>0.0003725</v>
      </c>
      <c r="D45" s="67">
        <f>B45*C45</f>
        <v>0.3237472</v>
      </c>
      <c r="E45" s="65">
        <f>B21*Rates!F81</f>
        <v>869.12</v>
      </c>
      <c r="F45" s="66">
        <f>Rates!F18</f>
        <v>0.0003725</v>
      </c>
      <c r="G45" s="67">
        <f>E45*F45</f>
        <v>0.3237472</v>
      </c>
      <c r="H45" s="42">
        <f>G45-D45</f>
        <v>0</v>
      </c>
      <c r="I45" s="43">
        <f>IF(ISERROR(H45/D45),0,H45/D45)</f>
        <v>0</v>
      </c>
      <c r="J45" s="63">
        <f>IF(ISERROR(G45/G$51),0,G45/G$51)</f>
        <v>0.002265572480216688</v>
      </c>
    </row>
    <row r="46" spans="1:10" ht="12.75" thickBot="1">
      <c r="A46" s="64" t="str">
        <f>A18</f>
        <v>Standard Supply Service - Administarive Charge (if applicable)</v>
      </c>
      <c r="B46" s="80">
        <f>B29</f>
        <v>1</v>
      </c>
      <c r="C46" s="67">
        <f>C18</f>
        <v>0.25</v>
      </c>
      <c r="D46" s="67">
        <f>B46*C46</f>
        <v>0.25</v>
      </c>
      <c r="E46" s="65">
        <f>B29</f>
        <v>1</v>
      </c>
      <c r="F46" s="67">
        <f>D18</f>
        <v>0.25</v>
      </c>
      <c r="G46" s="67">
        <f>E46*F46</f>
        <v>0.25</v>
      </c>
      <c r="H46" s="67">
        <f t="shared" si="0"/>
        <v>0</v>
      </c>
      <c r="I46" s="68">
        <f t="shared" si="1"/>
        <v>0</v>
      </c>
      <c r="J46" s="69">
        <f t="shared" si="2"/>
        <v>0.0017494919494413293</v>
      </c>
    </row>
    <row r="47" spans="1:10" ht="12.75" thickBot="1">
      <c r="A47" s="74" t="s">
        <v>47</v>
      </c>
      <c r="B47" s="75"/>
      <c r="C47" s="76"/>
      <c r="D47" s="77">
        <f>SUM(D43:D46)</f>
        <v>6.2230272</v>
      </c>
      <c r="E47" s="76"/>
      <c r="F47" s="76"/>
      <c r="G47" s="77">
        <f>SUM(G43:G46)</f>
        <v>6.2230272</v>
      </c>
      <c r="H47" s="77">
        <f t="shared" si="0"/>
        <v>0</v>
      </c>
      <c r="I47" s="78">
        <f t="shared" si="1"/>
        <v>0</v>
      </c>
      <c r="J47" s="79">
        <f t="shared" si="2"/>
        <v>0.04354854395021767</v>
      </c>
    </row>
    <row r="48" spans="1:10" ht="12.75" thickBot="1">
      <c r="A48" s="88" t="s">
        <v>24</v>
      </c>
      <c r="B48" s="89">
        <f>B21</f>
        <v>800</v>
      </c>
      <c r="C48" s="90">
        <f>Rates!D75</f>
        <v>0.002</v>
      </c>
      <c r="D48" s="91">
        <f>B48*C48</f>
        <v>1.6</v>
      </c>
      <c r="E48" s="89">
        <f>B21</f>
        <v>800</v>
      </c>
      <c r="F48" s="90">
        <f>Rates!F75</f>
        <v>0.002</v>
      </c>
      <c r="G48" s="91">
        <f>E48*F48</f>
        <v>1.6</v>
      </c>
      <c r="H48" s="91">
        <f t="shared" si="0"/>
        <v>0</v>
      </c>
      <c r="I48" s="92">
        <f t="shared" si="1"/>
        <v>0</v>
      </c>
      <c r="J48" s="93">
        <f t="shared" si="2"/>
        <v>0.011196748476424509</v>
      </c>
    </row>
    <row r="49" spans="1:10" ht="12.75" thickBot="1">
      <c r="A49" s="74" t="s">
        <v>48</v>
      </c>
      <c r="B49" s="75"/>
      <c r="C49" s="76"/>
      <c r="D49" s="77">
        <f>D28+D42+D47+D48</f>
        <v>122.2689632</v>
      </c>
      <c r="E49" s="76"/>
      <c r="F49" s="76"/>
      <c r="G49" s="77">
        <f>G28+G42+G47+G48</f>
        <v>126.4589632</v>
      </c>
      <c r="H49" s="77">
        <f t="shared" si="0"/>
        <v>4.189999999999998</v>
      </c>
      <c r="I49" s="78">
        <f t="shared" si="1"/>
        <v>0.034268712928776986</v>
      </c>
      <c r="J49" s="79">
        <f t="shared" si="2"/>
        <v>0.8849557522123893</v>
      </c>
    </row>
    <row r="50" spans="1:10" ht="12.75" thickBot="1">
      <c r="A50" s="94" t="s">
        <v>51</v>
      </c>
      <c r="B50" s="95"/>
      <c r="C50" s="96">
        <f>Rates!D82</f>
        <v>0.13</v>
      </c>
      <c r="D50" s="91">
        <f>C50*D49</f>
        <v>15.894965216000001</v>
      </c>
      <c r="E50" s="97"/>
      <c r="F50" s="96">
        <f>Rates!F82</f>
        <v>0.13</v>
      </c>
      <c r="G50" s="91">
        <f>F50*G49</f>
        <v>16.439665216</v>
      </c>
      <c r="H50" s="91">
        <f t="shared" si="0"/>
        <v>0.5447000000000006</v>
      </c>
      <c r="I50" s="92">
        <f t="shared" si="1"/>
        <v>0.03426871292877704</v>
      </c>
      <c r="J50" s="93">
        <f t="shared" si="2"/>
        <v>0.11504424778761062</v>
      </c>
    </row>
    <row r="51" spans="1:10" ht="12.75" thickBot="1">
      <c r="A51" s="82" t="s">
        <v>38</v>
      </c>
      <c r="B51" s="83"/>
      <c r="C51" s="84"/>
      <c r="D51" s="105">
        <f>D49+D50</f>
        <v>138.163928416</v>
      </c>
      <c r="E51" s="84"/>
      <c r="F51" s="84"/>
      <c r="G51" s="105">
        <f>G49+G50</f>
        <v>142.898628416</v>
      </c>
      <c r="H51" s="105">
        <f t="shared" si="0"/>
        <v>4.734700000000004</v>
      </c>
      <c r="I51" s="86">
        <f t="shared" si="1"/>
        <v>0.034268712928777034</v>
      </c>
      <c r="J51" s="87">
        <f t="shared" si="2"/>
        <v>1</v>
      </c>
    </row>
  </sheetData>
  <mergeCells count="4">
    <mergeCell ref="A24:A25"/>
    <mergeCell ref="B24:B25"/>
    <mergeCell ref="E24:E25"/>
    <mergeCell ref="H24:J24"/>
  </mergeCells>
  <printOptions/>
  <pageMargins left="0.75" right="0.75" top="1" bottom="1" header="0.5" footer="0.5"/>
  <pageSetup fitToHeight="1" fitToWidth="1" horizontalDpi="600" verticalDpi="600" orientation="portrait" scale="56" r:id="rId1"/>
  <headerFooter alignWithMargins="0">
    <oddHeader xml:space="preserve">&amp;C&amp;"Arial,Bold"&amp;16Electricity Distribution Impacts
Rates Effective January 1, 2011&amp;"Arial,Regular"&amp;10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3"/>
  <sheetViews>
    <sheetView workbookViewId="0" topLeftCell="A1">
      <selection activeCell="F63" sqref="F63"/>
    </sheetView>
  </sheetViews>
  <sheetFormatPr defaultColWidth="9.140625" defaultRowHeight="12.75"/>
  <cols>
    <col min="1" max="1" width="80.140625" style="9" bestFit="1" customWidth="1"/>
    <col min="2" max="2" width="9.00390625" style="12" bestFit="1" customWidth="1"/>
    <col min="3" max="3" width="9.8515625" style="9" bestFit="1" customWidth="1"/>
    <col min="4" max="4" width="11.00390625" style="9" bestFit="1" customWidth="1"/>
    <col min="5" max="6" width="9.140625" style="9" customWidth="1"/>
    <col min="7" max="7" width="11.00390625" style="9" bestFit="1" customWidth="1"/>
    <col min="8" max="8" width="10.00390625" style="9" bestFit="1" customWidth="1"/>
    <col min="9" max="9" width="9.140625" style="9" customWidth="1"/>
    <col min="10" max="10" width="11.57421875" style="9" bestFit="1" customWidth="1"/>
    <col min="11" max="16384" width="9.140625" style="9" customWidth="1"/>
  </cols>
  <sheetData>
    <row r="2" ht="12.75" thickBot="1"/>
    <row r="3" spans="1:4" ht="36.75" thickBot="1">
      <c r="A3" s="15" t="str">
        <f>Rates!A21</f>
        <v>Residential - R2</v>
      </c>
      <c r="B3" s="17" t="str">
        <f>Rates!B3</f>
        <v>Metric</v>
      </c>
      <c r="C3" s="16" t="str">
        <f>Rates!D3</f>
        <v>Proposed July 1, 2010</v>
      </c>
      <c r="D3" s="16" t="str">
        <f>Rates!F3</f>
        <v>Proposed January 1, 2011</v>
      </c>
    </row>
    <row r="4" spans="1:4" ht="12">
      <c r="A4" s="24" t="str">
        <f>Rates!A22</f>
        <v>Monthly Service Charge</v>
      </c>
      <c r="B4" s="25" t="str">
        <f>Rates!B22</f>
        <v>$</v>
      </c>
      <c r="C4" s="26">
        <f>Rates!D22</f>
        <v>628.91</v>
      </c>
      <c r="D4" s="27">
        <f>Rates!F22</f>
        <v>641.48</v>
      </c>
    </row>
    <row r="5" spans="1:4" ht="12">
      <c r="A5" s="28" t="str">
        <f>Rates!A23</f>
        <v>Smart Meter Rate Adder</v>
      </c>
      <c r="B5" s="29" t="str">
        <f>Rates!B23</f>
        <v>$</v>
      </c>
      <c r="C5" s="30">
        <f>Rates!D23</f>
        <v>1</v>
      </c>
      <c r="D5" s="31">
        <f>Rates!F23</f>
        <v>1</v>
      </c>
    </row>
    <row r="6" spans="1:4" ht="12">
      <c r="A6" s="28" t="str">
        <f>Rates!A24</f>
        <v>Monthly Service Charge Rate Adder # 1</v>
      </c>
      <c r="B6" s="29" t="str">
        <f>Rates!B24</f>
        <v>$</v>
      </c>
      <c r="C6" s="30">
        <f>Rates!D24</f>
        <v>0</v>
      </c>
      <c r="D6" s="31">
        <f>Rates!F24</f>
        <v>0</v>
      </c>
    </row>
    <row r="7" spans="1:4" ht="12">
      <c r="A7" s="28" t="str">
        <f>Rates!A25</f>
        <v>Monthly Service Charge Rate Adder # 2</v>
      </c>
      <c r="B7" s="29" t="str">
        <f>Rates!B25</f>
        <v>$</v>
      </c>
      <c r="C7" s="30">
        <f>Rates!D25</f>
        <v>0</v>
      </c>
      <c r="D7" s="31">
        <f>Rates!F25</f>
        <v>0</v>
      </c>
    </row>
    <row r="8" spans="1:4" ht="12">
      <c r="A8" s="28" t="str">
        <f>Rates!A26</f>
        <v>Distribution Volumetric Rate</v>
      </c>
      <c r="B8" s="29" t="str">
        <f>Rates!B26</f>
        <v>$/kW</v>
      </c>
      <c r="C8" s="32">
        <f>Rates!D26</f>
        <v>2.5899</v>
      </c>
      <c r="D8" s="33">
        <f>Rates!F26</f>
        <v>2.6417</v>
      </c>
    </row>
    <row r="9" spans="1:4" ht="12">
      <c r="A9" s="28" t="str">
        <f>Rates!A27</f>
        <v>Distribution Volumetric Rate Rate Adder # 1- effective until December 31, 2012</v>
      </c>
      <c r="B9" s="29"/>
      <c r="C9" s="32">
        <f>Rates!D27</f>
        <v>0.0044</v>
      </c>
      <c r="D9" s="33">
        <f>Rates!F27</f>
        <v>0.0044</v>
      </c>
    </row>
    <row r="10" spans="1:4" ht="12">
      <c r="A10" s="28" t="str">
        <f>Rates!A28</f>
        <v>Distribution Volumetric Rate Rate Adder # 2</v>
      </c>
      <c r="B10" s="29"/>
      <c r="C10" s="32">
        <f>Rates!D28</f>
        <v>0</v>
      </c>
      <c r="D10" s="33">
        <f>Rates!F28</f>
        <v>0</v>
      </c>
    </row>
    <row r="11" spans="1:4" ht="12">
      <c r="A11" s="28" t="str">
        <f>Rates!A29</f>
        <v>Deferral Account Rate Rider # 1- effective until December 31, 2010</v>
      </c>
      <c r="B11" s="29" t="str">
        <f>Rates!B29</f>
        <v>$/kW</v>
      </c>
      <c r="C11" s="32">
        <f>Rates!D29</f>
        <v>-0.2025</v>
      </c>
      <c r="D11" s="33">
        <f>Rates!F29</f>
        <v>0</v>
      </c>
    </row>
    <row r="12" spans="1:4" ht="12">
      <c r="A12" s="28" t="str">
        <f>Rates!A30</f>
        <v>Deferral Account Rate Rider # 2</v>
      </c>
      <c r="B12" s="29"/>
      <c r="C12" s="32">
        <f>Rates!D30</f>
        <v>0</v>
      </c>
      <c r="D12" s="33">
        <f>Rates!F30</f>
        <v>0</v>
      </c>
    </row>
    <row r="13" spans="1:4" ht="12">
      <c r="A13" s="28" t="str">
        <f>Rates!A31</f>
        <v>Retail Transmission Rate - Network Service Rate</v>
      </c>
      <c r="B13" s="29" t="str">
        <f>Rates!B31</f>
        <v>$/kW</v>
      </c>
      <c r="C13" s="32">
        <f>Rates!D31</f>
        <v>1.9737</v>
      </c>
      <c r="D13" s="33">
        <f>Rates!F31</f>
        <v>1.9737</v>
      </c>
    </row>
    <row r="14" spans="1:4" ht="12">
      <c r="A14" s="28" t="str">
        <f>Rates!A32</f>
        <v>Retail Transmission Rate - Line and Transformation Connection Service Rate</v>
      </c>
      <c r="B14" s="29" t="str">
        <f>Rates!B32</f>
        <v>$/kW</v>
      </c>
      <c r="C14" s="32">
        <f>Rates!D32</f>
        <v>1.7882</v>
      </c>
      <c r="D14" s="33">
        <f>Rates!F32</f>
        <v>1.7882</v>
      </c>
    </row>
    <row r="15" spans="1:4" ht="12">
      <c r="A15" s="20" t="str">
        <f>Rates!A33</f>
        <v>Retail Transmission Rate - Network Service Rate - Interval Meter &gt; 1,000 kW</v>
      </c>
      <c r="B15" s="21" t="str">
        <f>Rates!B33</f>
        <v>$/kW</v>
      </c>
      <c r="C15" s="22">
        <f>Rates!D33</f>
        <v>2.0937</v>
      </c>
      <c r="D15" s="23">
        <f>Rates!F33</f>
        <v>2.0937</v>
      </c>
    </row>
    <row r="16" spans="1:4" ht="12">
      <c r="A16" s="20" t="str">
        <f>Rates!A34</f>
        <v>Retail Transmission Rate - Line and Transformation Connection Service Rate - Interval &gt; 1,000 kW</v>
      </c>
      <c r="B16" s="21" t="str">
        <f>Rates!B34</f>
        <v>$/kW</v>
      </c>
      <c r="C16" s="22">
        <f>Rates!D34</f>
        <v>1.9763</v>
      </c>
      <c r="D16" s="23">
        <f>Rates!F34</f>
        <v>1.9763</v>
      </c>
    </row>
    <row r="17" spans="1:4" ht="12">
      <c r="A17" s="20" t="str">
        <f>Rates!A35</f>
        <v>Wholesale Market Service Rate</v>
      </c>
      <c r="B17" s="21" t="str">
        <f>Rates!B35</f>
        <v>$/kWh</v>
      </c>
      <c r="C17" s="22">
        <f>Rates!D35</f>
        <v>0.0052</v>
      </c>
      <c r="D17" s="23">
        <f>Rates!F35</f>
        <v>0.0052</v>
      </c>
    </row>
    <row r="18" spans="1:4" ht="12">
      <c r="A18" s="20" t="str">
        <f>Rates!A36</f>
        <v>Rural Rate Protection Charge</v>
      </c>
      <c r="B18" s="21" t="str">
        <f>Rates!B36</f>
        <v>$/kWh</v>
      </c>
      <c r="C18" s="22">
        <f>Rates!D36</f>
        <v>0.0013</v>
      </c>
      <c r="D18" s="23">
        <f>Rates!F36</f>
        <v>0.0013</v>
      </c>
    </row>
    <row r="19" spans="1:4" ht="12">
      <c r="A19" s="28" t="str">
        <f>Rates!A37</f>
        <v>Special Purpose Charge</v>
      </c>
      <c r="B19" s="29" t="str">
        <f>Rates!B37</f>
        <v>$/kWh</v>
      </c>
      <c r="C19" s="32">
        <f>Rates!D37</f>
        <v>0.0003725</v>
      </c>
      <c r="D19" s="33">
        <f>Rates!F37</f>
        <v>0.0003725</v>
      </c>
    </row>
    <row r="20" spans="1:4" ht="12.75" thickBot="1">
      <c r="A20" s="13" t="str">
        <f>Rates!A38</f>
        <v>Standard Supply Service - Administarive Charge (if applicable)</v>
      </c>
      <c r="B20" s="18" t="str">
        <f>Rates!B38</f>
        <v>$</v>
      </c>
      <c r="C20" s="19">
        <f>Rates!D38</f>
        <v>0.25</v>
      </c>
      <c r="D20" s="14">
        <f>Rates!F38</f>
        <v>0.25</v>
      </c>
    </row>
    <row r="22" ht="12.75" thickBot="1"/>
    <row r="23" spans="1:8" ht="13.5" thickBot="1">
      <c r="A23" s="34" t="s">
        <v>31</v>
      </c>
      <c r="B23" s="35">
        <v>90000</v>
      </c>
      <c r="C23" s="36" t="s">
        <v>32</v>
      </c>
      <c r="D23" s="37">
        <v>225</v>
      </c>
      <c r="E23" s="36" t="s">
        <v>33</v>
      </c>
      <c r="G23" s="38" t="s">
        <v>28</v>
      </c>
      <c r="H23" s="54">
        <f>Rates!F81</f>
        <v>1.0864</v>
      </c>
    </row>
    <row r="24" spans="1:5" ht="13.5" thickBot="1">
      <c r="A24" s="34" t="s">
        <v>34</v>
      </c>
      <c r="B24" s="35">
        <v>750</v>
      </c>
      <c r="C24" s="36" t="s">
        <v>32</v>
      </c>
      <c r="D24" s="38" t="s">
        <v>35</v>
      </c>
      <c r="E24" s="98">
        <f>IF(D23&gt;0,B23/(D23*24*30.4)," ")</f>
        <v>0.5482456140350878</v>
      </c>
    </row>
    <row r="25" ht="12.75" thickBot="1"/>
    <row r="26" spans="1:10" ht="12.75" customHeight="1">
      <c r="A26" s="111" t="str">
        <f>A3</f>
        <v>Residential - R2</v>
      </c>
      <c r="B26" s="113" t="s">
        <v>36</v>
      </c>
      <c r="C26" s="50" t="s">
        <v>42</v>
      </c>
      <c r="D26" s="50" t="s">
        <v>43</v>
      </c>
      <c r="E26" s="113" t="s">
        <v>36</v>
      </c>
      <c r="F26" s="50" t="s">
        <v>42</v>
      </c>
      <c r="G26" s="50" t="s">
        <v>43</v>
      </c>
      <c r="H26" s="115" t="s">
        <v>49</v>
      </c>
      <c r="I26" s="115"/>
      <c r="J26" s="116"/>
    </row>
    <row r="27" spans="1:10" ht="12.75" thickBot="1">
      <c r="A27" s="112"/>
      <c r="B27" s="114"/>
      <c r="C27" s="51" t="s">
        <v>19</v>
      </c>
      <c r="D27" s="51" t="s">
        <v>19</v>
      </c>
      <c r="E27" s="114"/>
      <c r="F27" s="51" t="s">
        <v>19</v>
      </c>
      <c r="G27" s="51" t="s">
        <v>19</v>
      </c>
      <c r="H27" s="51" t="s">
        <v>19</v>
      </c>
      <c r="I27" s="52" t="s">
        <v>27</v>
      </c>
      <c r="J27" s="53" t="s">
        <v>39</v>
      </c>
    </row>
    <row r="28" spans="1:10" ht="12">
      <c r="A28" s="55" t="s">
        <v>40</v>
      </c>
      <c r="B28" s="56">
        <f>IF(B23*Rates!D81&gt;B24,B24,B23*Rates!D81)</f>
        <v>750</v>
      </c>
      <c r="C28" s="57">
        <f>Rates!D76</f>
        <v>0.065</v>
      </c>
      <c r="D28" s="58">
        <f>B28*C28</f>
        <v>48.75</v>
      </c>
      <c r="E28" s="56">
        <f>IF(B23*H23&gt;B24,B24,B23*H23)</f>
        <v>750</v>
      </c>
      <c r="F28" s="57">
        <f>Rates!F76</f>
        <v>0.065</v>
      </c>
      <c r="G28" s="58">
        <f>E28*F28</f>
        <v>48.75</v>
      </c>
      <c r="H28" s="59">
        <f aca="true" t="shared" si="0" ref="H28:H53">G28-D28</f>
        <v>0</v>
      </c>
      <c r="I28" s="60">
        <f>IF(ISERROR(H28/D28),1,H28/D28)</f>
        <v>0</v>
      </c>
      <c r="J28" s="61">
        <f aca="true" t="shared" si="1" ref="J28:J53">IF(ISERROR(G28/G$53),0,G28/G$53)</f>
        <v>0.004174187556375283</v>
      </c>
    </row>
    <row r="29" spans="1:10" ht="12.75" thickBot="1">
      <c r="A29" s="64" t="s">
        <v>41</v>
      </c>
      <c r="B29" s="65">
        <f>IF(B23*Rates!D81&gt;=B24,B23*Rates!D81-B24,0)</f>
        <v>97026</v>
      </c>
      <c r="C29" s="66">
        <f>Rates!D77</f>
        <v>0.075</v>
      </c>
      <c r="D29" s="67">
        <f>B29*C29</f>
        <v>7276.95</v>
      </c>
      <c r="E29" s="65">
        <f>IF(B23*H23&gt;=B24,B23*H23-B24,0)</f>
        <v>97026</v>
      </c>
      <c r="F29" s="66">
        <f>Rates!F77</f>
        <v>0.075</v>
      </c>
      <c r="G29" s="67">
        <f>E29*F29</f>
        <v>7276.95</v>
      </c>
      <c r="H29" s="67">
        <f t="shared" si="0"/>
        <v>0</v>
      </c>
      <c r="I29" s="68">
        <f>IF(ISERROR(H29/D29),0,H29/D29)</f>
        <v>0</v>
      </c>
      <c r="J29" s="69">
        <f t="shared" si="1"/>
        <v>0.6230841874536435</v>
      </c>
    </row>
    <row r="30" spans="1:10" ht="12.75" thickBot="1">
      <c r="A30" s="74" t="s">
        <v>44</v>
      </c>
      <c r="B30" s="75"/>
      <c r="C30" s="76"/>
      <c r="D30" s="77">
        <f>SUM(D28:D29)</f>
        <v>7325.7</v>
      </c>
      <c r="E30" s="76"/>
      <c r="F30" s="76"/>
      <c r="G30" s="77">
        <f>SUM(G28:G29)</f>
        <v>7325.7</v>
      </c>
      <c r="H30" s="77">
        <f t="shared" si="0"/>
        <v>0</v>
      </c>
      <c r="I30" s="78">
        <f>IF(ISERROR(H30/D30),0,H30/D30)</f>
        <v>0</v>
      </c>
      <c r="J30" s="79">
        <f t="shared" si="1"/>
        <v>0.6272583750100187</v>
      </c>
    </row>
    <row r="31" spans="1:10" ht="12">
      <c r="A31" s="70" t="str">
        <f aca="true" t="shared" si="2" ref="A31:A39">A4</f>
        <v>Monthly Service Charge</v>
      </c>
      <c r="B31" s="71">
        <v>1</v>
      </c>
      <c r="C31" s="47">
        <f aca="true" t="shared" si="3" ref="C31:C39">C4</f>
        <v>628.91</v>
      </c>
      <c r="D31" s="47">
        <f aca="true" t="shared" si="4" ref="D31:D39">B31*C31</f>
        <v>628.91</v>
      </c>
      <c r="E31" s="72">
        <f>B31</f>
        <v>1</v>
      </c>
      <c r="F31" s="48">
        <f aca="true" t="shared" si="5" ref="F31:F39">D4</f>
        <v>641.48</v>
      </c>
      <c r="G31" s="48">
        <f aca="true" t="shared" si="6" ref="G31:G39">E31*F31</f>
        <v>641.48</v>
      </c>
      <c r="H31" s="48">
        <f t="shared" si="0"/>
        <v>12.57000000000005</v>
      </c>
      <c r="I31" s="49">
        <f>IF(ISERROR(H31/D31),0,H31/D31)</f>
        <v>0.019986961568427997</v>
      </c>
      <c r="J31" s="73">
        <f t="shared" si="1"/>
        <v>0.05492631453668958</v>
      </c>
    </row>
    <row r="32" spans="1:10" ht="12">
      <c r="A32" s="62" t="str">
        <f t="shared" si="2"/>
        <v>Smart Meter Rate Adder</v>
      </c>
      <c r="B32" s="44">
        <f>B31</f>
        <v>1</v>
      </c>
      <c r="C32" s="42">
        <f t="shared" si="3"/>
        <v>1</v>
      </c>
      <c r="D32" s="42">
        <f t="shared" si="4"/>
        <v>1</v>
      </c>
      <c r="E32" s="44">
        <f>B32</f>
        <v>1</v>
      </c>
      <c r="F32" s="42">
        <f t="shared" si="5"/>
        <v>1</v>
      </c>
      <c r="G32" s="42">
        <f t="shared" si="6"/>
        <v>1</v>
      </c>
      <c r="H32" s="42">
        <f t="shared" si="0"/>
        <v>0</v>
      </c>
      <c r="I32" s="43">
        <f>IF(ISERROR(H32/D32),1,H32/D32)</f>
        <v>0</v>
      </c>
      <c r="J32" s="63">
        <f t="shared" si="1"/>
        <v>8.562436013077505E-05</v>
      </c>
    </row>
    <row r="33" spans="1:10" ht="12">
      <c r="A33" s="62" t="str">
        <f t="shared" si="2"/>
        <v>Monthly Service Charge Rate Adder # 1</v>
      </c>
      <c r="B33" s="44">
        <f>B31</f>
        <v>1</v>
      </c>
      <c r="C33" s="42">
        <f t="shared" si="3"/>
        <v>0</v>
      </c>
      <c r="D33" s="42">
        <f t="shared" si="4"/>
        <v>0</v>
      </c>
      <c r="E33" s="44">
        <f>B33</f>
        <v>1</v>
      </c>
      <c r="F33" s="42">
        <f t="shared" si="5"/>
        <v>0</v>
      </c>
      <c r="G33" s="42">
        <f t="shared" si="6"/>
        <v>0</v>
      </c>
      <c r="H33" s="42">
        <f t="shared" si="0"/>
        <v>0</v>
      </c>
      <c r="I33" s="43">
        <f aca="true" t="shared" si="7" ref="I33:I53">IF(ISERROR(H33/D33),0,H33/D33)</f>
        <v>0</v>
      </c>
      <c r="J33" s="63">
        <f t="shared" si="1"/>
        <v>0</v>
      </c>
    </row>
    <row r="34" spans="1:10" ht="12">
      <c r="A34" s="62" t="str">
        <f t="shared" si="2"/>
        <v>Monthly Service Charge Rate Adder # 2</v>
      </c>
      <c r="B34" s="44">
        <f>B31</f>
        <v>1</v>
      </c>
      <c r="C34" s="42">
        <f t="shared" si="3"/>
        <v>0</v>
      </c>
      <c r="D34" s="42">
        <f t="shared" si="4"/>
        <v>0</v>
      </c>
      <c r="E34" s="44">
        <f>B34</f>
        <v>1</v>
      </c>
      <c r="F34" s="42">
        <f t="shared" si="5"/>
        <v>0</v>
      </c>
      <c r="G34" s="42">
        <f t="shared" si="6"/>
        <v>0</v>
      </c>
      <c r="H34" s="42">
        <f t="shared" si="0"/>
        <v>0</v>
      </c>
      <c r="I34" s="43">
        <f t="shared" si="7"/>
        <v>0</v>
      </c>
      <c r="J34" s="63">
        <f t="shared" si="1"/>
        <v>0</v>
      </c>
    </row>
    <row r="35" spans="1:10" ht="12">
      <c r="A35" s="62" t="str">
        <f t="shared" si="2"/>
        <v>Distribution Volumetric Rate</v>
      </c>
      <c r="B35" s="44">
        <f>D23</f>
        <v>225</v>
      </c>
      <c r="C35" s="41">
        <f t="shared" si="3"/>
        <v>2.5899</v>
      </c>
      <c r="D35" s="42">
        <f t="shared" si="4"/>
        <v>582.7275</v>
      </c>
      <c r="E35" s="44">
        <f>D23</f>
        <v>225</v>
      </c>
      <c r="F35" s="41">
        <f t="shared" si="5"/>
        <v>2.6417</v>
      </c>
      <c r="G35" s="42">
        <f t="shared" si="6"/>
        <v>594.3825</v>
      </c>
      <c r="H35" s="42">
        <f t="shared" si="0"/>
        <v>11.655000000000086</v>
      </c>
      <c r="I35" s="43">
        <f t="shared" si="7"/>
        <v>0.020000772230588205</v>
      </c>
      <c r="J35" s="63">
        <f t="shared" si="1"/>
        <v>0.0508936212354304</v>
      </c>
    </row>
    <row r="36" spans="1:10" ht="12">
      <c r="A36" s="62" t="str">
        <f t="shared" si="2"/>
        <v>Distribution Volumetric Rate Rate Adder # 1- effective until December 31, 2012</v>
      </c>
      <c r="B36" s="44">
        <f>D23</f>
        <v>225</v>
      </c>
      <c r="C36" s="41">
        <f t="shared" si="3"/>
        <v>0.0044</v>
      </c>
      <c r="D36" s="42">
        <f t="shared" si="4"/>
        <v>0.9900000000000001</v>
      </c>
      <c r="E36" s="44">
        <f>D23</f>
        <v>225</v>
      </c>
      <c r="F36" s="41">
        <f t="shared" si="5"/>
        <v>0.0044</v>
      </c>
      <c r="G36" s="42">
        <f t="shared" si="6"/>
        <v>0.9900000000000001</v>
      </c>
      <c r="H36" s="42">
        <f t="shared" si="0"/>
        <v>0</v>
      </c>
      <c r="I36" s="43">
        <f t="shared" si="7"/>
        <v>0</v>
      </c>
      <c r="J36" s="63">
        <f t="shared" si="1"/>
        <v>8.47681165294673E-05</v>
      </c>
    </row>
    <row r="37" spans="1:10" ht="12">
      <c r="A37" s="62" t="str">
        <f t="shared" si="2"/>
        <v>Distribution Volumetric Rate Rate Adder # 2</v>
      </c>
      <c r="B37" s="44">
        <f>D23</f>
        <v>225</v>
      </c>
      <c r="C37" s="41">
        <f t="shared" si="3"/>
        <v>0</v>
      </c>
      <c r="D37" s="42">
        <f t="shared" si="4"/>
        <v>0</v>
      </c>
      <c r="E37" s="44">
        <f>D23</f>
        <v>225</v>
      </c>
      <c r="F37" s="41">
        <f t="shared" si="5"/>
        <v>0</v>
      </c>
      <c r="G37" s="42">
        <f t="shared" si="6"/>
        <v>0</v>
      </c>
      <c r="H37" s="42">
        <f t="shared" si="0"/>
        <v>0</v>
      </c>
      <c r="I37" s="43">
        <f t="shared" si="7"/>
        <v>0</v>
      </c>
      <c r="J37" s="63">
        <f t="shared" si="1"/>
        <v>0</v>
      </c>
    </row>
    <row r="38" spans="1:10" ht="12">
      <c r="A38" s="62" t="str">
        <f t="shared" si="2"/>
        <v>Deferral Account Rate Rider # 1- effective until December 31, 2010</v>
      </c>
      <c r="B38" s="44">
        <f>D23</f>
        <v>225</v>
      </c>
      <c r="C38" s="41">
        <f t="shared" si="3"/>
        <v>-0.2025</v>
      </c>
      <c r="D38" s="42">
        <f t="shared" si="4"/>
        <v>-45.5625</v>
      </c>
      <c r="E38" s="44">
        <f>D23</f>
        <v>225</v>
      </c>
      <c r="F38" s="41">
        <f t="shared" si="5"/>
        <v>0</v>
      </c>
      <c r="G38" s="42">
        <f t="shared" si="6"/>
        <v>0</v>
      </c>
      <c r="H38" s="42">
        <f t="shared" si="0"/>
        <v>45.5625</v>
      </c>
      <c r="I38" s="43">
        <f t="shared" si="7"/>
        <v>-1</v>
      </c>
      <c r="J38" s="63">
        <f t="shared" si="1"/>
        <v>0</v>
      </c>
    </row>
    <row r="39" spans="1:10" ht="12.75" thickBot="1">
      <c r="A39" s="64" t="str">
        <f t="shared" si="2"/>
        <v>Deferral Account Rate Rider # 2</v>
      </c>
      <c r="B39" s="80">
        <f>D23</f>
        <v>225</v>
      </c>
      <c r="C39" s="66">
        <f t="shared" si="3"/>
        <v>0</v>
      </c>
      <c r="D39" s="67">
        <f t="shared" si="4"/>
        <v>0</v>
      </c>
      <c r="E39" s="80">
        <f>D23</f>
        <v>225</v>
      </c>
      <c r="F39" s="66">
        <f t="shared" si="5"/>
        <v>0</v>
      </c>
      <c r="G39" s="67">
        <f t="shared" si="6"/>
        <v>0</v>
      </c>
      <c r="H39" s="67">
        <f t="shared" si="0"/>
        <v>0</v>
      </c>
      <c r="I39" s="68">
        <f t="shared" si="7"/>
        <v>0</v>
      </c>
      <c r="J39" s="69">
        <f t="shared" si="1"/>
        <v>0</v>
      </c>
    </row>
    <row r="40" spans="1:10" ht="12.75" thickBot="1">
      <c r="A40" s="74" t="s">
        <v>45</v>
      </c>
      <c r="B40" s="75"/>
      <c r="C40" s="76"/>
      <c r="D40" s="81">
        <f>SUM(D31:D39)</f>
        <v>1168.0649999999998</v>
      </c>
      <c r="E40" s="76"/>
      <c r="F40" s="76"/>
      <c r="G40" s="77">
        <f>SUM(G31:G39)</f>
        <v>1237.8525000000002</v>
      </c>
      <c r="H40" s="77">
        <f t="shared" si="0"/>
        <v>69.78750000000036</v>
      </c>
      <c r="I40" s="78">
        <f t="shared" si="7"/>
        <v>0.059746246998241</v>
      </c>
      <c r="J40" s="79">
        <f t="shared" si="1"/>
        <v>0.10599032824878023</v>
      </c>
    </row>
    <row r="41" spans="1:10" ht="12">
      <c r="A41" s="70" t="str">
        <f>A13</f>
        <v>Retail Transmission Rate - Network Service Rate</v>
      </c>
      <c r="B41" s="45">
        <f>D23*Rates!D81</f>
        <v>244.44</v>
      </c>
      <c r="C41" s="46">
        <f>C13</f>
        <v>1.9737</v>
      </c>
      <c r="D41" s="48">
        <f>B41*C41</f>
        <v>482.451228</v>
      </c>
      <c r="E41" s="45">
        <f>D23*H23</f>
        <v>244.44</v>
      </c>
      <c r="F41" s="46">
        <f>D13</f>
        <v>1.9737</v>
      </c>
      <c r="G41" s="48">
        <f>E41*F41</f>
        <v>482.451228</v>
      </c>
      <c r="H41" s="48">
        <f t="shared" si="0"/>
        <v>0</v>
      </c>
      <c r="I41" s="49">
        <f t="shared" si="7"/>
        <v>0</v>
      </c>
      <c r="J41" s="73">
        <f t="shared" si="1"/>
        <v>0.04130957769180666</v>
      </c>
    </row>
    <row r="42" spans="1:10" ht="12.75" thickBot="1">
      <c r="A42" s="64" t="str">
        <f>A14</f>
        <v>Retail Transmission Rate - Line and Transformation Connection Service Rate</v>
      </c>
      <c r="B42" s="65">
        <f>D23*Rates!D81</f>
        <v>244.44</v>
      </c>
      <c r="C42" s="66">
        <f>C14</f>
        <v>1.7882</v>
      </c>
      <c r="D42" s="67">
        <f>B42*C42</f>
        <v>437.10760799999997</v>
      </c>
      <c r="E42" s="65">
        <f>D23*H23</f>
        <v>244.44</v>
      </c>
      <c r="F42" s="66">
        <f>D14</f>
        <v>1.7882</v>
      </c>
      <c r="G42" s="67">
        <f>E42*F42</f>
        <v>437.10760799999997</v>
      </c>
      <c r="H42" s="67">
        <f t="shared" si="0"/>
        <v>0</v>
      </c>
      <c r="I42" s="68">
        <f t="shared" si="7"/>
        <v>0</v>
      </c>
      <c r="J42" s="69">
        <f t="shared" si="1"/>
        <v>0.03742705924329364</v>
      </c>
    </row>
    <row r="43" spans="1:10" ht="12.75" thickBot="1">
      <c r="A43" s="74" t="s">
        <v>37</v>
      </c>
      <c r="B43" s="75"/>
      <c r="C43" s="76"/>
      <c r="D43" s="77">
        <f>SUM(D41:D42)</f>
        <v>919.5588359999999</v>
      </c>
      <c r="E43" s="76"/>
      <c r="F43" s="76"/>
      <c r="G43" s="77">
        <f>SUM(G41:G42)</f>
        <v>919.5588359999999</v>
      </c>
      <c r="H43" s="77">
        <f t="shared" si="0"/>
        <v>0</v>
      </c>
      <c r="I43" s="78">
        <f t="shared" si="7"/>
        <v>0</v>
      </c>
      <c r="J43" s="79">
        <f t="shared" si="1"/>
        <v>0.0787366369351003</v>
      </c>
    </row>
    <row r="44" spans="1:10" ht="12.75" thickBot="1">
      <c r="A44" s="82" t="s">
        <v>46</v>
      </c>
      <c r="B44" s="83"/>
      <c r="C44" s="84"/>
      <c r="D44" s="85">
        <f>D40+D43</f>
        <v>2087.6238359999998</v>
      </c>
      <c r="E44" s="84"/>
      <c r="F44" s="84"/>
      <c r="G44" s="85">
        <f>G40+G43</f>
        <v>2157.411336</v>
      </c>
      <c r="H44" s="85">
        <f t="shared" si="0"/>
        <v>69.78750000000036</v>
      </c>
      <c r="I44" s="86">
        <f t="shared" si="7"/>
        <v>0.03342915461902226</v>
      </c>
      <c r="J44" s="87">
        <f t="shared" si="1"/>
        <v>0.18472696518388051</v>
      </c>
    </row>
    <row r="45" spans="1:10" ht="12">
      <c r="A45" s="70" t="str">
        <f>A17</f>
        <v>Wholesale Market Service Rate</v>
      </c>
      <c r="B45" s="45">
        <f>B23*Rates!D81</f>
        <v>97776</v>
      </c>
      <c r="C45" s="46">
        <f>C17</f>
        <v>0.0052</v>
      </c>
      <c r="D45" s="48">
        <f>B45*C45</f>
        <v>508.43519999999995</v>
      </c>
      <c r="E45" s="45">
        <f>B23*H23</f>
        <v>97776</v>
      </c>
      <c r="F45" s="46">
        <f>D17</f>
        <v>0.0052</v>
      </c>
      <c r="G45" s="48">
        <f>E45*F45</f>
        <v>508.43519999999995</v>
      </c>
      <c r="H45" s="48">
        <f t="shared" si="0"/>
        <v>0</v>
      </c>
      <c r="I45" s="49">
        <f t="shared" si="7"/>
        <v>0</v>
      </c>
      <c r="J45" s="73">
        <f t="shared" si="1"/>
        <v>0.04353443866796263</v>
      </c>
    </row>
    <row r="46" spans="1:10" ht="12">
      <c r="A46" s="62" t="str">
        <f>A18</f>
        <v>Rural Rate Protection Charge</v>
      </c>
      <c r="B46" s="40">
        <f>B23*Rates!D81</f>
        <v>97776</v>
      </c>
      <c r="C46" s="41">
        <f>C18</f>
        <v>0.0013</v>
      </c>
      <c r="D46" s="42">
        <f>B46*C46</f>
        <v>127.10879999999999</v>
      </c>
      <c r="E46" s="40">
        <f>B23*H23</f>
        <v>97776</v>
      </c>
      <c r="F46" s="41">
        <f>D18</f>
        <v>0.0013</v>
      </c>
      <c r="G46" s="42">
        <f>E46*F46</f>
        <v>127.10879999999999</v>
      </c>
      <c r="H46" s="42">
        <f t="shared" si="0"/>
        <v>0</v>
      </c>
      <c r="I46" s="43">
        <f t="shared" si="7"/>
        <v>0</v>
      </c>
      <c r="J46" s="63">
        <f t="shared" si="1"/>
        <v>0.010883609666990658</v>
      </c>
    </row>
    <row r="47" spans="1:10" ht="12">
      <c r="A47" s="64" t="s">
        <v>50</v>
      </c>
      <c r="B47" s="65">
        <f>B23*Rates!D81</f>
        <v>97776</v>
      </c>
      <c r="C47" s="66">
        <f>Rates!D37</f>
        <v>0.0003725</v>
      </c>
      <c r="D47" s="67">
        <f>B47*C47</f>
        <v>36.42156</v>
      </c>
      <c r="E47" s="65">
        <f>B23*Rates!F81</f>
        <v>97776</v>
      </c>
      <c r="F47" s="66">
        <f>Rates!F37</f>
        <v>0.0003725</v>
      </c>
      <c r="G47" s="67">
        <f>E47*F47</f>
        <v>36.42156</v>
      </c>
      <c r="H47" s="42">
        <f>G47-D47</f>
        <v>0</v>
      </c>
      <c r="I47" s="43">
        <f>IF(ISERROR(H47/D47),0,H47/D47)</f>
        <v>0</v>
      </c>
      <c r="J47" s="63">
        <f>IF(ISERROR(G47/G$53),0,G47/G$53)</f>
        <v>0.003118572769964631</v>
      </c>
    </row>
    <row r="48" spans="1:10" ht="12.75" thickBot="1">
      <c r="A48" s="64" t="str">
        <f>A20</f>
        <v>Standard Supply Service - Administarive Charge (if applicable)</v>
      </c>
      <c r="B48" s="80">
        <f>B31</f>
        <v>1</v>
      </c>
      <c r="C48" s="67">
        <f>C20</f>
        <v>0.25</v>
      </c>
      <c r="D48" s="67">
        <f>B48*C48</f>
        <v>0.25</v>
      </c>
      <c r="E48" s="65">
        <f>B31</f>
        <v>1</v>
      </c>
      <c r="F48" s="67">
        <f>D20</f>
        <v>0.25</v>
      </c>
      <c r="G48" s="67">
        <f>E48*F48</f>
        <v>0.25</v>
      </c>
      <c r="H48" s="67">
        <f t="shared" si="0"/>
        <v>0</v>
      </c>
      <c r="I48" s="68">
        <f t="shared" si="7"/>
        <v>0</v>
      </c>
      <c r="J48" s="69">
        <f t="shared" si="1"/>
        <v>2.140609003269376E-05</v>
      </c>
    </row>
    <row r="49" spans="1:10" ht="12.75" thickBot="1">
      <c r="A49" s="74" t="s">
        <v>47</v>
      </c>
      <c r="B49" s="75"/>
      <c r="C49" s="76"/>
      <c r="D49" s="77">
        <f>SUM(D45:D48)</f>
        <v>672.21556</v>
      </c>
      <c r="E49" s="76"/>
      <c r="F49" s="76"/>
      <c r="G49" s="77">
        <f>SUM(G45:G48)</f>
        <v>672.21556</v>
      </c>
      <c r="H49" s="77">
        <f t="shared" si="0"/>
        <v>0</v>
      </c>
      <c r="I49" s="78">
        <f t="shared" si="7"/>
        <v>0</v>
      </c>
      <c r="J49" s="79">
        <f t="shared" si="1"/>
        <v>0.057558027194950616</v>
      </c>
    </row>
    <row r="50" spans="1:10" ht="12.75" thickBot="1">
      <c r="A50" s="88" t="s">
        <v>24</v>
      </c>
      <c r="B50" s="89">
        <f>B23</f>
        <v>90000</v>
      </c>
      <c r="C50" s="90">
        <f>Rates!D75</f>
        <v>0.002</v>
      </c>
      <c r="D50" s="91">
        <f>B50*C50</f>
        <v>180</v>
      </c>
      <c r="E50" s="89">
        <f>B23</f>
        <v>90000</v>
      </c>
      <c r="F50" s="90">
        <f>Rates!F75</f>
        <v>0.002</v>
      </c>
      <c r="G50" s="91">
        <f>E50*F50</f>
        <v>180</v>
      </c>
      <c r="H50" s="91">
        <f t="shared" si="0"/>
        <v>0</v>
      </c>
      <c r="I50" s="92">
        <f t="shared" si="7"/>
        <v>0</v>
      </c>
      <c r="J50" s="93">
        <f t="shared" si="1"/>
        <v>0.015412384823539507</v>
      </c>
    </row>
    <row r="51" spans="1:10" ht="12.75" thickBot="1">
      <c r="A51" s="74" t="s">
        <v>48</v>
      </c>
      <c r="B51" s="75"/>
      <c r="C51" s="76"/>
      <c r="D51" s="77">
        <f>D30+D44+D49+D50</f>
        <v>10265.539396</v>
      </c>
      <c r="E51" s="76"/>
      <c r="F51" s="76"/>
      <c r="G51" s="77">
        <f>G30+G44+G49+G50</f>
        <v>10335.326896</v>
      </c>
      <c r="H51" s="77">
        <f t="shared" si="0"/>
        <v>69.78750000000036</v>
      </c>
      <c r="I51" s="78">
        <f t="shared" si="7"/>
        <v>0.006798230205730182</v>
      </c>
      <c r="J51" s="79">
        <f t="shared" si="1"/>
        <v>0.8849557522123894</v>
      </c>
    </row>
    <row r="52" spans="1:10" ht="12.75" thickBot="1">
      <c r="A52" s="94" t="s">
        <v>51</v>
      </c>
      <c r="B52" s="95"/>
      <c r="C52" s="96">
        <f>Rates!D82</f>
        <v>0.13</v>
      </c>
      <c r="D52" s="91">
        <f>C52*D51</f>
        <v>1334.5201214800002</v>
      </c>
      <c r="E52" s="97"/>
      <c r="F52" s="96">
        <f>Rates!F82</f>
        <v>0.13</v>
      </c>
      <c r="G52" s="91">
        <f>F52*G51</f>
        <v>1343.5924964800001</v>
      </c>
      <c r="H52" s="91">
        <f t="shared" si="0"/>
        <v>9.072374999999965</v>
      </c>
      <c r="I52" s="92">
        <f t="shared" si="7"/>
        <v>0.006798230205730119</v>
      </c>
      <c r="J52" s="93">
        <f t="shared" si="1"/>
        <v>0.11504424778761063</v>
      </c>
    </row>
    <row r="53" spans="1:10" ht="12.75" thickBot="1">
      <c r="A53" s="82" t="s">
        <v>38</v>
      </c>
      <c r="B53" s="83"/>
      <c r="C53" s="84"/>
      <c r="D53" s="105">
        <f>D51+D52</f>
        <v>11600.05951748</v>
      </c>
      <c r="E53" s="84"/>
      <c r="F53" s="84"/>
      <c r="G53" s="105">
        <f>G51+G52</f>
        <v>11678.91939248</v>
      </c>
      <c r="H53" s="105">
        <f t="shared" si="0"/>
        <v>78.8598750000001</v>
      </c>
      <c r="I53" s="86">
        <f t="shared" si="7"/>
        <v>0.006798230205730155</v>
      </c>
      <c r="J53" s="87">
        <f t="shared" si="1"/>
        <v>1</v>
      </c>
    </row>
  </sheetData>
  <mergeCells count="4">
    <mergeCell ref="A26:A27"/>
    <mergeCell ref="B26:B27"/>
    <mergeCell ref="E26:E27"/>
    <mergeCell ref="H26:J26"/>
  </mergeCells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 xml:space="preserve">&amp;C&amp;"Arial,Bold"&amp;16Electricity Distribution Impacts
Rates Effective January 1, 2011&amp;"Arial,Regular"&amp;10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workbookViewId="0" topLeftCell="A1">
      <selection activeCell="A2" sqref="A2"/>
    </sheetView>
  </sheetViews>
  <sheetFormatPr defaultColWidth="9.140625" defaultRowHeight="12.75"/>
  <cols>
    <col min="1" max="1" width="81.8515625" style="9" bestFit="1" customWidth="1"/>
    <col min="2" max="2" width="9.00390625" style="12" bestFit="1" customWidth="1"/>
    <col min="3" max="3" width="9.8515625" style="9" bestFit="1" customWidth="1"/>
    <col min="4" max="4" width="10.28125" style="9" bestFit="1" customWidth="1"/>
    <col min="5" max="6" width="9.140625" style="9" customWidth="1"/>
    <col min="7" max="7" width="10.28125" style="9" bestFit="1" customWidth="1"/>
    <col min="8" max="8" width="10.00390625" style="9" bestFit="1" customWidth="1"/>
    <col min="9" max="9" width="9.140625" style="9" customWidth="1"/>
    <col min="10" max="10" width="11.57421875" style="9" bestFit="1" customWidth="1"/>
    <col min="11" max="16384" width="9.140625" style="9" customWidth="1"/>
  </cols>
  <sheetData>
    <row r="2" ht="18.75" thickBot="1">
      <c r="A2" s="108" t="s">
        <v>60</v>
      </c>
    </row>
    <row r="3" spans="1:4" ht="36.75" thickBot="1">
      <c r="A3" s="15" t="str">
        <f>Rates!A21</f>
        <v>Residential - R2</v>
      </c>
      <c r="B3" s="17" t="str">
        <f>Rates!B3</f>
        <v>Metric</v>
      </c>
      <c r="C3" s="16" t="str">
        <f>Rates!D3</f>
        <v>Proposed July 1, 2010</v>
      </c>
      <c r="D3" s="16" t="str">
        <f>Rates!F3</f>
        <v>Proposed January 1, 2011</v>
      </c>
    </row>
    <row r="4" spans="1:4" ht="12">
      <c r="A4" s="24" t="str">
        <f>Rates!A22</f>
        <v>Monthly Service Charge</v>
      </c>
      <c r="B4" s="25" t="str">
        <f>Rates!B22</f>
        <v>$</v>
      </c>
      <c r="C4" s="26">
        <f>Rates!D22</f>
        <v>628.91</v>
      </c>
      <c r="D4" s="27">
        <f>Rates!F22</f>
        <v>641.48</v>
      </c>
    </row>
    <row r="5" spans="1:4" ht="12">
      <c r="A5" s="28" t="str">
        <f>Rates!A23</f>
        <v>Smart Meter Rate Adder</v>
      </c>
      <c r="B5" s="29" t="str">
        <f>Rates!B23</f>
        <v>$</v>
      </c>
      <c r="C5" s="30">
        <f>Rates!D23</f>
        <v>1</v>
      </c>
      <c r="D5" s="31">
        <f>Rates!F23</f>
        <v>1</v>
      </c>
    </row>
    <row r="6" spans="1:4" ht="12">
      <c r="A6" s="28" t="str">
        <f>Rates!A24</f>
        <v>Monthly Service Charge Rate Adder # 1</v>
      </c>
      <c r="B6" s="29" t="str">
        <f>Rates!B24</f>
        <v>$</v>
      </c>
      <c r="C6" s="30">
        <f>Rates!D24</f>
        <v>0</v>
      </c>
      <c r="D6" s="31">
        <f>Rates!F24</f>
        <v>0</v>
      </c>
    </row>
    <row r="7" spans="1:4" ht="12">
      <c r="A7" s="28" t="str">
        <f>Rates!A25</f>
        <v>Monthly Service Charge Rate Adder # 2</v>
      </c>
      <c r="B7" s="29" t="str">
        <f>Rates!B25</f>
        <v>$</v>
      </c>
      <c r="C7" s="30">
        <f>Rates!D25</f>
        <v>0</v>
      </c>
      <c r="D7" s="31">
        <f>Rates!F25</f>
        <v>0</v>
      </c>
    </row>
    <row r="8" spans="1:4" ht="12">
      <c r="A8" s="28" t="str">
        <f>Rates!A26</f>
        <v>Distribution Volumetric Rate</v>
      </c>
      <c r="B8" s="29" t="str">
        <f>Rates!B26</f>
        <v>$/kW</v>
      </c>
      <c r="C8" s="32">
        <f>Rates!D26</f>
        <v>2.5899</v>
      </c>
      <c r="D8" s="33">
        <f>Rates!F26</f>
        <v>2.6417</v>
      </c>
    </row>
    <row r="9" spans="1:4" ht="12">
      <c r="A9" s="28" t="str">
        <f>Rates!A27</f>
        <v>Distribution Volumetric Rate Rate Adder # 1- effective until December 31, 2012</v>
      </c>
      <c r="B9" s="29"/>
      <c r="C9" s="32">
        <f>Rates!D27</f>
        <v>0.0044</v>
      </c>
      <c r="D9" s="33">
        <f>Rates!F27</f>
        <v>0.0044</v>
      </c>
    </row>
    <row r="10" spans="1:4" ht="12">
      <c r="A10" s="28" t="str">
        <f>Rates!A28</f>
        <v>Distribution Volumetric Rate Rate Adder # 2</v>
      </c>
      <c r="B10" s="29"/>
      <c r="C10" s="32">
        <f>Rates!D28</f>
        <v>0</v>
      </c>
      <c r="D10" s="33">
        <f>Rates!F28</f>
        <v>0</v>
      </c>
    </row>
    <row r="11" spans="1:4" ht="12">
      <c r="A11" s="28" t="str">
        <f>Rates!A29</f>
        <v>Deferral Account Rate Rider # 1- effective until December 31, 2010</v>
      </c>
      <c r="B11" s="29" t="str">
        <f>Rates!B29</f>
        <v>$/kW</v>
      </c>
      <c r="C11" s="32">
        <f>Rates!D29</f>
        <v>-0.2025</v>
      </c>
      <c r="D11" s="33">
        <f>Rates!F29</f>
        <v>0</v>
      </c>
    </row>
    <row r="12" spans="1:4" ht="12">
      <c r="A12" s="28" t="str">
        <f>Rates!A30</f>
        <v>Deferral Account Rate Rider # 2</v>
      </c>
      <c r="B12" s="29"/>
      <c r="C12" s="32">
        <f>Rates!D30</f>
        <v>0</v>
      </c>
      <c r="D12" s="33">
        <f>Rates!F30</f>
        <v>0</v>
      </c>
    </row>
    <row r="13" spans="1:4" ht="12">
      <c r="A13" s="28" t="str">
        <f>Rates!A31</f>
        <v>Retail Transmission Rate - Network Service Rate</v>
      </c>
      <c r="B13" s="29" t="str">
        <f>Rates!B31</f>
        <v>$/kW</v>
      </c>
      <c r="C13" s="32">
        <f>Rates!D31</f>
        <v>1.9737</v>
      </c>
      <c r="D13" s="33">
        <f>Rates!F31</f>
        <v>1.9737</v>
      </c>
    </row>
    <row r="14" spans="1:4" ht="12">
      <c r="A14" s="28" t="str">
        <f>Rates!A32</f>
        <v>Retail Transmission Rate - Line and Transformation Connection Service Rate</v>
      </c>
      <c r="B14" s="29" t="str">
        <f>Rates!B32</f>
        <v>$/kW</v>
      </c>
      <c r="C14" s="32">
        <f>Rates!D32</f>
        <v>1.7882</v>
      </c>
      <c r="D14" s="33">
        <f>Rates!F32</f>
        <v>1.7882</v>
      </c>
    </row>
    <row r="15" spans="1:4" ht="12">
      <c r="A15" s="20" t="str">
        <f>Rates!A33</f>
        <v>Retail Transmission Rate - Network Service Rate - Interval Meter &gt; 1,000 kW</v>
      </c>
      <c r="B15" s="21" t="str">
        <f>Rates!B33</f>
        <v>$/kW</v>
      </c>
      <c r="C15" s="22">
        <f>Rates!D33</f>
        <v>2.0937</v>
      </c>
      <c r="D15" s="23">
        <f>Rates!F33</f>
        <v>2.0937</v>
      </c>
    </row>
    <row r="16" spans="1:4" ht="12">
      <c r="A16" s="20" t="str">
        <f>Rates!A34</f>
        <v>Retail Transmission Rate - Line and Transformation Connection Service Rate - Interval &gt; 1,000 kW</v>
      </c>
      <c r="B16" s="21" t="str">
        <f>Rates!B34</f>
        <v>$/kW</v>
      </c>
      <c r="C16" s="22">
        <f>Rates!D34</f>
        <v>1.9763</v>
      </c>
      <c r="D16" s="23">
        <f>Rates!F34</f>
        <v>1.9763</v>
      </c>
    </row>
    <row r="17" spans="1:4" ht="12">
      <c r="A17" s="20" t="str">
        <f>Rates!A35</f>
        <v>Wholesale Market Service Rate</v>
      </c>
      <c r="B17" s="21" t="str">
        <f>Rates!B35</f>
        <v>$/kWh</v>
      </c>
      <c r="C17" s="22">
        <f>Rates!D35</f>
        <v>0.0052</v>
      </c>
      <c r="D17" s="23">
        <f>Rates!F35</f>
        <v>0.0052</v>
      </c>
    </row>
    <row r="18" spans="1:4" ht="12">
      <c r="A18" s="20" t="str">
        <f>Rates!A36</f>
        <v>Rural Rate Protection Charge</v>
      </c>
      <c r="B18" s="21" t="str">
        <f>Rates!B36</f>
        <v>$/kWh</v>
      </c>
      <c r="C18" s="22">
        <f>Rates!D36</f>
        <v>0.0013</v>
      </c>
      <c r="D18" s="23">
        <f>Rates!F36</f>
        <v>0.0013</v>
      </c>
    </row>
    <row r="19" spans="1:4" ht="12">
      <c r="A19" s="28" t="str">
        <f>Rates!A37</f>
        <v>Special Purpose Charge</v>
      </c>
      <c r="B19" s="29" t="str">
        <f>Rates!B37</f>
        <v>$/kWh</v>
      </c>
      <c r="C19" s="32">
        <f>Rates!D37</f>
        <v>0.0003725</v>
      </c>
      <c r="D19" s="33">
        <f>Rates!F37</f>
        <v>0.0003725</v>
      </c>
    </row>
    <row r="20" spans="1:4" ht="12.75" thickBot="1">
      <c r="A20" s="13" t="str">
        <f>Rates!A38</f>
        <v>Standard Supply Service - Administarive Charge (if applicable)</v>
      </c>
      <c r="B20" s="18" t="str">
        <f>Rates!B38</f>
        <v>$</v>
      </c>
      <c r="C20" s="19">
        <f>Rates!D38</f>
        <v>0.25</v>
      </c>
      <c r="D20" s="14">
        <f>Rates!F38</f>
        <v>0.25</v>
      </c>
    </row>
    <row r="22" ht="12.75" thickBot="1"/>
    <row r="23" spans="1:8" ht="13.5" thickBot="1">
      <c r="A23" s="34" t="s">
        <v>31</v>
      </c>
      <c r="B23" s="35">
        <v>65000</v>
      </c>
      <c r="C23" s="36" t="s">
        <v>32</v>
      </c>
      <c r="D23" s="37">
        <v>225</v>
      </c>
      <c r="E23" s="36" t="s">
        <v>33</v>
      </c>
      <c r="G23" s="38" t="s">
        <v>28</v>
      </c>
      <c r="H23" s="54">
        <f>Rates!F81</f>
        <v>1.0864</v>
      </c>
    </row>
    <row r="24" spans="1:5" ht="13.5" thickBot="1">
      <c r="A24" s="34" t="s">
        <v>34</v>
      </c>
      <c r="B24" s="35">
        <v>750</v>
      </c>
      <c r="C24" s="36" t="s">
        <v>32</v>
      </c>
      <c r="D24" s="38" t="s">
        <v>35</v>
      </c>
      <c r="E24" s="98">
        <f>IF(D23&gt;0,B23/(D23*24*30.4)," ")</f>
        <v>0.3959551656920078</v>
      </c>
    </row>
    <row r="25" ht="12.75" thickBot="1"/>
    <row r="26" spans="1:10" ht="12.75" customHeight="1">
      <c r="A26" s="111" t="str">
        <f>A3</f>
        <v>Residential - R2</v>
      </c>
      <c r="B26" s="113" t="s">
        <v>36</v>
      </c>
      <c r="C26" s="50" t="s">
        <v>42</v>
      </c>
      <c r="D26" s="50" t="s">
        <v>43</v>
      </c>
      <c r="E26" s="113" t="s">
        <v>36</v>
      </c>
      <c r="F26" s="50" t="s">
        <v>42</v>
      </c>
      <c r="G26" s="50" t="s">
        <v>43</v>
      </c>
      <c r="H26" s="115" t="s">
        <v>49</v>
      </c>
      <c r="I26" s="115"/>
      <c r="J26" s="116"/>
    </row>
    <row r="27" spans="1:10" ht="12.75" thickBot="1">
      <c r="A27" s="112"/>
      <c r="B27" s="114"/>
      <c r="C27" s="51" t="s">
        <v>19</v>
      </c>
      <c r="D27" s="51" t="s">
        <v>19</v>
      </c>
      <c r="E27" s="114"/>
      <c r="F27" s="51" t="s">
        <v>19</v>
      </c>
      <c r="G27" s="51" t="s">
        <v>19</v>
      </c>
      <c r="H27" s="51" t="s">
        <v>19</v>
      </c>
      <c r="I27" s="52" t="s">
        <v>27</v>
      </c>
      <c r="J27" s="53" t="s">
        <v>39</v>
      </c>
    </row>
    <row r="28" spans="1:10" ht="12">
      <c r="A28" s="55" t="s">
        <v>40</v>
      </c>
      <c r="B28" s="56">
        <f>IF(B23*Rates!D81&gt;B24,B24,B23*Rates!D81)</f>
        <v>750</v>
      </c>
      <c r="C28" s="57">
        <f>Rates!D76</f>
        <v>0.065</v>
      </c>
      <c r="D28" s="58">
        <f>B28*C28</f>
        <v>48.75</v>
      </c>
      <c r="E28" s="56">
        <f>IF(B23*H23&gt;B24,B24,B23*H23)</f>
        <v>750</v>
      </c>
      <c r="F28" s="57">
        <f>Rates!F76</f>
        <v>0.065</v>
      </c>
      <c r="G28" s="58">
        <f>E28*F28</f>
        <v>48.75</v>
      </c>
      <c r="H28" s="59">
        <f aca="true" t="shared" si="0" ref="H28:H53">G28-D28</f>
        <v>0</v>
      </c>
      <c r="I28" s="60">
        <f>IF(ISERROR(H28/D28),1,H28/D28)</f>
        <v>0</v>
      </c>
      <c r="J28" s="61">
        <f aca="true" t="shared" si="1" ref="J28:J53">IF(ISERROR(G28/G$53),0,G28/G$53)</f>
        <v>0.00530191589373232</v>
      </c>
    </row>
    <row r="29" spans="1:10" ht="12.75" thickBot="1">
      <c r="A29" s="64" t="s">
        <v>41</v>
      </c>
      <c r="B29" s="65">
        <f>IF(B23*Rates!D81&gt;=B24,B23*Rates!D81-B24,0)</f>
        <v>69866</v>
      </c>
      <c r="C29" s="66">
        <f>Rates!D77</f>
        <v>0.075</v>
      </c>
      <c r="D29" s="67">
        <f>B29*C29</f>
        <v>5239.95</v>
      </c>
      <c r="E29" s="65">
        <f>IF(B23*H23&gt;=B24,B23*H23-B24,0)</f>
        <v>69866</v>
      </c>
      <c r="F29" s="66">
        <f>Rates!F77</f>
        <v>0.075</v>
      </c>
      <c r="G29" s="67">
        <f>E29*F29</f>
        <v>5239.95</v>
      </c>
      <c r="H29" s="67">
        <f t="shared" si="0"/>
        <v>0</v>
      </c>
      <c r="I29" s="68">
        <f>IF(ISERROR(H29/D29),0,H29/D29)</f>
        <v>0</v>
      </c>
      <c r="J29" s="69">
        <f t="shared" si="1"/>
        <v>0.5698825474330803</v>
      </c>
    </row>
    <row r="30" spans="1:10" ht="12.75" thickBot="1">
      <c r="A30" s="74" t="s">
        <v>44</v>
      </c>
      <c r="B30" s="75"/>
      <c r="C30" s="76"/>
      <c r="D30" s="77">
        <f>SUM(D28:D29)</f>
        <v>5288.7</v>
      </c>
      <c r="E30" s="76"/>
      <c r="F30" s="76"/>
      <c r="G30" s="77">
        <f>SUM(G28:G29)</f>
        <v>5288.7</v>
      </c>
      <c r="H30" s="77">
        <f t="shared" si="0"/>
        <v>0</v>
      </c>
      <c r="I30" s="78">
        <f>IF(ISERROR(H30/D30),0,H30/D30)</f>
        <v>0</v>
      </c>
      <c r="J30" s="79">
        <f t="shared" si="1"/>
        <v>0.5751844633268127</v>
      </c>
    </row>
    <row r="31" spans="1:10" ht="12">
      <c r="A31" s="70" t="str">
        <f aca="true" t="shared" si="2" ref="A31:A39">A4</f>
        <v>Monthly Service Charge</v>
      </c>
      <c r="B31" s="71">
        <v>1</v>
      </c>
      <c r="C31" s="47">
        <f aca="true" t="shared" si="3" ref="C31:C39">C4</f>
        <v>628.91</v>
      </c>
      <c r="D31" s="47">
        <f aca="true" t="shared" si="4" ref="D31:D39">B31*C31</f>
        <v>628.91</v>
      </c>
      <c r="E31" s="72">
        <f>B31</f>
        <v>1</v>
      </c>
      <c r="F31" s="48">
        <f aca="true" t="shared" si="5" ref="F31:F39">D4</f>
        <v>641.48</v>
      </c>
      <c r="G31" s="48">
        <f aca="true" t="shared" si="6" ref="G31:G39">E31*F31</f>
        <v>641.48</v>
      </c>
      <c r="H31" s="48">
        <f t="shared" si="0"/>
        <v>12.57000000000005</v>
      </c>
      <c r="I31" s="49">
        <f>IF(ISERROR(H31/D31),0,H31/D31)</f>
        <v>0.019986961568427997</v>
      </c>
      <c r="J31" s="73">
        <f t="shared" si="1"/>
        <v>0.06976560015408018</v>
      </c>
    </row>
    <row r="32" spans="1:10" ht="12">
      <c r="A32" s="62" t="str">
        <f t="shared" si="2"/>
        <v>Smart Meter Rate Adder</v>
      </c>
      <c r="B32" s="44">
        <f>B31</f>
        <v>1</v>
      </c>
      <c r="C32" s="42">
        <f t="shared" si="3"/>
        <v>1</v>
      </c>
      <c r="D32" s="42">
        <f t="shared" si="4"/>
        <v>1</v>
      </c>
      <c r="E32" s="44">
        <f>B32</f>
        <v>1</v>
      </c>
      <c r="F32" s="42">
        <f t="shared" si="5"/>
        <v>1</v>
      </c>
      <c r="G32" s="42">
        <f t="shared" si="6"/>
        <v>1</v>
      </c>
      <c r="H32" s="42">
        <f t="shared" si="0"/>
        <v>0</v>
      </c>
      <c r="I32" s="43">
        <f>IF(ISERROR(H32/D32),1,H32/D32)</f>
        <v>0</v>
      </c>
      <c r="J32" s="63">
        <f t="shared" si="1"/>
        <v>0.00010875724910220143</v>
      </c>
    </row>
    <row r="33" spans="1:10" ht="12">
      <c r="A33" s="62" t="str">
        <f t="shared" si="2"/>
        <v>Monthly Service Charge Rate Adder # 1</v>
      </c>
      <c r="B33" s="44">
        <f>B31</f>
        <v>1</v>
      </c>
      <c r="C33" s="42">
        <f t="shared" si="3"/>
        <v>0</v>
      </c>
      <c r="D33" s="42">
        <f t="shared" si="4"/>
        <v>0</v>
      </c>
      <c r="E33" s="44">
        <f>B33</f>
        <v>1</v>
      </c>
      <c r="F33" s="42">
        <f t="shared" si="5"/>
        <v>0</v>
      </c>
      <c r="G33" s="42">
        <f t="shared" si="6"/>
        <v>0</v>
      </c>
      <c r="H33" s="42">
        <f t="shared" si="0"/>
        <v>0</v>
      </c>
      <c r="I33" s="43">
        <f aca="true" t="shared" si="7" ref="I33:I53">IF(ISERROR(H33/D33),0,H33/D33)</f>
        <v>0</v>
      </c>
      <c r="J33" s="63">
        <f t="shared" si="1"/>
        <v>0</v>
      </c>
    </row>
    <row r="34" spans="1:10" ht="12">
      <c r="A34" s="62" t="str">
        <f t="shared" si="2"/>
        <v>Monthly Service Charge Rate Adder # 2</v>
      </c>
      <c r="B34" s="44">
        <f>B31</f>
        <v>1</v>
      </c>
      <c r="C34" s="42">
        <f t="shared" si="3"/>
        <v>0</v>
      </c>
      <c r="D34" s="42">
        <f t="shared" si="4"/>
        <v>0</v>
      </c>
      <c r="E34" s="44">
        <f>B34</f>
        <v>1</v>
      </c>
      <c r="F34" s="42">
        <f t="shared" si="5"/>
        <v>0</v>
      </c>
      <c r="G34" s="42">
        <f t="shared" si="6"/>
        <v>0</v>
      </c>
      <c r="H34" s="42">
        <f t="shared" si="0"/>
        <v>0</v>
      </c>
      <c r="I34" s="43">
        <f t="shared" si="7"/>
        <v>0</v>
      </c>
      <c r="J34" s="63">
        <f t="shared" si="1"/>
        <v>0</v>
      </c>
    </row>
    <row r="35" spans="1:10" ht="12">
      <c r="A35" s="62" t="str">
        <f t="shared" si="2"/>
        <v>Distribution Volumetric Rate</v>
      </c>
      <c r="B35" s="44">
        <f>D23</f>
        <v>225</v>
      </c>
      <c r="C35" s="41">
        <f t="shared" si="3"/>
        <v>2.5899</v>
      </c>
      <c r="D35" s="42">
        <f t="shared" si="4"/>
        <v>582.7275</v>
      </c>
      <c r="E35" s="44">
        <f>D23</f>
        <v>225</v>
      </c>
      <c r="F35" s="41">
        <f t="shared" si="5"/>
        <v>2.6417</v>
      </c>
      <c r="G35" s="42">
        <f t="shared" si="6"/>
        <v>594.3825</v>
      </c>
      <c r="H35" s="42">
        <f t="shared" si="0"/>
        <v>11.655000000000086</v>
      </c>
      <c r="I35" s="43">
        <f t="shared" si="7"/>
        <v>0.020000772230588205</v>
      </c>
      <c r="J35" s="63">
        <f t="shared" si="1"/>
        <v>0.06464340561448925</v>
      </c>
    </row>
    <row r="36" spans="1:10" ht="12">
      <c r="A36" s="62" t="str">
        <f t="shared" si="2"/>
        <v>Distribution Volumetric Rate Rate Adder # 1- effective until December 31, 2012</v>
      </c>
      <c r="B36" s="44">
        <f>D23</f>
        <v>225</v>
      </c>
      <c r="C36" s="41">
        <f t="shared" si="3"/>
        <v>0.0044</v>
      </c>
      <c r="D36" s="42">
        <f t="shared" si="4"/>
        <v>0.9900000000000001</v>
      </c>
      <c r="E36" s="44">
        <f>D23</f>
        <v>225</v>
      </c>
      <c r="F36" s="41">
        <f t="shared" si="5"/>
        <v>0.0044</v>
      </c>
      <c r="G36" s="42">
        <f t="shared" si="6"/>
        <v>0.9900000000000001</v>
      </c>
      <c r="H36" s="42">
        <f t="shared" si="0"/>
        <v>0</v>
      </c>
      <c r="I36" s="43">
        <f t="shared" si="7"/>
        <v>0</v>
      </c>
      <c r="J36" s="63">
        <f t="shared" si="1"/>
        <v>0.00010766967661117943</v>
      </c>
    </row>
    <row r="37" spans="1:10" ht="12">
      <c r="A37" s="62" t="str">
        <f t="shared" si="2"/>
        <v>Distribution Volumetric Rate Rate Adder # 2</v>
      </c>
      <c r="B37" s="44">
        <f>D23</f>
        <v>225</v>
      </c>
      <c r="C37" s="41">
        <f t="shared" si="3"/>
        <v>0</v>
      </c>
      <c r="D37" s="42">
        <f t="shared" si="4"/>
        <v>0</v>
      </c>
      <c r="E37" s="44">
        <f>D23</f>
        <v>225</v>
      </c>
      <c r="F37" s="41">
        <f t="shared" si="5"/>
        <v>0</v>
      </c>
      <c r="G37" s="42">
        <f t="shared" si="6"/>
        <v>0</v>
      </c>
      <c r="H37" s="42">
        <f t="shared" si="0"/>
        <v>0</v>
      </c>
      <c r="I37" s="43">
        <f t="shared" si="7"/>
        <v>0</v>
      </c>
      <c r="J37" s="63">
        <f t="shared" si="1"/>
        <v>0</v>
      </c>
    </row>
    <row r="38" spans="1:10" ht="12">
      <c r="A38" s="62" t="str">
        <f t="shared" si="2"/>
        <v>Deferral Account Rate Rider # 1- effective until December 31, 2010</v>
      </c>
      <c r="B38" s="44">
        <f>D23</f>
        <v>225</v>
      </c>
      <c r="C38" s="41">
        <f t="shared" si="3"/>
        <v>-0.2025</v>
      </c>
      <c r="D38" s="42">
        <f t="shared" si="4"/>
        <v>-45.5625</v>
      </c>
      <c r="E38" s="44">
        <f>D23</f>
        <v>225</v>
      </c>
      <c r="F38" s="41">
        <f t="shared" si="5"/>
        <v>0</v>
      </c>
      <c r="G38" s="42">
        <f t="shared" si="6"/>
        <v>0</v>
      </c>
      <c r="H38" s="42">
        <f t="shared" si="0"/>
        <v>45.5625</v>
      </c>
      <c r="I38" s="43">
        <f t="shared" si="7"/>
        <v>-1</v>
      </c>
      <c r="J38" s="63">
        <f t="shared" si="1"/>
        <v>0</v>
      </c>
    </row>
    <row r="39" spans="1:10" ht="12.75" thickBot="1">
      <c r="A39" s="64" t="str">
        <f t="shared" si="2"/>
        <v>Deferral Account Rate Rider # 2</v>
      </c>
      <c r="B39" s="80">
        <f>D23</f>
        <v>225</v>
      </c>
      <c r="C39" s="66">
        <f t="shared" si="3"/>
        <v>0</v>
      </c>
      <c r="D39" s="67">
        <f t="shared" si="4"/>
        <v>0</v>
      </c>
      <c r="E39" s="80">
        <f>D23</f>
        <v>225</v>
      </c>
      <c r="F39" s="66">
        <f t="shared" si="5"/>
        <v>0</v>
      </c>
      <c r="G39" s="67">
        <f t="shared" si="6"/>
        <v>0</v>
      </c>
      <c r="H39" s="67">
        <f t="shared" si="0"/>
        <v>0</v>
      </c>
      <c r="I39" s="68">
        <f t="shared" si="7"/>
        <v>0</v>
      </c>
      <c r="J39" s="69">
        <f t="shared" si="1"/>
        <v>0</v>
      </c>
    </row>
    <row r="40" spans="1:10" ht="12.75" thickBot="1">
      <c r="A40" s="74" t="s">
        <v>45</v>
      </c>
      <c r="B40" s="75"/>
      <c r="C40" s="76"/>
      <c r="D40" s="81">
        <f>SUM(D31:D39)</f>
        <v>1168.0649999999998</v>
      </c>
      <c r="E40" s="76"/>
      <c r="F40" s="76"/>
      <c r="G40" s="77">
        <f>SUM(G31:G39)</f>
        <v>1237.8525000000002</v>
      </c>
      <c r="H40" s="77">
        <f t="shared" si="0"/>
        <v>69.78750000000036</v>
      </c>
      <c r="I40" s="78">
        <f t="shared" si="7"/>
        <v>0.059746246998241</v>
      </c>
      <c r="J40" s="79">
        <f t="shared" si="1"/>
        <v>0.13462543269428282</v>
      </c>
    </row>
    <row r="41" spans="1:10" ht="12">
      <c r="A41" s="70" t="str">
        <f>A15</f>
        <v>Retail Transmission Rate - Network Service Rate - Interval Meter &gt; 1,000 kW</v>
      </c>
      <c r="B41" s="45">
        <f>D23*Rates!D81</f>
        <v>244.44</v>
      </c>
      <c r="C41" s="46">
        <f>C15</f>
        <v>2.0937</v>
      </c>
      <c r="D41" s="48">
        <f>B41*C41</f>
        <v>511.78402800000003</v>
      </c>
      <c r="E41" s="45">
        <f>D23*H23</f>
        <v>244.44</v>
      </c>
      <c r="F41" s="46">
        <f>D15</f>
        <v>2.0937</v>
      </c>
      <c r="G41" s="48">
        <f>E41*F41</f>
        <v>511.78402800000003</v>
      </c>
      <c r="H41" s="48">
        <f t="shared" si="0"/>
        <v>0</v>
      </c>
      <c r="I41" s="49">
        <f t="shared" si="7"/>
        <v>0</v>
      </c>
      <c r="J41" s="73">
        <f t="shared" si="1"/>
        <v>0.05566022301972404</v>
      </c>
    </row>
    <row r="42" spans="1:10" ht="12.75" thickBot="1">
      <c r="A42" s="64" t="str">
        <f>A16</f>
        <v>Retail Transmission Rate - Line and Transformation Connection Service Rate - Interval &gt; 1,000 kW</v>
      </c>
      <c r="B42" s="65">
        <f>D23*Rates!D81</f>
        <v>244.44</v>
      </c>
      <c r="C42" s="66">
        <f>C16</f>
        <v>1.9763</v>
      </c>
      <c r="D42" s="67">
        <f>B42*C42</f>
        <v>483.086772</v>
      </c>
      <c r="E42" s="65">
        <f>D23*H23</f>
        <v>244.44</v>
      </c>
      <c r="F42" s="66">
        <f>D16</f>
        <v>1.9763</v>
      </c>
      <c r="G42" s="67">
        <f>E42*F42</f>
        <v>483.086772</v>
      </c>
      <c r="H42" s="67">
        <f t="shared" si="0"/>
        <v>0</v>
      </c>
      <c r="I42" s="68">
        <f t="shared" si="7"/>
        <v>0</v>
      </c>
      <c r="J42" s="69">
        <f t="shared" si="1"/>
        <v>0.05253918840038239</v>
      </c>
    </row>
    <row r="43" spans="1:10" ht="12.75" thickBot="1">
      <c r="A43" s="74" t="s">
        <v>37</v>
      </c>
      <c r="B43" s="75"/>
      <c r="C43" s="76"/>
      <c r="D43" s="77">
        <f>SUM(D41:D42)</f>
        <v>994.8708</v>
      </c>
      <c r="E43" s="76"/>
      <c r="F43" s="76"/>
      <c r="G43" s="77">
        <f>SUM(G41:G42)</f>
        <v>994.8708</v>
      </c>
      <c r="H43" s="77">
        <f t="shared" si="0"/>
        <v>0</v>
      </c>
      <c r="I43" s="78">
        <f t="shared" si="7"/>
        <v>0</v>
      </c>
      <c r="J43" s="79">
        <f t="shared" si="1"/>
        <v>0.10819941142010642</v>
      </c>
    </row>
    <row r="44" spans="1:10" ht="12.75" thickBot="1">
      <c r="A44" s="82" t="s">
        <v>46</v>
      </c>
      <c r="B44" s="83"/>
      <c r="C44" s="84"/>
      <c r="D44" s="85">
        <f>D40+D43</f>
        <v>2162.9357999999997</v>
      </c>
      <c r="E44" s="84"/>
      <c r="F44" s="84"/>
      <c r="G44" s="85">
        <f>G40+G43</f>
        <v>2232.7233</v>
      </c>
      <c r="H44" s="85">
        <f t="shared" si="0"/>
        <v>69.78750000000036</v>
      </c>
      <c r="I44" s="86">
        <f t="shared" si="7"/>
        <v>0.03226517402874388</v>
      </c>
      <c r="J44" s="87">
        <f t="shared" si="1"/>
        <v>0.24282484411438923</v>
      </c>
    </row>
    <row r="45" spans="1:10" ht="12">
      <c r="A45" s="70" t="str">
        <f>A17</f>
        <v>Wholesale Market Service Rate</v>
      </c>
      <c r="B45" s="45">
        <f>B23*Rates!D81</f>
        <v>70616</v>
      </c>
      <c r="C45" s="46">
        <f>C17</f>
        <v>0.0052</v>
      </c>
      <c r="D45" s="48">
        <f>B45*C45</f>
        <v>367.2032</v>
      </c>
      <c r="E45" s="45">
        <f>B23*H23</f>
        <v>70616</v>
      </c>
      <c r="F45" s="46">
        <f>D17</f>
        <v>0.0052</v>
      </c>
      <c r="G45" s="48">
        <f>E45*F45</f>
        <v>367.2032</v>
      </c>
      <c r="H45" s="48">
        <f t="shared" si="0"/>
        <v>0</v>
      </c>
      <c r="I45" s="49">
        <f t="shared" si="7"/>
        <v>0</v>
      </c>
      <c r="J45" s="73">
        <f t="shared" si="1"/>
        <v>0.03993600989352549</v>
      </c>
    </row>
    <row r="46" spans="1:10" ht="12">
      <c r="A46" s="62" t="str">
        <f>A18</f>
        <v>Rural Rate Protection Charge</v>
      </c>
      <c r="B46" s="40">
        <f>B23*Rates!D81</f>
        <v>70616</v>
      </c>
      <c r="C46" s="41">
        <f>C18</f>
        <v>0.0013</v>
      </c>
      <c r="D46" s="42">
        <f>B46*C46</f>
        <v>91.8008</v>
      </c>
      <c r="E46" s="40">
        <f>B23*H23</f>
        <v>70616</v>
      </c>
      <c r="F46" s="41">
        <f>D18</f>
        <v>0.0013</v>
      </c>
      <c r="G46" s="42">
        <f>E46*F46</f>
        <v>91.8008</v>
      </c>
      <c r="H46" s="42">
        <f t="shared" si="0"/>
        <v>0</v>
      </c>
      <c r="I46" s="43">
        <f t="shared" si="7"/>
        <v>0</v>
      </c>
      <c r="J46" s="63">
        <f t="shared" si="1"/>
        <v>0.009984002473381373</v>
      </c>
    </row>
    <row r="47" spans="1:10" ht="12">
      <c r="A47" s="64" t="s">
        <v>50</v>
      </c>
      <c r="B47" s="65">
        <f>B23*Rates!D81</f>
        <v>70616</v>
      </c>
      <c r="C47" s="66">
        <f>Rates!D37</f>
        <v>0.0003725</v>
      </c>
      <c r="D47" s="67">
        <f>B47*C47</f>
        <v>26.30446</v>
      </c>
      <c r="E47" s="65">
        <f>B23*Rates!F81</f>
        <v>70616</v>
      </c>
      <c r="F47" s="66">
        <f>Rates!F37</f>
        <v>0.0003725</v>
      </c>
      <c r="G47" s="67">
        <f>E47*F47</f>
        <v>26.30446</v>
      </c>
      <c r="H47" s="42">
        <f>G47-D47</f>
        <v>0</v>
      </c>
      <c r="I47" s="43">
        <f>IF(ISERROR(H47/D47),0,H47/D47)</f>
        <v>0</v>
      </c>
      <c r="J47" s="63">
        <f>IF(ISERROR(G47/G$53),0,G47/G$53)</f>
        <v>0.002860800708718893</v>
      </c>
    </row>
    <row r="48" spans="1:10" ht="12.75" thickBot="1">
      <c r="A48" s="64" t="str">
        <f>A20</f>
        <v>Standard Supply Service - Administarive Charge (if applicable)</v>
      </c>
      <c r="B48" s="80">
        <f>B31</f>
        <v>1</v>
      </c>
      <c r="C48" s="67">
        <f>C20</f>
        <v>0.25</v>
      </c>
      <c r="D48" s="67">
        <f>B48*C48</f>
        <v>0.25</v>
      </c>
      <c r="E48" s="65">
        <f>B31</f>
        <v>1</v>
      </c>
      <c r="F48" s="67">
        <f>D20</f>
        <v>0.25</v>
      </c>
      <c r="G48" s="67">
        <f>E48*F48</f>
        <v>0.25</v>
      </c>
      <c r="H48" s="67">
        <f t="shared" si="0"/>
        <v>0</v>
      </c>
      <c r="I48" s="68">
        <f t="shared" si="7"/>
        <v>0</v>
      </c>
      <c r="J48" s="69">
        <f t="shared" si="1"/>
        <v>2.718931227555036E-05</v>
      </c>
    </row>
    <row r="49" spans="1:10" ht="12.75" thickBot="1">
      <c r="A49" s="74" t="s">
        <v>47</v>
      </c>
      <c r="B49" s="75"/>
      <c r="C49" s="76"/>
      <c r="D49" s="77">
        <f>SUM(D45:D48)</f>
        <v>485.55845999999997</v>
      </c>
      <c r="E49" s="76"/>
      <c r="F49" s="76"/>
      <c r="G49" s="77">
        <f>SUM(G45:G48)</f>
        <v>485.55845999999997</v>
      </c>
      <c r="H49" s="77">
        <f t="shared" si="0"/>
        <v>0</v>
      </c>
      <c r="I49" s="78">
        <f t="shared" si="7"/>
        <v>0</v>
      </c>
      <c r="J49" s="79">
        <f t="shared" si="1"/>
        <v>0.0528080023879013</v>
      </c>
    </row>
    <row r="50" spans="1:10" ht="12.75" thickBot="1">
      <c r="A50" s="88" t="s">
        <v>24</v>
      </c>
      <c r="B50" s="89">
        <f>B23</f>
        <v>65000</v>
      </c>
      <c r="C50" s="90">
        <f>Rates!D75</f>
        <v>0.002</v>
      </c>
      <c r="D50" s="91">
        <f>B50*C50</f>
        <v>130</v>
      </c>
      <c r="E50" s="89">
        <f>B23</f>
        <v>65000</v>
      </c>
      <c r="F50" s="90">
        <f>Rates!F75</f>
        <v>0.002</v>
      </c>
      <c r="G50" s="91">
        <f>E50*F50</f>
        <v>130</v>
      </c>
      <c r="H50" s="91">
        <f t="shared" si="0"/>
        <v>0</v>
      </c>
      <c r="I50" s="92">
        <f t="shared" si="7"/>
        <v>0</v>
      </c>
      <c r="J50" s="93">
        <f t="shared" si="1"/>
        <v>0.014138442383286185</v>
      </c>
    </row>
    <row r="51" spans="1:10" ht="12.75" thickBot="1">
      <c r="A51" s="74" t="s">
        <v>48</v>
      </c>
      <c r="B51" s="75"/>
      <c r="C51" s="76"/>
      <c r="D51" s="77">
        <f>D30+D44+D49+D50</f>
        <v>8067.19426</v>
      </c>
      <c r="E51" s="76"/>
      <c r="F51" s="76"/>
      <c r="G51" s="77">
        <f>G30+G44+G49+G50</f>
        <v>8136.981760000001</v>
      </c>
      <c r="H51" s="77">
        <f t="shared" si="0"/>
        <v>69.78750000000036</v>
      </c>
      <c r="I51" s="78">
        <f t="shared" si="7"/>
        <v>0.008650777178632161</v>
      </c>
      <c r="J51" s="79">
        <f t="shared" si="1"/>
        <v>0.8849557522123894</v>
      </c>
    </row>
    <row r="52" spans="1:10" ht="12.75" thickBot="1">
      <c r="A52" s="94" t="s">
        <v>51</v>
      </c>
      <c r="B52" s="95"/>
      <c r="C52" s="96">
        <f>Rates!D82</f>
        <v>0.13</v>
      </c>
      <c r="D52" s="91">
        <f>C52*D51</f>
        <v>1048.7352538</v>
      </c>
      <c r="E52" s="97"/>
      <c r="F52" s="96">
        <f>Rates!F82</f>
        <v>0.13</v>
      </c>
      <c r="G52" s="91">
        <f>F52*G51</f>
        <v>1057.8076288000002</v>
      </c>
      <c r="H52" s="91">
        <f t="shared" si="0"/>
        <v>9.072375000000193</v>
      </c>
      <c r="I52" s="92">
        <f t="shared" si="7"/>
        <v>0.0086507771786323</v>
      </c>
      <c r="J52" s="93">
        <f t="shared" si="1"/>
        <v>0.11504424778761065</v>
      </c>
    </row>
    <row r="53" spans="1:10" ht="12.75" thickBot="1">
      <c r="A53" s="82" t="s">
        <v>38</v>
      </c>
      <c r="B53" s="83"/>
      <c r="C53" s="84"/>
      <c r="D53" s="105">
        <f>D51+D52</f>
        <v>9115.9295138</v>
      </c>
      <c r="E53" s="84"/>
      <c r="F53" s="84"/>
      <c r="G53" s="105">
        <f>G51+G52</f>
        <v>9194.7893888</v>
      </c>
      <c r="H53" s="105">
        <f t="shared" si="0"/>
        <v>78.8598750000001</v>
      </c>
      <c r="I53" s="86">
        <f t="shared" si="7"/>
        <v>0.008650777178632127</v>
      </c>
      <c r="J53" s="87">
        <f t="shared" si="1"/>
        <v>1</v>
      </c>
    </row>
  </sheetData>
  <mergeCells count="4">
    <mergeCell ref="A26:A27"/>
    <mergeCell ref="B26:B27"/>
    <mergeCell ref="E26:E27"/>
    <mergeCell ref="H26:J26"/>
  </mergeCells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 xml:space="preserve">&amp;C&amp;"Arial,Bold"&amp;16Electricity Distribution Impacts
Rates Effective January 1, 2011&amp;"Arial,Regular"&amp;10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1"/>
  <sheetViews>
    <sheetView workbookViewId="0" topLeftCell="A7">
      <selection activeCell="F63" sqref="F63"/>
    </sheetView>
  </sheetViews>
  <sheetFormatPr defaultColWidth="9.140625" defaultRowHeight="12.75"/>
  <cols>
    <col min="1" max="1" width="65.140625" style="9" bestFit="1" customWidth="1"/>
    <col min="2" max="2" width="9.00390625" style="12" bestFit="1" customWidth="1"/>
    <col min="3" max="3" width="9.8515625" style="9" bestFit="1" customWidth="1"/>
    <col min="4" max="4" width="10.28125" style="9" bestFit="1" customWidth="1"/>
    <col min="5" max="6" width="9.140625" style="9" customWidth="1"/>
    <col min="7" max="7" width="10.28125" style="9" bestFit="1" customWidth="1"/>
    <col min="8" max="9" width="9.140625" style="9" customWidth="1"/>
    <col min="10" max="10" width="11.57421875" style="9" bestFit="1" customWidth="1"/>
    <col min="11" max="16384" width="9.140625" style="9" customWidth="1"/>
  </cols>
  <sheetData>
    <row r="2" ht="12.75" thickBot="1"/>
    <row r="3" spans="1:4" ht="36.75" thickBot="1">
      <c r="A3" s="15" t="str">
        <f>Rates!A40</f>
        <v>Seasonal</v>
      </c>
      <c r="B3" s="17" t="str">
        <f>Rates!B3</f>
        <v>Metric</v>
      </c>
      <c r="C3" s="16" t="str">
        <f>Rates!D3</f>
        <v>Proposed July 1, 2010</v>
      </c>
      <c r="D3" s="16" t="str">
        <f>Rates!F3</f>
        <v>Proposed January 1, 2011</v>
      </c>
    </row>
    <row r="4" spans="1:4" ht="12">
      <c r="A4" s="24" t="str">
        <f>Rates!A41</f>
        <v>Monthly Service Charge</v>
      </c>
      <c r="B4" s="25" t="str">
        <f>Rates!B41</f>
        <v>$</v>
      </c>
      <c r="C4" s="26">
        <f>Rates!D41</f>
        <v>24</v>
      </c>
      <c r="D4" s="27">
        <f>Rates!F41</f>
        <v>24</v>
      </c>
    </row>
    <row r="5" spans="1:4" ht="12">
      <c r="A5" s="28" t="str">
        <f>Rates!A42</f>
        <v>Smart Meter Rate Adder</v>
      </c>
      <c r="B5" s="29" t="str">
        <f>Rates!B42</f>
        <v>$</v>
      </c>
      <c r="C5" s="30">
        <f>Rates!D42</f>
        <v>1</v>
      </c>
      <c r="D5" s="31">
        <f>Rates!F42</f>
        <v>1</v>
      </c>
    </row>
    <row r="6" spans="1:4" ht="12">
      <c r="A6" s="28" t="str">
        <f>Rates!A43</f>
        <v>Monthly Service Charge Rate Adder # 1</v>
      </c>
      <c r="B6" s="29" t="str">
        <f>Rates!B43</f>
        <v>$</v>
      </c>
      <c r="C6" s="30">
        <f>Rates!D43</f>
        <v>0</v>
      </c>
      <c r="D6" s="31">
        <f>Rates!F43</f>
        <v>0</v>
      </c>
    </row>
    <row r="7" spans="1:4" ht="12">
      <c r="A7" s="28" t="str">
        <f>Rates!A44</f>
        <v>Monthly Service Charge Rate Adder # 2</v>
      </c>
      <c r="B7" s="29" t="str">
        <f>Rates!B44</f>
        <v>$</v>
      </c>
      <c r="C7" s="30">
        <f>Rates!D44</f>
        <v>0</v>
      </c>
      <c r="D7" s="31">
        <f>Rates!F44</f>
        <v>0</v>
      </c>
    </row>
    <row r="8" spans="1:4" ht="12">
      <c r="A8" s="28" t="str">
        <f>Rates!A45</f>
        <v>Distribution Volumetric Rate</v>
      </c>
      <c r="B8" s="29" t="str">
        <f>Rates!B45</f>
        <v>$/kWh</v>
      </c>
      <c r="C8" s="32">
        <f>Rates!D45</f>
        <v>0.0891</v>
      </c>
      <c r="D8" s="33">
        <f>Rates!F45</f>
        <v>0.0852</v>
      </c>
    </row>
    <row r="9" spans="1:4" ht="12">
      <c r="A9" s="28" t="str">
        <f>Rates!A46</f>
        <v>Distribution Volumetric Rate Rate Adder # 1- effective until December 31, 2012</v>
      </c>
      <c r="B9" s="29">
        <f>Rates!B46</f>
        <v>0</v>
      </c>
      <c r="C9" s="32">
        <f>Rates!D46</f>
        <v>0.0083</v>
      </c>
      <c r="D9" s="33">
        <f>Rates!F46</f>
        <v>0.0083</v>
      </c>
    </row>
    <row r="10" spans="1:4" ht="12">
      <c r="A10" s="28" t="str">
        <f>Rates!A47</f>
        <v>Distribution Volumetric Rate Rate Adder # 2 - effective until December 31, 2015</v>
      </c>
      <c r="B10" s="29">
        <f>Rates!B47</f>
        <v>0</v>
      </c>
      <c r="C10" s="32">
        <f>Rates!D47</f>
        <v>0</v>
      </c>
      <c r="D10" s="33">
        <f>Rates!F47</f>
        <v>0.0307</v>
      </c>
    </row>
    <row r="11" spans="1:4" ht="12">
      <c r="A11" s="28" t="str">
        <f>Rates!A48</f>
        <v>Deferral Account Rate Rider # 1- effective until December 31, 2010</v>
      </c>
      <c r="B11" s="29" t="str">
        <f>Rates!B48</f>
        <v>$/kWh</v>
      </c>
      <c r="C11" s="32">
        <f>Rates!D48</f>
        <v>-0.0041</v>
      </c>
      <c r="D11" s="33">
        <f>Rates!F48</f>
        <v>0</v>
      </c>
    </row>
    <row r="12" spans="1:4" ht="12">
      <c r="A12" s="28" t="str">
        <f>Rates!A49</f>
        <v>Deferral Account Rate Rider # 2</v>
      </c>
      <c r="B12" s="29">
        <f>Rates!B49</f>
        <v>0</v>
      </c>
      <c r="C12" s="32">
        <f>Rates!D49</f>
        <v>0</v>
      </c>
      <c r="D12" s="33">
        <f>Rates!F49</f>
        <v>0</v>
      </c>
    </row>
    <row r="13" spans="1:4" ht="12">
      <c r="A13" s="28" t="str">
        <f>Rates!A50</f>
        <v>Retail Transmission Rate - Network Service Rate</v>
      </c>
      <c r="B13" s="29" t="str">
        <f>Rates!B50</f>
        <v>$/kWh</v>
      </c>
      <c r="C13" s="32">
        <f>Rates!D50</f>
        <v>0.0053</v>
      </c>
      <c r="D13" s="33">
        <f>Rates!F50</f>
        <v>0.0053</v>
      </c>
    </row>
    <row r="14" spans="1:4" ht="12">
      <c r="A14" s="28" t="str">
        <f>Rates!A51</f>
        <v>Retail Transmission Rate - Line and Transformation Connection Service Rate</v>
      </c>
      <c r="B14" s="29" t="str">
        <f>Rates!B51</f>
        <v>$/kWh</v>
      </c>
      <c r="C14" s="32">
        <f>Rates!D51</f>
        <v>0.005</v>
      </c>
      <c r="D14" s="33">
        <f>Rates!F51</f>
        <v>0.005</v>
      </c>
    </row>
    <row r="15" spans="1:4" ht="12">
      <c r="A15" s="28" t="str">
        <f>Rates!A52</f>
        <v>Wholesale Market Service Rate</v>
      </c>
      <c r="B15" s="29" t="str">
        <f>Rates!B52</f>
        <v>$/kWh</v>
      </c>
      <c r="C15" s="32">
        <f>Rates!D52</f>
        <v>0.0052</v>
      </c>
      <c r="D15" s="33">
        <f>Rates!F52</f>
        <v>0.0052</v>
      </c>
    </row>
    <row r="16" spans="1:4" ht="12">
      <c r="A16" s="28" t="str">
        <f>Rates!A53</f>
        <v>Rural Rate Protection Charge</v>
      </c>
      <c r="B16" s="29" t="str">
        <f>Rates!B53</f>
        <v>$/kWh</v>
      </c>
      <c r="C16" s="32">
        <f>Rates!D53</f>
        <v>0.0013</v>
      </c>
      <c r="D16" s="33">
        <f>Rates!F53</f>
        <v>0.0013</v>
      </c>
    </row>
    <row r="17" spans="1:4" ht="12">
      <c r="A17" s="28" t="str">
        <f>Rates!A54</f>
        <v>Special Purpose Charge</v>
      </c>
      <c r="B17" s="29" t="str">
        <f>Rates!B54</f>
        <v>$/kWh</v>
      </c>
      <c r="C17" s="32">
        <f>Rates!D54</f>
        <v>0.0003725</v>
      </c>
      <c r="D17" s="33">
        <f>Rates!F54</f>
        <v>0.0003725</v>
      </c>
    </row>
    <row r="18" spans="1:4" ht="12.75" thickBot="1">
      <c r="A18" s="13" t="str">
        <f>Rates!A55</f>
        <v>Standard Supply Service - Administarive Charge (if applicable)</v>
      </c>
      <c r="B18" s="18" t="str">
        <f>Rates!B55</f>
        <v>$</v>
      </c>
      <c r="C18" s="19">
        <f>Rates!D55</f>
        <v>0.25</v>
      </c>
      <c r="D18" s="14">
        <f>Rates!F55</f>
        <v>0.25</v>
      </c>
    </row>
    <row r="20" ht="12.75" thickBot="1"/>
    <row r="21" spans="1:8" ht="13.5" thickBot="1">
      <c r="A21" s="34" t="s">
        <v>31</v>
      </c>
      <c r="B21" s="35">
        <v>1000</v>
      </c>
      <c r="C21" s="36" t="s">
        <v>32</v>
      </c>
      <c r="D21" s="37"/>
      <c r="E21" s="36" t="s">
        <v>33</v>
      </c>
      <c r="G21" s="38" t="s">
        <v>28</v>
      </c>
      <c r="H21" s="54">
        <f>Rates!F81</f>
        <v>1.0864</v>
      </c>
    </row>
    <row r="22" spans="1:5" ht="13.5" thickBot="1">
      <c r="A22" s="34" t="s">
        <v>34</v>
      </c>
      <c r="B22" s="35">
        <v>750</v>
      </c>
      <c r="C22" s="36" t="s">
        <v>32</v>
      </c>
      <c r="D22" s="38" t="s">
        <v>35</v>
      </c>
      <c r="E22" s="39" t="str">
        <f>IF(D21&gt;0,B21/(D21*24*30.4)," ")</f>
        <v> </v>
      </c>
    </row>
    <row r="23" ht="12.75" thickBot="1"/>
    <row r="24" spans="1:10" ht="12.75" customHeight="1">
      <c r="A24" s="111" t="str">
        <f>A3</f>
        <v>Seasonal</v>
      </c>
      <c r="B24" s="113" t="s">
        <v>36</v>
      </c>
      <c r="C24" s="50" t="s">
        <v>42</v>
      </c>
      <c r="D24" s="50" t="s">
        <v>43</v>
      </c>
      <c r="E24" s="113" t="s">
        <v>36</v>
      </c>
      <c r="F24" s="50" t="s">
        <v>42</v>
      </c>
      <c r="G24" s="50" t="s">
        <v>43</v>
      </c>
      <c r="H24" s="115" t="s">
        <v>49</v>
      </c>
      <c r="I24" s="115"/>
      <c r="J24" s="116"/>
    </row>
    <row r="25" spans="1:10" ht="12.75" thickBot="1">
      <c r="A25" s="112"/>
      <c r="B25" s="114"/>
      <c r="C25" s="51" t="s">
        <v>19</v>
      </c>
      <c r="D25" s="51" t="s">
        <v>19</v>
      </c>
      <c r="E25" s="114"/>
      <c r="F25" s="51" t="s">
        <v>19</v>
      </c>
      <c r="G25" s="51" t="s">
        <v>19</v>
      </c>
      <c r="H25" s="51" t="s">
        <v>19</v>
      </c>
      <c r="I25" s="52" t="s">
        <v>27</v>
      </c>
      <c r="J25" s="53" t="s">
        <v>39</v>
      </c>
    </row>
    <row r="26" spans="1:10" ht="12">
      <c r="A26" s="55" t="s">
        <v>40</v>
      </c>
      <c r="B26" s="56">
        <f>IF(B21*Rates!D81&gt;B22,B22,B21*Rates!D81)</f>
        <v>750</v>
      </c>
      <c r="C26" s="57">
        <f>Rates!D76</f>
        <v>0.065</v>
      </c>
      <c r="D26" s="58">
        <f>B26*C26</f>
        <v>48.75</v>
      </c>
      <c r="E26" s="56">
        <f>IF(B21*H21&gt;B22,B22,B21*H21)</f>
        <v>750</v>
      </c>
      <c r="F26" s="57">
        <f>Rates!F76</f>
        <v>0.065</v>
      </c>
      <c r="G26" s="58">
        <f>E26*F26</f>
        <v>48.75</v>
      </c>
      <c r="H26" s="59">
        <f aca="true" t="shared" si="0" ref="H26:H51">G26-D26</f>
        <v>0</v>
      </c>
      <c r="I26" s="60">
        <f>IF(ISERROR(H26/D26),1,H26/D26)</f>
        <v>0</v>
      </c>
      <c r="J26" s="61">
        <f aca="true" t="shared" si="1" ref="J26:J51">IF(ISERROR(G26/G$51),0,G26/G$51)</f>
        <v>0.17674736307650551</v>
      </c>
    </row>
    <row r="27" spans="1:10" ht="12.75" thickBot="1">
      <c r="A27" s="64" t="s">
        <v>41</v>
      </c>
      <c r="B27" s="65">
        <f>IF(B21*Rates!D81&gt;=B22,B21*Rates!D81-B22,0)</f>
        <v>336.4000000000001</v>
      </c>
      <c r="C27" s="66">
        <f>Rates!D77</f>
        <v>0.075</v>
      </c>
      <c r="D27" s="67">
        <f>B27*C27</f>
        <v>25.230000000000008</v>
      </c>
      <c r="E27" s="65">
        <f>IF(B21*H21&gt;=B22,B21*H21-B22,0)</f>
        <v>336.4000000000001</v>
      </c>
      <c r="F27" s="66">
        <f>Rates!F77</f>
        <v>0.075</v>
      </c>
      <c r="G27" s="67">
        <f>E27*F27</f>
        <v>25.230000000000008</v>
      </c>
      <c r="H27" s="67">
        <f t="shared" si="0"/>
        <v>0</v>
      </c>
      <c r="I27" s="68">
        <f>IF(ISERROR(H27/D27),0,H27/D27)</f>
        <v>0</v>
      </c>
      <c r="J27" s="69">
        <f t="shared" si="1"/>
        <v>0.09147355836759456</v>
      </c>
    </row>
    <row r="28" spans="1:10" ht="12.75" thickBot="1">
      <c r="A28" s="74" t="s">
        <v>44</v>
      </c>
      <c r="B28" s="75"/>
      <c r="C28" s="76"/>
      <c r="D28" s="77">
        <f>SUM(D26:D27)</f>
        <v>73.98</v>
      </c>
      <c r="E28" s="76"/>
      <c r="F28" s="76"/>
      <c r="G28" s="77">
        <f>SUM(G26:G27)</f>
        <v>73.98</v>
      </c>
      <c r="H28" s="77">
        <f t="shared" si="0"/>
        <v>0</v>
      </c>
      <c r="I28" s="78">
        <f>IF(ISERROR(H28/D28),0,H28/D28)</f>
        <v>0</v>
      </c>
      <c r="J28" s="79">
        <f t="shared" si="1"/>
        <v>0.26822092144410004</v>
      </c>
    </row>
    <row r="29" spans="1:10" ht="12">
      <c r="A29" s="70" t="str">
        <f aca="true" t="shared" si="2" ref="A29:A37">A4</f>
        <v>Monthly Service Charge</v>
      </c>
      <c r="B29" s="71">
        <v>1</v>
      </c>
      <c r="C29" s="47">
        <f aca="true" t="shared" si="3" ref="C29:C37">C4</f>
        <v>24</v>
      </c>
      <c r="D29" s="47">
        <f aca="true" t="shared" si="4" ref="D29:D37">B29*C29</f>
        <v>24</v>
      </c>
      <c r="E29" s="72">
        <f>B29</f>
        <v>1</v>
      </c>
      <c r="F29" s="48">
        <f aca="true" t="shared" si="5" ref="F29:F37">D4</f>
        <v>24</v>
      </c>
      <c r="G29" s="48">
        <f aca="true" t="shared" si="6" ref="G29:G37">E29*F29</f>
        <v>24</v>
      </c>
      <c r="H29" s="48">
        <f t="shared" si="0"/>
        <v>0</v>
      </c>
      <c r="I29" s="49">
        <f>IF(ISERROR(H29/D29),0,H29/D29)</f>
        <v>0</v>
      </c>
      <c r="J29" s="73">
        <f t="shared" si="1"/>
        <v>0.08701408643766424</v>
      </c>
    </row>
    <row r="30" spans="1:10" ht="12">
      <c r="A30" s="62" t="str">
        <f t="shared" si="2"/>
        <v>Smart Meter Rate Adder</v>
      </c>
      <c r="B30" s="44">
        <f>B29</f>
        <v>1</v>
      </c>
      <c r="C30" s="42">
        <f t="shared" si="3"/>
        <v>1</v>
      </c>
      <c r="D30" s="42">
        <f t="shared" si="4"/>
        <v>1</v>
      </c>
      <c r="E30" s="44">
        <f>B30</f>
        <v>1</v>
      </c>
      <c r="F30" s="42">
        <f t="shared" si="5"/>
        <v>1</v>
      </c>
      <c r="G30" s="42">
        <f t="shared" si="6"/>
        <v>1</v>
      </c>
      <c r="H30" s="42">
        <f t="shared" si="0"/>
        <v>0</v>
      </c>
      <c r="I30" s="43">
        <f>IF(ISERROR(H30/D30),1,H30/D30)</f>
        <v>0</v>
      </c>
      <c r="J30" s="63">
        <f t="shared" si="1"/>
        <v>0.003625586934902677</v>
      </c>
    </row>
    <row r="31" spans="1:10" ht="12">
      <c r="A31" s="62" t="str">
        <f t="shared" si="2"/>
        <v>Monthly Service Charge Rate Adder # 1</v>
      </c>
      <c r="B31" s="44">
        <f>B29</f>
        <v>1</v>
      </c>
      <c r="C31" s="42">
        <f t="shared" si="3"/>
        <v>0</v>
      </c>
      <c r="D31" s="42">
        <f t="shared" si="4"/>
        <v>0</v>
      </c>
      <c r="E31" s="44">
        <f>B31</f>
        <v>1</v>
      </c>
      <c r="F31" s="42">
        <f t="shared" si="5"/>
        <v>0</v>
      </c>
      <c r="G31" s="42">
        <f t="shared" si="6"/>
        <v>0</v>
      </c>
      <c r="H31" s="42">
        <f t="shared" si="0"/>
        <v>0</v>
      </c>
      <c r="I31" s="43">
        <f aca="true" t="shared" si="7" ref="I31:I51">IF(ISERROR(H31/D31),0,H31/D31)</f>
        <v>0</v>
      </c>
      <c r="J31" s="63">
        <f t="shared" si="1"/>
        <v>0</v>
      </c>
    </row>
    <row r="32" spans="1:10" ht="12">
      <c r="A32" s="62" t="str">
        <f t="shared" si="2"/>
        <v>Monthly Service Charge Rate Adder # 2</v>
      </c>
      <c r="B32" s="44">
        <f>B29</f>
        <v>1</v>
      </c>
      <c r="C32" s="42">
        <f t="shared" si="3"/>
        <v>0</v>
      </c>
      <c r="D32" s="42">
        <f t="shared" si="4"/>
        <v>0</v>
      </c>
      <c r="E32" s="44">
        <f>B32</f>
        <v>1</v>
      </c>
      <c r="F32" s="42">
        <f t="shared" si="5"/>
        <v>0</v>
      </c>
      <c r="G32" s="42">
        <f t="shared" si="6"/>
        <v>0</v>
      </c>
      <c r="H32" s="42">
        <f t="shared" si="0"/>
        <v>0</v>
      </c>
      <c r="I32" s="43">
        <f t="shared" si="7"/>
        <v>0</v>
      </c>
      <c r="J32" s="63">
        <f t="shared" si="1"/>
        <v>0</v>
      </c>
    </row>
    <row r="33" spans="1:10" ht="12">
      <c r="A33" s="62" t="str">
        <f t="shared" si="2"/>
        <v>Distribution Volumetric Rate</v>
      </c>
      <c r="B33" s="44">
        <f>B21</f>
        <v>1000</v>
      </c>
      <c r="C33" s="41">
        <f t="shared" si="3"/>
        <v>0.0891</v>
      </c>
      <c r="D33" s="42">
        <f t="shared" si="4"/>
        <v>89.1</v>
      </c>
      <c r="E33" s="44">
        <f>B21</f>
        <v>1000</v>
      </c>
      <c r="F33" s="41">
        <f t="shared" si="5"/>
        <v>0.0852</v>
      </c>
      <c r="G33" s="42">
        <f t="shared" si="6"/>
        <v>85.2</v>
      </c>
      <c r="H33" s="42">
        <f t="shared" si="0"/>
        <v>-3.8999999999999915</v>
      </c>
      <c r="I33" s="43">
        <f t="shared" si="7"/>
        <v>-0.043771043771043676</v>
      </c>
      <c r="J33" s="63">
        <f t="shared" si="1"/>
        <v>0.3089000068537081</v>
      </c>
    </row>
    <row r="34" spans="1:10" ht="12">
      <c r="A34" s="62" t="str">
        <f t="shared" si="2"/>
        <v>Distribution Volumetric Rate Rate Adder # 1- effective until December 31, 2012</v>
      </c>
      <c r="B34" s="44">
        <f>B21</f>
        <v>1000</v>
      </c>
      <c r="C34" s="41">
        <f t="shared" si="3"/>
        <v>0.0083</v>
      </c>
      <c r="D34" s="42">
        <f t="shared" si="4"/>
        <v>8.3</v>
      </c>
      <c r="E34" s="44">
        <f>B21</f>
        <v>1000</v>
      </c>
      <c r="F34" s="41">
        <f t="shared" si="5"/>
        <v>0.0083</v>
      </c>
      <c r="G34" s="42">
        <f t="shared" si="6"/>
        <v>8.3</v>
      </c>
      <c r="H34" s="42">
        <f t="shared" si="0"/>
        <v>0</v>
      </c>
      <c r="I34" s="43">
        <f t="shared" si="7"/>
        <v>0</v>
      </c>
      <c r="J34" s="63">
        <f t="shared" si="1"/>
        <v>0.030092371559692223</v>
      </c>
    </row>
    <row r="35" spans="1:10" ht="12">
      <c r="A35" s="62" t="str">
        <f t="shared" si="2"/>
        <v>Distribution Volumetric Rate Rate Adder # 2 - effective until December 31, 2015</v>
      </c>
      <c r="B35" s="44">
        <f>B21</f>
        <v>1000</v>
      </c>
      <c r="C35" s="41">
        <f t="shared" si="3"/>
        <v>0</v>
      </c>
      <c r="D35" s="42">
        <f t="shared" si="4"/>
        <v>0</v>
      </c>
      <c r="E35" s="44">
        <f>B21</f>
        <v>1000</v>
      </c>
      <c r="F35" s="41">
        <f t="shared" si="5"/>
        <v>0.0307</v>
      </c>
      <c r="G35" s="42">
        <f t="shared" si="6"/>
        <v>30.700000000000003</v>
      </c>
      <c r="H35" s="42">
        <f t="shared" si="0"/>
        <v>30.700000000000003</v>
      </c>
      <c r="I35" s="43">
        <f t="shared" si="7"/>
        <v>0</v>
      </c>
      <c r="J35" s="63">
        <f t="shared" si="1"/>
        <v>0.11130551890151219</v>
      </c>
    </row>
    <row r="36" spans="1:10" ht="12">
      <c r="A36" s="62" t="str">
        <f t="shared" si="2"/>
        <v>Deferral Account Rate Rider # 1- effective until December 31, 2010</v>
      </c>
      <c r="B36" s="44">
        <f>B21</f>
        <v>1000</v>
      </c>
      <c r="C36" s="41">
        <f t="shared" si="3"/>
        <v>-0.0041</v>
      </c>
      <c r="D36" s="42">
        <f t="shared" si="4"/>
        <v>-4.1000000000000005</v>
      </c>
      <c r="E36" s="44">
        <f>B21</f>
        <v>1000</v>
      </c>
      <c r="F36" s="41">
        <f t="shared" si="5"/>
        <v>0</v>
      </c>
      <c r="G36" s="42">
        <f t="shared" si="6"/>
        <v>0</v>
      </c>
      <c r="H36" s="42">
        <f t="shared" si="0"/>
        <v>4.1000000000000005</v>
      </c>
      <c r="I36" s="43">
        <f t="shared" si="7"/>
        <v>-1</v>
      </c>
      <c r="J36" s="63">
        <f t="shared" si="1"/>
        <v>0</v>
      </c>
    </row>
    <row r="37" spans="1:10" ht="12.75" thickBot="1">
      <c r="A37" s="64" t="str">
        <f t="shared" si="2"/>
        <v>Deferral Account Rate Rider # 2</v>
      </c>
      <c r="B37" s="80">
        <f>B21</f>
        <v>1000</v>
      </c>
      <c r="C37" s="66">
        <f t="shared" si="3"/>
        <v>0</v>
      </c>
      <c r="D37" s="67">
        <f t="shared" si="4"/>
        <v>0</v>
      </c>
      <c r="E37" s="80">
        <f>B21</f>
        <v>1000</v>
      </c>
      <c r="F37" s="66">
        <f t="shared" si="5"/>
        <v>0</v>
      </c>
      <c r="G37" s="67">
        <f t="shared" si="6"/>
        <v>0</v>
      </c>
      <c r="H37" s="67">
        <f t="shared" si="0"/>
        <v>0</v>
      </c>
      <c r="I37" s="68">
        <f t="shared" si="7"/>
        <v>0</v>
      </c>
      <c r="J37" s="69">
        <f t="shared" si="1"/>
        <v>0</v>
      </c>
    </row>
    <row r="38" spans="1:10" ht="12.75" thickBot="1">
      <c r="A38" s="74" t="s">
        <v>45</v>
      </c>
      <c r="B38" s="75"/>
      <c r="C38" s="76"/>
      <c r="D38" s="81">
        <f>SUM(D29:D37)</f>
        <v>118.3</v>
      </c>
      <c r="E38" s="76"/>
      <c r="F38" s="76"/>
      <c r="G38" s="77">
        <f>SUM(G29:G37)</f>
        <v>149.2</v>
      </c>
      <c r="H38" s="77">
        <f t="shared" si="0"/>
        <v>30.89999999999999</v>
      </c>
      <c r="I38" s="78">
        <f t="shared" si="7"/>
        <v>0.261200338123415</v>
      </c>
      <c r="J38" s="79">
        <f t="shared" si="1"/>
        <v>0.5409375706874794</v>
      </c>
    </row>
    <row r="39" spans="1:10" ht="12">
      <c r="A39" s="70" t="str">
        <f>A13</f>
        <v>Retail Transmission Rate - Network Service Rate</v>
      </c>
      <c r="B39" s="45">
        <f>B21*Rates!D81</f>
        <v>1086.4</v>
      </c>
      <c r="C39" s="46">
        <f>C13</f>
        <v>0.0053</v>
      </c>
      <c r="D39" s="48">
        <f>B39*C39</f>
        <v>5.75792</v>
      </c>
      <c r="E39" s="45">
        <f>B21*H21</f>
        <v>1086.4</v>
      </c>
      <c r="F39" s="46">
        <f>D13</f>
        <v>0.0053</v>
      </c>
      <c r="G39" s="48">
        <f>E39*F39</f>
        <v>5.75792</v>
      </c>
      <c r="H39" s="48">
        <f t="shared" si="0"/>
        <v>0</v>
      </c>
      <c r="I39" s="49">
        <f t="shared" si="7"/>
        <v>0</v>
      </c>
      <c r="J39" s="73">
        <f t="shared" si="1"/>
        <v>0.020875839524214825</v>
      </c>
    </row>
    <row r="40" spans="1:10" ht="12.75" thickBot="1">
      <c r="A40" s="64" t="str">
        <f>A14</f>
        <v>Retail Transmission Rate - Line and Transformation Connection Service Rate</v>
      </c>
      <c r="B40" s="65">
        <f>B21*Rates!D81</f>
        <v>1086.4</v>
      </c>
      <c r="C40" s="66">
        <f>C14</f>
        <v>0.005</v>
      </c>
      <c r="D40" s="67">
        <f>B40*C40</f>
        <v>5.432</v>
      </c>
      <c r="E40" s="65">
        <f>B21*H21</f>
        <v>1086.4</v>
      </c>
      <c r="F40" s="66">
        <f>D14</f>
        <v>0.005</v>
      </c>
      <c r="G40" s="67">
        <f>E40*F40</f>
        <v>5.432</v>
      </c>
      <c r="H40" s="67">
        <f t="shared" si="0"/>
        <v>0</v>
      </c>
      <c r="I40" s="68">
        <f t="shared" si="7"/>
        <v>0</v>
      </c>
      <c r="J40" s="69">
        <f t="shared" si="1"/>
        <v>0.019694188230391343</v>
      </c>
    </row>
    <row r="41" spans="1:10" ht="12.75" thickBot="1">
      <c r="A41" s="74" t="s">
        <v>37</v>
      </c>
      <c r="B41" s="75"/>
      <c r="C41" s="76"/>
      <c r="D41" s="77">
        <f>SUM(D39:D40)</f>
        <v>11.18992</v>
      </c>
      <c r="E41" s="76"/>
      <c r="F41" s="76"/>
      <c r="G41" s="77">
        <f>SUM(G39:G40)</f>
        <v>11.18992</v>
      </c>
      <c r="H41" s="77">
        <f t="shared" si="0"/>
        <v>0</v>
      </c>
      <c r="I41" s="78">
        <f t="shared" si="7"/>
        <v>0</v>
      </c>
      <c r="J41" s="79">
        <f t="shared" si="1"/>
        <v>0.040570027754606164</v>
      </c>
    </row>
    <row r="42" spans="1:10" ht="12.75" thickBot="1">
      <c r="A42" s="82" t="s">
        <v>46</v>
      </c>
      <c r="B42" s="83"/>
      <c r="C42" s="84"/>
      <c r="D42" s="85">
        <f>D38+D41</f>
        <v>129.48991999999998</v>
      </c>
      <c r="E42" s="84"/>
      <c r="F42" s="84"/>
      <c r="G42" s="85">
        <f>G38+G41</f>
        <v>160.38992</v>
      </c>
      <c r="H42" s="85">
        <f t="shared" si="0"/>
        <v>30.900000000000006</v>
      </c>
      <c r="I42" s="86">
        <f t="shared" si="7"/>
        <v>0.2386286129453166</v>
      </c>
      <c r="J42" s="87">
        <f t="shared" si="1"/>
        <v>0.5815075984420855</v>
      </c>
    </row>
    <row r="43" spans="1:10" ht="12">
      <c r="A43" s="70" t="str">
        <f>A15</f>
        <v>Wholesale Market Service Rate</v>
      </c>
      <c r="B43" s="45">
        <f>B21*Rates!D81</f>
        <v>1086.4</v>
      </c>
      <c r="C43" s="46">
        <f>C15</f>
        <v>0.0052</v>
      </c>
      <c r="D43" s="48">
        <f>B43*C43</f>
        <v>5.64928</v>
      </c>
      <c r="E43" s="45">
        <f>B21*H21</f>
        <v>1086.4</v>
      </c>
      <c r="F43" s="46">
        <f>D15</f>
        <v>0.0052</v>
      </c>
      <c r="G43" s="48">
        <f>E43*F43</f>
        <v>5.64928</v>
      </c>
      <c r="H43" s="48">
        <f t="shared" si="0"/>
        <v>0</v>
      </c>
      <c r="I43" s="49">
        <f t="shared" si="7"/>
        <v>0</v>
      </c>
      <c r="J43" s="73">
        <f t="shared" si="1"/>
        <v>0.020481955759606995</v>
      </c>
    </row>
    <row r="44" spans="1:10" ht="12">
      <c r="A44" s="62" t="str">
        <f>A16</f>
        <v>Rural Rate Protection Charge</v>
      </c>
      <c r="B44" s="40">
        <f>B21*Rates!D81</f>
        <v>1086.4</v>
      </c>
      <c r="C44" s="41">
        <f>C16</f>
        <v>0.0013</v>
      </c>
      <c r="D44" s="42">
        <f>B44*C44</f>
        <v>1.41232</v>
      </c>
      <c r="E44" s="40">
        <f>B21*H21</f>
        <v>1086.4</v>
      </c>
      <c r="F44" s="41">
        <f>D16</f>
        <v>0.0013</v>
      </c>
      <c r="G44" s="42">
        <f>E44*F44</f>
        <v>1.41232</v>
      </c>
      <c r="H44" s="42">
        <f t="shared" si="0"/>
        <v>0</v>
      </c>
      <c r="I44" s="43">
        <f t="shared" si="7"/>
        <v>0</v>
      </c>
      <c r="J44" s="63">
        <f t="shared" si="1"/>
        <v>0.005120488939901749</v>
      </c>
    </row>
    <row r="45" spans="1:10" ht="12">
      <c r="A45" s="64" t="s">
        <v>50</v>
      </c>
      <c r="B45" s="65">
        <f>B21*Rates!D81</f>
        <v>1086.4</v>
      </c>
      <c r="C45" s="66">
        <f>Rates!D54</f>
        <v>0.0003725</v>
      </c>
      <c r="D45" s="67">
        <f>B45*C45</f>
        <v>0.40468400000000004</v>
      </c>
      <c r="E45" s="65">
        <f>B21*Rates!F81</f>
        <v>1086.4</v>
      </c>
      <c r="F45" s="66">
        <f>Rates!F54</f>
        <v>0.0003725</v>
      </c>
      <c r="G45" s="67">
        <f>E45*F45</f>
        <v>0.40468400000000004</v>
      </c>
      <c r="H45" s="42">
        <f>G45-D45</f>
        <v>0</v>
      </c>
      <c r="I45" s="43">
        <f>IF(ISERROR(H45/D45),0,H45/D45)</f>
        <v>0</v>
      </c>
      <c r="J45" s="63">
        <f>IF(ISERROR(G45/G$51),0,G45/G$51)</f>
        <v>0.001467217023164155</v>
      </c>
    </row>
    <row r="46" spans="1:10" ht="12.75" thickBot="1">
      <c r="A46" s="64" t="str">
        <f>A18</f>
        <v>Standard Supply Service - Administarive Charge (if applicable)</v>
      </c>
      <c r="B46" s="80">
        <f>B29</f>
        <v>1</v>
      </c>
      <c r="C46" s="67">
        <f>C18</f>
        <v>0.25</v>
      </c>
      <c r="D46" s="67">
        <f>B46*C46</f>
        <v>0.25</v>
      </c>
      <c r="E46" s="65">
        <f>B29</f>
        <v>1</v>
      </c>
      <c r="F46" s="67">
        <f>D18</f>
        <v>0.25</v>
      </c>
      <c r="G46" s="67">
        <f>E46*F46</f>
        <v>0.25</v>
      </c>
      <c r="H46" s="67">
        <f t="shared" si="0"/>
        <v>0</v>
      </c>
      <c r="I46" s="68">
        <f t="shared" si="7"/>
        <v>0</v>
      </c>
      <c r="J46" s="69">
        <f t="shared" si="1"/>
        <v>0.0009063967337256693</v>
      </c>
    </row>
    <row r="47" spans="1:10" ht="12.75" thickBot="1">
      <c r="A47" s="74" t="s">
        <v>47</v>
      </c>
      <c r="B47" s="75"/>
      <c r="C47" s="76"/>
      <c r="D47" s="77">
        <f>SUM(D43:D46)</f>
        <v>7.716284</v>
      </c>
      <c r="E47" s="76"/>
      <c r="F47" s="76"/>
      <c r="G47" s="77">
        <f>SUM(G43:G46)</f>
        <v>7.716284</v>
      </c>
      <c r="H47" s="77">
        <f t="shared" si="0"/>
        <v>0</v>
      </c>
      <c r="I47" s="78">
        <f t="shared" si="7"/>
        <v>0</v>
      </c>
      <c r="J47" s="79">
        <f t="shared" si="1"/>
        <v>0.027976058456398566</v>
      </c>
    </row>
    <row r="48" spans="1:10" ht="12.75" thickBot="1">
      <c r="A48" s="88" t="s">
        <v>24</v>
      </c>
      <c r="B48" s="89">
        <f>B21</f>
        <v>1000</v>
      </c>
      <c r="C48" s="90">
        <f>Rates!D75</f>
        <v>0.002</v>
      </c>
      <c r="D48" s="91">
        <f>B48*C48</f>
        <v>2</v>
      </c>
      <c r="E48" s="89">
        <f>B21</f>
        <v>1000</v>
      </c>
      <c r="F48" s="90">
        <f>Rates!F75</f>
        <v>0.002</v>
      </c>
      <c r="G48" s="91">
        <f>E48*F48</f>
        <v>2</v>
      </c>
      <c r="H48" s="91">
        <f t="shared" si="0"/>
        <v>0</v>
      </c>
      <c r="I48" s="92">
        <f t="shared" si="7"/>
        <v>0</v>
      </c>
      <c r="J48" s="93">
        <f t="shared" si="1"/>
        <v>0.007251173869805354</v>
      </c>
    </row>
    <row r="49" spans="1:10" ht="12.75" thickBot="1">
      <c r="A49" s="74" t="s">
        <v>48</v>
      </c>
      <c r="B49" s="75"/>
      <c r="C49" s="76"/>
      <c r="D49" s="77">
        <f>D28+D42+D47+D48</f>
        <v>213.186204</v>
      </c>
      <c r="E49" s="76"/>
      <c r="F49" s="76"/>
      <c r="G49" s="77">
        <f>G28+G42+G47+G48</f>
        <v>244.08620399999998</v>
      </c>
      <c r="H49" s="77">
        <f t="shared" si="0"/>
        <v>30.899999999999977</v>
      </c>
      <c r="I49" s="78">
        <f t="shared" si="7"/>
        <v>0.14494371314946805</v>
      </c>
      <c r="J49" s="79">
        <f t="shared" si="1"/>
        <v>0.8849557522123894</v>
      </c>
    </row>
    <row r="50" spans="1:10" ht="12.75" thickBot="1">
      <c r="A50" s="94" t="s">
        <v>51</v>
      </c>
      <c r="B50" s="95"/>
      <c r="C50" s="96">
        <f>Rates!D82</f>
        <v>0.13</v>
      </c>
      <c r="D50" s="91">
        <f>C50*D49</f>
        <v>27.71420652</v>
      </c>
      <c r="E50" s="97"/>
      <c r="F50" s="96">
        <f>Rates!F82</f>
        <v>0.13</v>
      </c>
      <c r="G50" s="91">
        <f>F50*G49</f>
        <v>31.731206519999997</v>
      </c>
      <c r="H50" s="91">
        <f t="shared" si="0"/>
        <v>4.016999999999996</v>
      </c>
      <c r="I50" s="92">
        <f t="shared" si="7"/>
        <v>0.144943713149468</v>
      </c>
      <c r="J50" s="93">
        <f t="shared" si="1"/>
        <v>0.11504424778761063</v>
      </c>
    </row>
    <row r="51" spans="1:10" ht="12.75" thickBot="1">
      <c r="A51" s="82" t="s">
        <v>38</v>
      </c>
      <c r="B51" s="83"/>
      <c r="C51" s="84"/>
      <c r="D51" s="105">
        <f>D49+D50</f>
        <v>240.90041052</v>
      </c>
      <c r="E51" s="84"/>
      <c r="F51" s="84"/>
      <c r="G51" s="105">
        <f>G49+G50</f>
        <v>275.81741051999995</v>
      </c>
      <c r="H51" s="105">
        <f t="shared" si="0"/>
        <v>34.916999999999945</v>
      </c>
      <c r="I51" s="86">
        <f t="shared" si="7"/>
        <v>0.1449437131494679</v>
      </c>
      <c r="J51" s="87">
        <f t="shared" si="1"/>
        <v>1</v>
      </c>
    </row>
  </sheetData>
  <mergeCells count="4">
    <mergeCell ref="A24:A25"/>
    <mergeCell ref="B24:B25"/>
    <mergeCell ref="E24:E25"/>
    <mergeCell ref="H24:J24"/>
  </mergeCells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 xml:space="preserve">&amp;C&amp;"Arial,Bold"&amp;16Electricity Distribution Impacts
Rates Effective January 1, 2011&amp;"Arial,Regular"&amp;10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1"/>
  <sheetViews>
    <sheetView workbookViewId="0" topLeftCell="A7">
      <selection activeCell="F54" sqref="F54"/>
    </sheetView>
  </sheetViews>
  <sheetFormatPr defaultColWidth="9.140625" defaultRowHeight="12.75"/>
  <cols>
    <col min="1" max="1" width="65.140625" style="9" bestFit="1" customWidth="1"/>
    <col min="2" max="2" width="9.00390625" style="12" bestFit="1" customWidth="1"/>
    <col min="3" max="3" width="9.8515625" style="9" bestFit="1" customWidth="1"/>
    <col min="4" max="4" width="10.28125" style="9" bestFit="1" customWidth="1"/>
    <col min="5" max="6" width="9.140625" style="9" customWidth="1"/>
    <col min="7" max="7" width="11.00390625" style="9" bestFit="1" customWidth="1"/>
    <col min="8" max="8" width="10.00390625" style="9" bestFit="1" customWidth="1"/>
    <col min="9" max="9" width="9.140625" style="9" customWidth="1"/>
    <col min="10" max="10" width="11.57421875" style="9" bestFit="1" customWidth="1"/>
    <col min="11" max="16384" width="9.140625" style="9" customWidth="1"/>
  </cols>
  <sheetData>
    <row r="2" ht="12.75" thickBot="1"/>
    <row r="3" spans="1:4" ht="36.75" thickBot="1">
      <c r="A3" s="15" t="str">
        <f>Rates!A57</f>
        <v>Street Lighting</v>
      </c>
      <c r="B3" s="17" t="str">
        <f>Rates!B3</f>
        <v>Metric</v>
      </c>
      <c r="C3" s="16" t="str">
        <f>Rates!D3</f>
        <v>Proposed July 1, 2010</v>
      </c>
      <c r="D3" s="16" t="str">
        <f>Rates!F3</f>
        <v>Proposed January 1, 2011</v>
      </c>
    </row>
    <row r="4" spans="1:4" ht="12">
      <c r="A4" s="24" t="str">
        <f>Rates!A41</f>
        <v>Monthly Service Charge</v>
      </c>
      <c r="B4" s="25" t="str">
        <f>Rates!B58</f>
        <v>$</v>
      </c>
      <c r="C4" s="26">
        <f>Rates!D58</f>
        <v>0.98</v>
      </c>
      <c r="D4" s="27">
        <f>Rates!F58</f>
        <v>1.08</v>
      </c>
    </row>
    <row r="5" spans="1:4" ht="12">
      <c r="A5" s="28" t="str">
        <f>Rates!A42</f>
        <v>Smart Meter Rate Adder</v>
      </c>
      <c r="B5" s="29" t="str">
        <f>Rates!B59</f>
        <v>$</v>
      </c>
      <c r="C5" s="30">
        <f>Rates!D59</f>
        <v>0</v>
      </c>
      <c r="D5" s="31">
        <f>Rates!F59</f>
        <v>0</v>
      </c>
    </row>
    <row r="6" spans="1:4" ht="12">
      <c r="A6" s="28" t="str">
        <f>Rates!A43</f>
        <v>Monthly Service Charge Rate Adder # 1</v>
      </c>
      <c r="B6" s="29" t="str">
        <f>Rates!B60</f>
        <v>$</v>
      </c>
      <c r="C6" s="30">
        <f>Rates!D60</f>
        <v>0</v>
      </c>
      <c r="D6" s="31">
        <f>Rates!F60</f>
        <v>0</v>
      </c>
    </row>
    <row r="7" spans="1:4" ht="12">
      <c r="A7" s="28" t="str">
        <f>Rates!A44</f>
        <v>Monthly Service Charge Rate Adder # 2</v>
      </c>
      <c r="B7" s="29" t="str">
        <f>Rates!B61</f>
        <v>$</v>
      </c>
      <c r="C7" s="30">
        <f>Rates!D61</f>
        <v>0</v>
      </c>
      <c r="D7" s="31">
        <f>Rates!F61</f>
        <v>0</v>
      </c>
    </row>
    <row r="8" spans="1:4" ht="12">
      <c r="A8" s="28" t="str">
        <f>Rates!A45</f>
        <v>Distribution Volumetric Rate</v>
      </c>
      <c r="B8" s="29" t="str">
        <f>Rates!B62</f>
        <v>$/kWh</v>
      </c>
      <c r="C8" s="32">
        <f>Rates!D62</f>
        <v>0.1205</v>
      </c>
      <c r="D8" s="33">
        <f>Rates!F62</f>
        <v>0.2208</v>
      </c>
    </row>
    <row r="9" spans="1:4" ht="12">
      <c r="A9" s="28" t="str">
        <f>Rates!A46</f>
        <v>Distribution Volumetric Rate Rate Adder # 1- effective until December 31, 2012</v>
      </c>
      <c r="B9" s="29">
        <f>Rates!B63</f>
        <v>0</v>
      </c>
      <c r="C9" s="32">
        <f>Rates!D63</f>
        <v>0.0219</v>
      </c>
      <c r="D9" s="33">
        <f>Rates!F63</f>
        <v>0.0219</v>
      </c>
    </row>
    <row r="10" spans="1:4" ht="12">
      <c r="A10" s="28" t="str">
        <f>Rates!A47</f>
        <v>Distribution Volumetric Rate Rate Adder # 2 - effective until December 31, 2015</v>
      </c>
      <c r="B10" s="29">
        <f>Rates!B64</f>
        <v>0</v>
      </c>
      <c r="C10" s="32">
        <f>Rates!D64</f>
        <v>0</v>
      </c>
      <c r="D10" s="33">
        <f>Rates!F64</f>
        <v>0</v>
      </c>
    </row>
    <row r="11" spans="1:4" ht="12">
      <c r="A11" s="28" t="str">
        <f>Rates!A48</f>
        <v>Deferral Account Rate Rider # 1- effective until December 31, 2010</v>
      </c>
      <c r="B11" s="29" t="str">
        <f>Rates!B65</f>
        <v>$/kWh</v>
      </c>
      <c r="C11" s="32">
        <f>Rates!D65</f>
        <v>-0.0016</v>
      </c>
      <c r="D11" s="33">
        <f>Rates!F65</f>
        <v>0</v>
      </c>
    </row>
    <row r="12" spans="1:4" ht="12">
      <c r="A12" s="28" t="str">
        <f>Rates!A49</f>
        <v>Deferral Account Rate Rider # 2</v>
      </c>
      <c r="B12" s="29">
        <f>Rates!B66</f>
        <v>0</v>
      </c>
      <c r="C12" s="32">
        <f>Rates!D66</f>
        <v>0</v>
      </c>
      <c r="D12" s="33">
        <f>Rates!F66</f>
        <v>0</v>
      </c>
    </row>
    <row r="13" spans="1:4" ht="12">
      <c r="A13" s="28" t="str">
        <f>Rates!A50</f>
        <v>Retail Transmission Rate - Network Service Rate</v>
      </c>
      <c r="B13" s="29" t="str">
        <f>Rates!B67</f>
        <v>$/kW</v>
      </c>
      <c r="C13" s="32">
        <f>Rates!D67</f>
        <v>1.4885</v>
      </c>
      <c r="D13" s="33">
        <f>Rates!F67</f>
        <v>1.4885</v>
      </c>
    </row>
    <row r="14" spans="1:4" ht="12">
      <c r="A14" s="28" t="str">
        <f>Rates!A51</f>
        <v>Retail Transmission Rate - Line and Transformation Connection Service Rate</v>
      </c>
      <c r="B14" s="29" t="str">
        <f>Rates!B68</f>
        <v>$/kW</v>
      </c>
      <c r="C14" s="32">
        <f>Rates!D68</f>
        <v>1.3824</v>
      </c>
      <c r="D14" s="33">
        <f>Rates!F68</f>
        <v>1.3824</v>
      </c>
    </row>
    <row r="15" spans="1:4" ht="12">
      <c r="A15" s="28" t="str">
        <f>Rates!A52</f>
        <v>Wholesale Market Service Rate</v>
      </c>
      <c r="B15" s="29" t="str">
        <f>Rates!B69</f>
        <v>$/kWh</v>
      </c>
      <c r="C15" s="32">
        <f>Rates!D69</f>
        <v>0.0052</v>
      </c>
      <c r="D15" s="33">
        <f>Rates!F69</f>
        <v>0.0052</v>
      </c>
    </row>
    <row r="16" spans="1:4" ht="12">
      <c r="A16" s="28" t="str">
        <f>Rates!A53</f>
        <v>Rural Rate Protection Charge</v>
      </c>
      <c r="B16" s="29" t="str">
        <f>Rates!B70</f>
        <v>$/kWh</v>
      </c>
      <c r="C16" s="32">
        <f>Rates!D70</f>
        <v>0.0013</v>
      </c>
      <c r="D16" s="33">
        <f>Rates!F70</f>
        <v>0.0013</v>
      </c>
    </row>
    <row r="17" spans="1:4" ht="12">
      <c r="A17" s="28" t="str">
        <f>Rates!A71</f>
        <v>Special Purpose Charge</v>
      </c>
      <c r="B17" s="29" t="str">
        <f>Rates!B71</f>
        <v>$/kWh</v>
      </c>
      <c r="C17" s="32">
        <f>Rates!D71</f>
        <v>0.0003725</v>
      </c>
      <c r="D17" s="33">
        <f>Rates!F71</f>
        <v>0.0003725</v>
      </c>
    </row>
    <row r="18" spans="1:4" ht="12.75" thickBot="1">
      <c r="A18" s="13" t="str">
        <f>Rates!A55</f>
        <v>Standard Supply Service - Administarive Charge (if applicable)</v>
      </c>
      <c r="B18" s="18" t="str">
        <f>Rates!B72</f>
        <v>$</v>
      </c>
      <c r="C18" s="19">
        <f>Rates!D72</f>
        <v>0.25</v>
      </c>
      <c r="D18" s="14">
        <f>Rates!F72</f>
        <v>0.25</v>
      </c>
    </row>
    <row r="20" ht="12.75" thickBot="1"/>
    <row r="21" spans="1:8" ht="13.5" thickBot="1">
      <c r="A21" s="34" t="s">
        <v>31</v>
      </c>
      <c r="B21" s="35">
        <v>25000</v>
      </c>
      <c r="C21" s="36" t="s">
        <v>32</v>
      </c>
      <c r="D21" s="37">
        <v>71.46</v>
      </c>
      <c r="E21" s="36" t="s">
        <v>33</v>
      </c>
      <c r="G21" s="38" t="s">
        <v>28</v>
      </c>
      <c r="H21" s="54">
        <f>Rates!F81</f>
        <v>1.0864</v>
      </c>
    </row>
    <row r="22" spans="1:5" ht="13.5" thickBot="1">
      <c r="A22" s="34" t="s">
        <v>34</v>
      </c>
      <c r="B22" s="35">
        <v>750</v>
      </c>
      <c r="C22" s="36" t="s">
        <v>32</v>
      </c>
      <c r="D22" s="38" t="s">
        <v>35</v>
      </c>
      <c r="E22" s="99">
        <f>IF(D21&gt;0,B21/(D21*24*30.4)," ")</f>
        <v>0.4795039305512593</v>
      </c>
    </row>
    <row r="23" ht="12.75" thickBot="1"/>
    <row r="24" spans="1:10" ht="12.75" customHeight="1">
      <c r="A24" s="111" t="str">
        <f>A3</f>
        <v>Street Lighting</v>
      </c>
      <c r="B24" s="113" t="s">
        <v>36</v>
      </c>
      <c r="C24" s="50" t="s">
        <v>42</v>
      </c>
      <c r="D24" s="50" t="s">
        <v>43</v>
      </c>
      <c r="E24" s="113" t="s">
        <v>36</v>
      </c>
      <c r="F24" s="50" t="s">
        <v>42</v>
      </c>
      <c r="G24" s="50" t="s">
        <v>43</v>
      </c>
      <c r="H24" s="115" t="s">
        <v>49</v>
      </c>
      <c r="I24" s="115"/>
      <c r="J24" s="116"/>
    </row>
    <row r="25" spans="1:10" ht="12.75" thickBot="1">
      <c r="A25" s="112"/>
      <c r="B25" s="114"/>
      <c r="C25" s="51" t="s">
        <v>19</v>
      </c>
      <c r="D25" s="51" t="s">
        <v>19</v>
      </c>
      <c r="E25" s="114"/>
      <c r="F25" s="51" t="s">
        <v>19</v>
      </c>
      <c r="G25" s="51" t="s">
        <v>19</v>
      </c>
      <c r="H25" s="51" t="s">
        <v>19</v>
      </c>
      <c r="I25" s="52" t="s">
        <v>27</v>
      </c>
      <c r="J25" s="53" t="s">
        <v>39</v>
      </c>
    </row>
    <row r="26" spans="1:10" ht="12">
      <c r="A26" s="55" t="s">
        <v>40</v>
      </c>
      <c r="B26" s="56">
        <f>IF(B21*Rates!D81&gt;B22,B22,B21*Rates!D81)</f>
        <v>750</v>
      </c>
      <c r="C26" s="57">
        <f>Rates!D76</f>
        <v>0.065</v>
      </c>
      <c r="D26" s="59">
        <f>B26*C26</f>
        <v>48.75</v>
      </c>
      <c r="E26" s="56">
        <f>IF(B21*H21&gt;B22,B22,B21*H21)</f>
        <v>750</v>
      </c>
      <c r="F26" s="57">
        <f>Rates!F76</f>
        <v>0.065</v>
      </c>
      <c r="G26" s="59">
        <f>E26*F26</f>
        <v>48.75</v>
      </c>
      <c r="H26" s="59">
        <f aca="true" t="shared" si="0" ref="H26:H51">G26-D26</f>
        <v>0</v>
      </c>
      <c r="I26" s="60">
        <f>IF(ISERROR(H26/D26),1,H26/D26)</f>
        <v>0</v>
      </c>
      <c r="J26" s="61">
        <f aca="true" t="shared" si="1" ref="J26:J51">IF(ISERROR(G26/G$51),0,G26/G$51)</f>
        <v>0.004727443273103929</v>
      </c>
    </row>
    <row r="27" spans="1:10" ht="12.75" thickBot="1">
      <c r="A27" s="64" t="s">
        <v>41</v>
      </c>
      <c r="B27" s="65">
        <f>IF(B21*Rates!D81&gt;=B22,B21*Rates!D81-B22,0)</f>
        <v>26410</v>
      </c>
      <c r="C27" s="66">
        <f>Rates!D77</f>
        <v>0.075</v>
      </c>
      <c r="D27" s="67">
        <f>B27*C27</f>
        <v>1980.75</v>
      </c>
      <c r="E27" s="65">
        <f>IF(B21*H21&gt;=B22,B21*H21-B22,0)</f>
        <v>26410</v>
      </c>
      <c r="F27" s="66">
        <f>Rates!F77</f>
        <v>0.075</v>
      </c>
      <c r="G27" s="67">
        <f>E27*F27</f>
        <v>1980.75</v>
      </c>
      <c r="H27" s="67">
        <f t="shared" si="0"/>
        <v>0</v>
      </c>
      <c r="I27" s="68">
        <f>IF(ISERROR(H27/D27),0,H27/D27)</f>
        <v>0</v>
      </c>
      <c r="J27" s="69">
        <f t="shared" si="1"/>
        <v>0.19207965668103807</v>
      </c>
    </row>
    <row r="28" spans="1:10" ht="12.75" thickBot="1">
      <c r="A28" s="74" t="s">
        <v>44</v>
      </c>
      <c r="B28" s="75"/>
      <c r="C28" s="76"/>
      <c r="D28" s="77">
        <f>SUM(D26:D27)</f>
        <v>2029.5</v>
      </c>
      <c r="E28" s="76"/>
      <c r="F28" s="76"/>
      <c r="G28" s="77">
        <f>SUM(G26:G27)</f>
        <v>2029.5</v>
      </c>
      <c r="H28" s="77">
        <f t="shared" si="0"/>
        <v>0</v>
      </c>
      <c r="I28" s="78">
        <f>IF(ISERROR(H28/D28),0,H28/D28)</f>
        <v>0</v>
      </c>
      <c r="J28" s="79">
        <f t="shared" si="1"/>
        <v>0.196807099954142</v>
      </c>
    </row>
    <row r="29" spans="1:10" ht="12">
      <c r="A29" s="70" t="str">
        <f aca="true" t="shared" si="2" ref="A29:A37">A4</f>
        <v>Monthly Service Charge</v>
      </c>
      <c r="B29" s="71">
        <v>428</v>
      </c>
      <c r="C29" s="47">
        <f aca="true" t="shared" si="3" ref="C29:C37">C4</f>
        <v>0.98</v>
      </c>
      <c r="D29" s="47">
        <f aca="true" t="shared" si="4" ref="D29:D37">B29*C29</f>
        <v>419.44</v>
      </c>
      <c r="E29" s="72">
        <f>B29</f>
        <v>428</v>
      </c>
      <c r="F29" s="48">
        <f aca="true" t="shared" si="5" ref="F29:F37">D4</f>
        <v>1.08</v>
      </c>
      <c r="G29" s="48">
        <f aca="true" t="shared" si="6" ref="G29:G37">E29*F29</f>
        <v>462.24</v>
      </c>
      <c r="H29" s="48">
        <f t="shared" si="0"/>
        <v>42.80000000000001</v>
      </c>
      <c r="I29" s="49">
        <f>IF(ISERROR(H29/D29),0,H29/D29)</f>
        <v>0.10204081632653064</v>
      </c>
      <c r="J29" s="73">
        <f t="shared" si="1"/>
        <v>0.04482488981660636</v>
      </c>
    </row>
    <row r="30" spans="1:10" ht="12">
      <c r="A30" s="62" t="str">
        <f t="shared" si="2"/>
        <v>Smart Meter Rate Adder</v>
      </c>
      <c r="B30" s="44">
        <f>B29</f>
        <v>428</v>
      </c>
      <c r="C30" s="42">
        <f t="shared" si="3"/>
        <v>0</v>
      </c>
      <c r="D30" s="42">
        <f t="shared" si="4"/>
        <v>0</v>
      </c>
      <c r="E30" s="44">
        <f>B30</f>
        <v>428</v>
      </c>
      <c r="F30" s="42">
        <f t="shared" si="5"/>
        <v>0</v>
      </c>
      <c r="G30" s="42">
        <f t="shared" si="6"/>
        <v>0</v>
      </c>
      <c r="H30" s="42">
        <f t="shared" si="0"/>
        <v>0</v>
      </c>
      <c r="I30" s="43">
        <f>IF(ISERROR(H30/D30),0,H30/D30)</f>
        <v>0</v>
      </c>
      <c r="J30" s="63">
        <f t="shared" si="1"/>
        <v>0</v>
      </c>
    </row>
    <row r="31" spans="1:10" ht="12">
      <c r="A31" s="62" t="str">
        <f t="shared" si="2"/>
        <v>Monthly Service Charge Rate Adder # 1</v>
      </c>
      <c r="B31" s="44">
        <f>B29</f>
        <v>428</v>
      </c>
      <c r="C31" s="42">
        <f t="shared" si="3"/>
        <v>0</v>
      </c>
      <c r="D31" s="42">
        <f t="shared" si="4"/>
        <v>0</v>
      </c>
      <c r="E31" s="44">
        <f>B31</f>
        <v>428</v>
      </c>
      <c r="F31" s="42">
        <f t="shared" si="5"/>
        <v>0</v>
      </c>
      <c r="G31" s="42">
        <f t="shared" si="6"/>
        <v>0</v>
      </c>
      <c r="H31" s="42">
        <f t="shared" si="0"/>
        <v>0</v>
      </c>
      <c r="I31" s="43">
        <f aca="true" t="shared" si="7" ref="I31:I51">IF(ISERROR(H31/D31),0,H31/D31)</f>
        <v>0</v>
      </c>
      <c r="J31" s="63">
        <f t="shared" si="1"/>
        <v>0</v>
      </c>
    </row>
    <row r="32" spans="1:10" ht="12">
      <c r="A32" s="62" t="str">
        <f t="shared" si="2"/>
        <v>Monthly Service Charge Rate Adder # 2</v>
      </c>
      <c r="B32" s="44">
        <f>B29</f>
        <v>428</v>
      </c>
      <c r="C32" s="42">
        <f t="shared" si="3"/>
        <v>0</v>
      </c>
      <c r="D32" s="42">
        <f t="shared" si="4"/>
        <v>0</v>
      </c>
      <c r="E32" s="44">
        <f>B32</f>
        <v>428</v>
      </c>
      <c r="F32" s="42">
        <f t="shared" si="5"/>
        <v>0</v>
      </c>
      <c r="G32" s="42">
        <f t="shared" si="6"/>
        <v>0</v>
      </c>
      <c r="H32" s="42">
        <f t="shared" si="0"/>
        <v>0</v>
      </c>
      <c r="I32" s="43">
        <f t="shared" si="7"/>
        <v>0</v>
      </c>
      <c r="J32" s="63">
        <f t="shared" si="1"/>
        <v>0</v>
      </c>
    </row>
    <row r="33" spans="1:10" ht="12">
      <c r="A33" s="62" t="str">
        <f t="shared" si="2"/>
        <v>Distribution Volumetric Rate</v>
      </c>
      <c r="B33" s="44">
        <f>B21</f>
        <v>25000</v>
      </c>
      <c r="C33" s="41">
        <f t="shared" si="3"/>
        <v>0.1205</v>
      </c>
      <c r="D33" s="42">
        <f t="shared" si="4"/>
        <v>3012.5</v>
      </c>
      <c r="E33" s="44">
        <f>B21</f>
        <v>25000</v>
      </c>
      <c r="F33" s="41">
        <f t="shared" si="5"/>
        <v>0.2208</v>
      </c>
      <c r="G33" s="42">
        <f t="shared" si="6"/>
        <v>5520</v>
      </c>
      <c r="H33" s="42">
        <f t="shared" si="0"/>
        <v>2507.5</v>
      </c>
      <c r="I33" s="43">
        <f t="shared" si="7"/>
        <v>0.8323651452282158</v>
      </c>
      <c r="J33" s="63">
        <f t="shared" si="1"/>
        <v>0.5352920383083833</v>
      </c>
    </row>
    <row r="34" spans="1:10" ht="12">
      <c r="A34" s="62" t="str">
        <f t="shared" si="2"/>
        <v>Distribution Volumetric Rate Rate Adder # 1- effective until December 31, 2012</v>
      </c>
      <c r="B34" s="44">
        <f>B21</f>
        <v>25000</v>
      </c>
      <c r="C34" s="41">
        <f t="shared" si="3"/>
        <v>0.0219</v>
      </c>
      <c r="D34" s="42">
        <f t="shared" si="4"/>
        <v>547.5</v>
      </c>
      <c r="E34" s="44">
        <f>B21</f>
        <v>25000</v>
      </c>
      <c r="F34" s="41">
        <f t="shared" si="5"/>
        <v>0.0219</v>
      </c>
      <c r="G34" s="42">
        <f t="shared" si="6"/>
        <v>547.5</v>
      </c>
      <c r="H34" s="42">
        <f t="shared" si="0"/>
        <v>0</v>
      </c>
      <c r="I34" s="43">
        <f t="shared" si="7"/>
        <v>0</v>
      </c>
      <c r="J34" s="63">
        <f t="shared" si="1"/>
        <v>0.05309282445178258</v>
      </c>
    </row>
    <row r="35" spans="1:10" ht="12">
      <c r="A35" s="62" t="str">
        <f t="shared" si="2"/>
        <v>Distribution Volumetric Rate Rate Adder # 2 - effective until December 31, 2015</v>
      </c>
      <c r="B35" s="44">
        <f>B21</f>
        <v>25000</v>
      </c>
      <c r="C35" s="41">
        <f t="shared" si="3"/>
        <v>0</v>
      </c>
      <c r="D35" s="42">
        <f t="shared" si="4"/>
        <v>0</v>
      </c>
      <c r="E35" s="44">
        <f>B21</f>
        <v>25000</v>
      </c>
      <c r="F35" s="41">
        <f t="shared" si="5"/>
        <v>0</v>
      </c>
      <c r="G35" s="42">
        <f t="shared" si="6"/>
        <v>0</v>
      </c>
      <c r="H35" s="42">
        <f t="shared" si="0"/>
        <v>0</v>
      </c>
      <c r="I35" s="43">
        <f t="shared" si="7"/>
        <v>0</v>
      </c>
      <c r="J35" s="63">
        <f t="shared" si="1"/>
        <v>0</v>
      </c>
    </row>
    <row r="36" spans="1:10" ht="12">
      <c r="A36" s="62" t="str">
        <f t="shared" si="2"/>
        <v>Deferral Account Rate Rider # 1- effective until December 31, 2010</v>
      </c>
      <c r="B36" s="44">
        <f>B21</f>
        <v>25000</v>
      </c>
      <c r="C36" s="41">
        <f t="shared" si="3"/>
        <v>-0.0016</v>
      </c>
      <c r="D36" s="42">
        <f t="shared" si="4"/>
        <v>-40</v>
      </c>
      <c r="E36" s="44">
        <f>B21</f>
        <v>25000</v>
      </c>
      <c r="F36" s="41">
        <f t="shared" si="5"/>
        <v>0</v>
      </c>
      <c r="G36" s="42">
        <f t="shared" si="6"/>
        <v>0</v>
      </c>
      <c r="H36" s="42">
        <f t="shared" si="0"/>
        <v>40</v>
      </c>
      <c r="I36" s="43">
        <f t="shared" si="7"/>
        <v>-1</v>
      </c>
      <c r="J36" s="63">
        <f t="shared" si="1"/>
        <v>0</v>
      </c>
    </row>
    <row r="37" spans="1:10" ht="12.75" thickBot="1">
      <c r="A37" s="64" t="str">
        <f t="shared" si="2"/>
        <v>Deferral Account Rate Rider # 2</v>
      </c>
      <c r="B37" s="80">
        <f>B21</f>
        <v>25000</v>
      </c>
      <c r="C37" s="66">
        <f t="shared" si="3"/>
        <v>0</v>
      </c>
      <c r="D37" s="67">
        <f t="shared" si="4"/>
        <v>0</v>
      </c>
      <c r="E37" s="80">
        <f>B21</f>
        <v>25000</v>
      </c>
      <c r="F37" s="66">
        <f t="shared" si="5"/>
        <v>0</v>
      </c>
      <c r="G37" s="67">
        <f t="shared" si="6"/>
        <v>0</v>
      </c>
      <c r="H37" s="67">
        <f t="shared" si="0"/>
        <v>0</v>
      </c>
      <c r="I37" s="68">
        <f t="shared" si="7"/>
        <v>0</v>
      </c>
      <c r="J37" s="69">
        <f t="shared" si="1"/>
        <v>0</v>
      </c>
    </row>
    <row r="38" spans="1:10" ht="12.75" thickBot="1">
      <c r="A38" s="74" t="s">
        <v>45</v>
      </c>
      <c r="B38" s="75"/>
      <c r="C38" s="76"/>
      <c r="D38" s="81">
        <f>SUM(D29:D37)</f>
        <v>3939.44</v>
      </c>
      <c r="E38" s="76"/>
      <c r="F38" s="76"/>
      <c r="G38" s="77">
        <f>SUM(G29:G37)</f>
        <v>6529.74</v>
      </c>
      <c r="H38" s="77">
        <f t="shared" si="0"/>
        <v>2590.2999999999997</v>
      </c>
      <c r="I38" s="78">
        <f t="shared" si="7"/>
        <v>0.6575300042645654</v>
      </c>
      <c r="J38" s="79">
        <f t="shared" si="1"/>
        <v>0.6332097525767723</v>
      </c>
    </row>
    <row r="39" spans="1:10" ht="12">
      <c r="A39" s="70" t="str">
        <f>A13</f>
        <v>Retail Transmission Rate - Network Service Rate</v>
      </c>
      <c r="B39" s="100">
        <f>D21*Rates!D81</f>
        <v>77.63414399999999</v>
      </c>
      <c r="C39" s="46">
        <f>C13</f>
        <v>1.4885</v>
      </c>
      <c r="D39" s="48">
        <f>B39*C39</f>
        <v>115.55842334399998</v>
      </c>
      <c r="E39" s="100">
        <f>D21*H21</f>
        <v>77.63414399999999</v>
      </c>
      <c r="F39" s="46">
        <f>D13</f>
        <v>1.4885</v>
      </c>
      <c r="G39" s="48">
        <f>E39*F39</f>
        <v>115.55842334399998</v>
      </c>
      <c r="H39" s="48">
        <f t="shared" si="0"/>
        <v>0</v>
      </c>
      <c r="I39" s="49">
        <f t="shared" si="7"/>
        <v>0</v>
      </c>
      <c r="J39" s="73">
        <f t="shared" si="1"/>
        <v>0.011206069560781306</v>
      </c>
    </row>
    <row r="40" spans="1:10" ht="12.75" thickBot="1">
      <c r="A40" s="64" t="str">
        <f>A14</f>
        <v>Retail Transmission Rate - Line and Transformation Connection Service Rate</v>
      </c>
      <c r="B40" s="101">
        <f>D21*Rates!D81</f>
        <v>77.63414399999999</v>
      </c>
      <c r="C40" s="66">
        <f>C14</f>
        <v>1.3824</v>
      </c>
      <c r="D40" s="67">
        <f>B40*C40</f>
        <v>107.3214406656</v>
      </c>
      <c r="E40" s="101">
        <f>D21*H21</f>
        <v>77.63414399999999</v>
      </c>
      <c r="F40" s="66">
        <f>D14</f>
        <v>1.3824</v>
      </c>
      <c r="G40" s="67">
        <f>E40*F40</f>
        <v>107.3214406656</v>
      </c>
      <c r="H40" s="67">
        <f t="shared" si="0"/>
        <v>0</v>
      </c>
      <c r="I40" s="68">
        <f t="shared" si="7"/>
        <v>0</v>
      </c>
      <c r="J40" s="69">
        <f t="shared" si="1"/>
        <v>0.010407303030449499</v>
      </c>
    </row>
    <row r="41" spans="1:10" ht="12.75" thickBot="1">
      <c r="A41" s="74" t="s">
        <v>37</v>
      </c>
      <c r="B41" s="75"/>
      <c r="C41" s="76"/>
      <c r="D41" s="77">
        <f>SUM(D39:D40)</f>
        <v>222.87986400959997</v>
      </c>
      <c r="E41" s="76"/>
      <c r="F41" s="76"/>
      <c r="G41" s="77">
        <f>SUM(G39:G40)</f>
        <v>222.87986400959997</v>
      </c>
      <c r="H41" s="77">
        <f t="shared" si="0"/>
        <v>0</v>
      </c>
      <c r="I41" s="78">
        <f t="shared" si="7"/>
        <v>0</v>
      </c>
      <c r="J41" s="79">
        <f t="shared" si="1"/>
        <v>0.021613372591230806</v>
      </c>
    </row>
    <row r="42" spans="1:10" ht="12.75" thickBot="1">
      <c r="A42" s="82" t="s">
        <v>46</v>
      </c>
      <c r="B42" s="83"/>
      <c r="C42" s="84"/>
      <c r="D42" s="85">
        <f>D38+D41</f>
        <v>4162.3198640096</v>
      </c>
      <c r="E42" s="84"/>
      <c r="F42" s="84"/>
      <c r="G42" s="85">
        <f>G38+G41</f>
        <v>6752.6198640096</v>
      </c>
      <c r="H42" s="85">
        <f t="shared" si="0"/>
        <v>2590.3</v>
      </c>
      <c r="I42" s="86">
        <f t="shared" si="7"/>
        <v>0.6223212258139001</v>
      </c>
      <c r="J42" s="87">
        <f t="shared" si="1"/>
        <v>0.654823125168003</v>
      </c>
    </row>
    <row r="43" spans="1:10" ht="12">
      <c r="A43" s="70" t="str">
        <f>A15</f>
        <v>Wholesale Market Service Rate</v>
      </c>
      <c r="B43" s="45">
        <f>B21*Rates!D81</f>
        <v>27160</v>
      </c>
      <c r="C43" s="46">
        <f>C15</f>
        <v>0.0052</v>
      </c>
      <c r="D43" s="48">
        <f>B43*C43</f>
        <v>141.232</v>
      </c>
      <c r="E43" s="45">
        <f>B21*H21</f>
        <v>27160</v>
      </c>
      <c r="F43" s="46">
        <f>D15</f>
        <v>0.0052</v>
      </c>
      <c r="G43" s="48">
        <f>E43*F43</f>
        <v>141.232</v>
      </c>
      <c r="H43" s="48">
        <f t="shared" si="0"/>
        <v>0</v>
      </c>
      <c r="I43" s="49">
        <f t="shared" si="7"/>
        <v>0</v>
      </c>
      <c r="J43" s="73">
        <f t="shared" si="1"/>
        <v>0.013695718325066955</v>
      </c>
    </row>
    <row r="44" spans="1:10" ht="12">
      <c r="A44" s="62" t="str">
        <f>A16</f>
        <v>Rural Rate Protection Charge</v>
      </c>
      <c r="B44" s="40">
        <f>B21*Rates!D81</f>
        <v>27160</v>
      </c>
      <c r="C44" s="41">
        <f>C16</f>
        <v>0.0013</v>
      </c>
      <c r="D44" s="42">
        <f>B44*C44</f>
        <v>35.308</v>
      </c>
      <c r="E44" s="40">
        <f>B21*H21</f>
        <v>27160</v>
      </c>
      <c r="F44" s="41">
        <f>D16</f>
        <v>0.0013</v>
      </c>
      <c r="G44" s="42">
        <f>E44*F44</f>
        <v>35.308</v>
      </c>
      <c r="H44" s="42">
        <f t="shared" si="0"/>
        <v>0</v>
      </c>
      <c r="I44" s="43">
        <f t="shared" si="7"/>
        <v>0</v>
      </c>
      <c r="J44" s="63">
        <f t="shared" si="1"/>
        <v>0.0034239295812667388</v>
      </c>
    </row>
    <row r="45" spans="1:10" ht="12">
      <c r="A45" s="64" t="s">
        <v>50</v>
      </c>
      <c r="B45" s="65">
        <f>B21*Rates!D81</f>
        <v>27160</v>
      </c>
      <c r="C45" s="66">
        <f>Rates!D71</f>
        <v>0.0003725</v>
      </c>
      <c r="D45" s="67">
        <f>B45*C45</f>
        <v>10.1171</v>
      </c>
      <c r="E45" s="65">
        <f>B21*Rates!F81</f>
        <v>27160</v>
      </c>
      <c r="F45" s="66">
        <f>Rates!F71</f>
        <v>0.0003725</v>
      </c>
      <c r="G45" s="67">
        <f>E45*F45</f>
        <v>10.1171</v>
      </c>
      <c r="H45" s="42">
        <f>G45-D45</f>
        <v>0</v>
      </c>
      <c r="I45" s="43">
        <f>IF(ISERROR(H45/D45),0,H45/D45)</f>
        <v>0</v>
      </c>
      <c r="J45" s="63">
        <f>IF(ISERROR(G45/G$51),0,G45/G$51)</f>
        <v>0.0009810875146322002</v>
      </c>
    </row>
    <row r="46" spans="1:10" ht="12.75" thickBot="1">
      <c r="A46" s="64" t="str">
        <f>A18</f>
        <v>Standard Supply Service - Administarive Charge (if applicable)</v>
      </c>
      <c r="B46" s="80">
        <f>B29</f>
        <v>428</v>
      </c>
      <c r="C46" s="67">
        <f>C18</f>
        <v>0.25</v>
      </c>
      <c r="D46" s="67">
        <f>B46*C46</f>
        <v>107</v>
      </c>
      <c r="E46" s="65">
        <f>B29</f>
        <v>428</v>
      </c>
      <c r="F46" s="67">
        <f>D18</f>
        <v>0.25</v>
      </c>
      <c r="G46" s="67">
        <f>E46*F46</f>
        <v>107</v>
      </c>
      <c r="H46" s="67">
        <f t="shared" si="0"/>
        <v>0</v>
      </c>
      <c r="I46" s="68">
        <f t="shared" si="7"/>
        <v>0</v>
      </c>
      <c r="J46" s="69">
        <f t="shared" si="1"/>
        <v>0.010376131901992212</v>
      </c>
    </row>
    <row r="47" spans="1:10" ht="12.75" thickBot="1">
      <c r="A47" s="74" t="s">
        <v>47</v>
      </c>
      <c r="B47" s="75"/>
      <c r="C47" s="76"/>
      <c r="D47" s="77">
        <f>SUM(D43:D46)</f>
        <v>293.6571</v>
      </c>
      <c r="E47" s="76"/>
      <c r="F47" s="76"/>
      <c r="G47" s="77">
        <f>SUM(G43:G46)</f>
        <v>293.6571</v>
      </c>
      <c r="H47" s="77">
        <f t="shared" si="0"/>
        <v>0</v>
      </c>
      <c r="I47" s="78">
        <f t="shared" si="7"/>
        <v>0</v>
      </c>
      <c r="J47" s="79">
        <f t="shared" si="1"/>
        <v>0.028476867322958108</v>
      </c>
    </row>
    <row r="48" spans="1:10" ht="12.75" thickBot="1">
      <c r="A48" s="88" t="s">
        <v>24</v>
      </c>
      <c r="B48" s="89">
        <f>B21</f>
        <v>25000</v>
      </c>
      <c r="C48" s="90">
        <f>Rates!D75</f>
        <v>0.002</v>
      </c>
      <c r="D48" s="91">
        <f>B48*C48</f>
        <v>50</v>
      </c>
      <c r="E48" s="89">
        <f>B21</f>
        <v>25000</v>
      </c>
      <c r="F48" s="90">
        <f>Rates!F75</f>
        <v>0.002</v>
      </c>
      <c r="G48" s="91">
        <f>E48*F48</f>
        <v>50</v>
      </c>
      <c r="H48" s="91">
        <f t="shared" si="0"/>
        <v>0</v>
      </c>
      <c r="I48" s="92">
        <f t="shared" si="7"/>
        <v>0</v>
      </c>
      <c r="J48" s="93">
        <f t="shared" si="1"/>
        <v>0.00484865976728608</v>
      </c>
    </row>
    <row r="49" spans="1:10" ht="12.75" thickBot="1">
      <c r="A49" s="74" t="s">
        <v>48</v>
      </c>
      <c r="B49" s="75"/>
      <c r="C49" s="76"/>
      <c r="D49" s="77">
        <f>D28+D42+D47+D48</f>
        <v>6535.4769640096</v>
      </c>
      <c r="E49" s="76"/>
      <c r="F49" s="76"/>
      <c r="G49" s="77">
        <f>G28+G42+G47+G48</f>
        <v>9125.776964009601</v>
      </c>
      <c r="H49" s="77">
        <f t="shared" si="0"/>
        <v>2590.300000000001</v>
      </c>
      <c r="I49" s="78">
        <f t="shared" si="7"/>
        <v>0.39634444651317663</v>
      </c>
      <c r="J49" s="79">
        <f t="shared" si="1"/>
        <v>0.8849557522123893</v>
      </c>
    </row>
    <row r="50" spans="1:10" ht="12.75" thickBot="1">
      <c r="A50" s="94" t="s">
        <v>51</v>
      </c>
      <c r="B50" s="95"/>
      <c r="C50" s="96">
        <f>Rates!D82</f>
        <v>0.13</v>
      </c>
      <c r="D50" s="91">
        <f>C50*D49</f>
        <v>849.612005321248</v>
      </c>
      <c r="E50" s="97"/>
      <c r="F50" s="96">
        <f>Rates!F82</f>
        <v>0.13</v>
      </c>
      <c r="G50" s="91">
        <f>F50*G49</f>
        <v>1186.3510053212483</v>
      </c>
      <c r="H50" s="91">
        <f t="shared" si="0"/>
        <v>336.73900000000026</v>
      </c>
      <c r="I50" s="92">
        <f t="shared" si="7"/>
        <v>0.3963444465131768</v>
      </c>
      <c r="J50" s="93">
        <f t="shared" si="1"/>
        <v>0.11504424778761063</v>
      </c>
    </row>
    <row r="51" spans="1:10" ht="12.75" thickBot="1">
      <c r="A51" s="82" t="s">
        <v>38</v>
      </c>
      <c r="B51" s="83"/>
      <c r="C51" s="84"/>
      <c r="D51" s="105">
        <f>D49+D50</f>
        <v>7385.088969330848</v>
      </c>
      <c r="E51" s="84"/>
      <c r="F51" s="84"/>
      <c r="G51" s="105">
        <f>G49+G50</f>
        <v>10312.12796933085</v>
      </c>
      <c r="H51" s="105">
        <f t="shared" si="0"/>
        <v>2927.0390000000016</v>
      </c>
      <c r="I51" s="86">
        <f t="shared" si="7"/>
        <v>0.3963444465131767</v>
      </c>
      <c r="J51" s="87">
        <f t="shared" si="1"/>
        <v>1</v>
      </c>
    </row>
  </sheetData>
  <mergeCells count="4">
    <mergeCell ref="A24:A25"/>
    <mergeCell ref="B24:B25"/>
    <mergeCell ref="E24:E25"/>
    <mergeCell ref="H24:J24"/>
  </mergeCells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 xml:space="preserve">&amp;C&amp;"Arial,Bold"&amp;16Electricity Distribution Impacts
Rates Effective January 1, 2011&amp;"Arial,Regular"&amp;10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bradburyd</dc:creator>
  <cp:keywords/>
  <dc:description/>
  <cp:lastModifiedBy>bradburyd</cp:lastModifiedBy>
  <cp:lastPrinted>2010-06-04T15:03:39Z</cp:lastPrinted>
  <dcterms:created xsi:type="dcterms:W3CDTF">2010-01-19T01:47:37Z</dcterms:created>
  <dcterms:modified xsi:type="dcterms:W3CDTF">2010-06-04T15:03:49Z</dcterms:modified>
  <cp:category/>
  <cp:version/>
  <cp:contentType/>
  <cp:contentStatus/>
</cp:coreProperties>
</file>