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1"/>
  </bookViews>
  <sheets>
    <sheet name="Working Cap Calc" sheetId="1" r:id="rId1"/>
    <sheet name="Cost of Power Calc 2010" sheetId="2" r:id="rId2"/>
    <sheet name="Cost of Power Calc 2011" sheetId="3" r:id="rId3"/>
  </sheets>
  <definedNames>
    <definedName name="_xlnm.Print_Area" localSheetId="0">'Working Cap Calc'!$A$1:$R$93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<sst xmlns="http://schemas.openxmlformats.org/spreadsheetml/2006/main" count="170" uniqueCount="127">
  <si>
    <t>2005 Actual</t>
  </si>
  <si>
    <t>2006 Board Approved</t>
  </si>
  <si>
    <t>2006 Actual</t>
  </si>
  <si>
    <t>2007 Actual</t>
  </si>
  <si>
    <t>2008 Actual</t>
  </si>
  <si>
    <t>2009 Actual</t>
  </si>
  <si>
    <t>2010 Bridge Year</t>
  </si>
  <si>
    <t>2011 Test Year</t>
  </si>
  <si>
    <t>Operation</t>
  </si>
  <si>
    <t>Operation Supervision and Engineering</t>
  </si>
  <si>
    <t>Load Dispatching</t>
  </si>
  <si>
    <t>Station Buildings and Fixtures Expense</t>
  </si>
  <si>
    <t>Transformer Station Equipment - Operation Labour</t>
  </si>
  <si>
    <t>Transformer Station Equipment - Operation Supplies and Expenses</t>
  </si>
  <si>
    <t>Distribution Station Equipment - Operation Labour</t>
  </si>
  <si>
    <t>Distribution Station Equipment - Operation Supplies and Expenses</t>
  </si>
  <si>
    <t>Overhead Distribution Lines &amp; Feeders - Operation Labour</t>
  </si>
  <si>
    <t>Overhead Distribution Lines &amp; Feeders - Operation Supplies and Expenses</t>
  </si>
  <si>
    <t>Overhead Subtransmission Feeders - Operation</t>
  </si>
  <si>
    <t>Overhead Distribution Transformers - Operation</t>
  </si>
  <si>
    <t>Underground Distribution Lines and Feeders - Operation Labour</t>
  </si>
  <si>
    <t>Underground Distribution Lines and Feeders - Operation Supplies and Expenses</t>
  </si>
  <si>
    <t>Underground Subtransmission Feeders - Operation</t>
  </si>
  <si>
    <t>Underground Distribution Transformers - Operation</t>
  </si>
  <si>
    <t>Meter Expense</t>
  </si>
  <si>
    <t>Customer Premises - Operation Labour</t>
  </si>
  <si>
    <t>Customer Premises - Materials and Expenses</t>
  </si>
  <si>
    <t>Miscellaneous Distribution Expense</t>
  </si>
  <si>
    <t>UG Dist Lines &amp; Fdrs - Rental</t>
  </si>
  <si>
    <t>Overhead Distribution Lines and Feeders - Rental Paid</t>
  </si>
  <si>
    <t>Sub-Total</t>
  </si>
  <si>
    <t>Maintenance</t>
  </si>
  <si>
    <t>Maintenance Supervision and Engineering</t>
  </si>
  <si>
    <t>Maintenance of Building and Fixtures - Distribution Station</t>
  </si>
  <si>
    <t>Maintenance of Transformer Station Equipment</t>
  </si>
  <si>
    <t>Maintenance of Distribution Station Equipment</t>
  </si>
  <si>
    <t>Maintenance of Poles, Towers and Fixtures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</si>
  <si>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</si>
  <si>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</si>
  <si>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</si>
  <si>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</si>
  <si>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</si>
  <si>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</si>
  <si>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</si>
  <si>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Billing and Collecting</t>
  </si>
  <si>
    <t>Supervision</t>
  </si>
  <si>
    <t>Meter Reading Expense</t>
  </si>
  <si>
    <t>Customer Billing</t>
  </si>
  <si>
    <t>Collecting</t>
  </si>
  <si>
    <t>Collecting - Cash Over and Short</t>
  </si>
  <si>
    <t>Collection Charges</t>
  </si>
  <si>
    <t>Bad Debt Expense</t>
  </si>
  <si>
    <t>Miscellaneous Customer Accounts Expense</t>
  </si>
  <si>
    <t>Community Relations</t>
  </si>
  <si>
    <t>Community Relations - Sundry</t>
  </si>
  <si>
    <t>Energy Conservation</t>
  </si>
  <si>
    <t>Community Safety Program</t>
  </si>
  <si>
    <t>Misc Customer Service and Informational Expenses</t>
  </si>
  <si>
    <t>Administrative and General</t>
  </si>
  <si>
    <t>Executive Salaries and Expenses</t>
  </si>
  <si>
    <t>Management Salaries and Expenses</t>
  </si>
  <si>
    <t>General Administrative Salaries and Expenses</t>
  </si>
  <si>
    <t>Office Supplies and Expenses</t>
  </si>
  <si>
    <t>Administrative Expense Transferred Credit</t>
  </si>
  <si>
    <t>Outside Services Employed</t>
  </si>
  <si>
    <t>Property Insurance</t>
  </si>
  <si>
    <t>Injuries and Damages</t>
  </si>
  <si>
    <t>Employee Pensions and Benefits</t>
  </si>
  <si>
    <t>Regulatory Expenses</t>
  </si>
  <si>
    <t>General Advertising Expenses</t>
  </si>
  <si>
    <t>Miscellaneous General Expenses</t>
  </si>
  <si>
    <t>Rent</t>
  </si>
  <si>
    <t>Maintenance of General Plant</t>
  </si>
  <si>
    <t>Electrical Safety Authority Fees</t>
  </si>
  <si>
    <t>IMO Fees &amp; Penalties</t>
  </si>
  <si>
    <t>OM&amp;A Contra Account</t>
  </si>
  <si>
    <t>Cost of Power</t>
  </si>
  <si>
    <t>Allowance for Working Capital</t>
  </si>
  <si>
    <t>Total Working Capital Allowance</t>
  </si>
  <si>
    <t>Power Purchased</t>
  </si>
  <si>
    <t>WMS</t>
  </si>
  <si>
    <t>Cost of Power Adjustments</t>
  </si>
  <si>
    <t>Power Charges one Time</t>
  </si>
  <si>
    <t>NW</t>
  </si>
  <si>
    <t>System Control and Load Dispatching</t>
  </si>
  <si>
    <t>NCN</t>
  </si>
  <si>
    <t>Other Expenses</t>
  </si>
  <si>
    <t>Competition Transition Expense</t>
  </si>
  <si>
    <t>Rural Rate Assistance Expense</t>
  </si>
  <si>
    <t>LV Charges</t>
  </si>
  <si>
    <t>Maintenance of Overhead Conductors and Devices</t>
  </si>
  <si>
    <t>Rate used for Working Capital Allowance calculation</t>
  </si>
  <si>
    <t>Power Purchased - Global Adjustment</t>
  </si>
  <si>
    <t>Cost of Power Forecast 2010</t>
  </si>
  <si>
    <t>Forecast Unit Prices:</t>
  </si>
  <si>
    <t>Commodity Price</t>
  </si>
  <si>
    <t>Wholesale Market Services</t>
  </si>
  <si>
    <t>Rural Rate Protection</t>
  </si>
  <si>
    <t>Transmission Connection</t>
  </si>
  <si>
    <t>Forecast GWHRS</t>
  </si>
  <si>
    <t>Commodity Costs</t>
  </si>
  <si>
    <t>Wholesale Martket Service Charges</t>
  </si>
  <si>
    <t>Transmission Network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</si>
  <si>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</si>
  <si>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</si>
  <si>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</si>
  <si>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</si>
  <si>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</si>
  <si>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</si>
  <si>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</si>
  <si>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</si>
  <si>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</si>
  <si>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</si>
  <si>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</si>
  <si>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</si>
  <si>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</si>
  <si>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Demand MW</t>
  </si>
  <si>
    <t>Cost of Power Forecast 2011</t>
  </si>
  <si>
    <t>Transmision Network Service Charge</t>
  </si>
  <si>
    <t>Transmission Line Connection</t>
  </si>
  <si>
    <t>Transmission Transformation Connection</t>
  </si>
  <si>
    <t>Total</t>
  </si>
  <si>
    <t>Transmission Network Service Charge Demand MW</t>
  </si>
  <si>
    <t>Transmission Line Connection Demand MW</t>
  </si>
  <si>
    <t>Transmission Transformation Connection Demand MW</t>
  </si>
  <si>
    <t>Total Cost of Power</t>
  </si>
  <si>
    <t>Note: Costs reported for March 2010 consist of actual costs for January, February and March 2010 for all categories.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</si>
</sst>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[Red]_(* \(#,##0\);_(* &quot;-&quot;??_);_(@_)"/>
    <numFmt numFmtId="167" formatCode="_(* #,##0_);_(* \(#,##0\);_(* &quot;-&quot;??_);_(@_)"/>
    <numFmt numFmtId="168" formatCode="_(* #,##0.00_);_(* \(#,##0.00\);_(* &quot;-&quot;_);_(@_)"/>
    <numFmt numFmtId="169" formatCode="0.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11"/>
      <color indexed="8"/>
      <name val="Times"/>
      <family val="1"/>
    </font>
    <font>
      <sz val="10"/>
      <name val="Arial"/>
      <family val="2"/>
    </font>
    <font>
      <sz val="11"/>
      <name val="Calibri"/>
      <family val="2"/>
    </font>
    <font>
      <sz val="9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"/>
      <family val="1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sz val="9"/>
      <color theme="1"/>
      <name val="Times"/>
      <family val="1"/>
    </font>
    <font>
      <b/>
      <sz val="9"/>
      <color theme="1"/>
      <name val="Times"/>
      <family val="1"/>
    </font>
    <font>
      <sz val="11"/>
      <color theme="1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>
      <alignment vertical="top" wrapText="1"/>
    </xf>
    <xf numFmtId="0" fontId="43" fillId="33" borderId="0" xfId="0" applyFont="1" applyFill="1" applyAlignment="1">
      <alignment wrapText="1"/>
    </xf>
    <xf numFmtId="166" fontId="43" fillId="33" borderId="0" xfId="0" applyNumberFormat="1" applyFont="1" applyFill="1" applyAlignment="1">
      <alignment wrapText="1"/>
    </xf>
    <xf numFmtId="166" fontId="43" fillId="33" borderId="0" xfId="0" applyNumberFormat="1" applyFont="1" applyFill="1" applyAlignment="1">
      <alignment/>
    </xf>
    <xf numFmtId="0" fontId="44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wrapText="1"/>
    </xf>
    <xf numFmtId="166" fontId="45" fillId="33" borderId="11" xfId="0" applyNumberFormat="1" applyFont="1" applyFill="1" applyBorder="1" applyAlignment="1">
      <alignment horizontal="center" wrapText="1"/>
    </xf>
    <xf numFmtId="166" fontId="45" fillId="33" borderId="12" xfId="0" applyNumberFormat="1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166" fontId="45" fillId="33" borderId="13" xfId="0" applyNumberFormat="1" applyFont="1" applyFill="1" applyBorder="1" applyAlignment="1">
      <alignment horizontal="center" wrapText="1"/>
    </xf>
    <xf numFmtId="9" fontId="45" fillId="33" borderId="13" xfId="62" applyFont="1" applyFill="1" applyBorder="1" applyAlignment="1">
      <alignment horizontal="center" wrapText="1"/>
    </xf>
    <xf numFmtId="9" fontId="45" fillId="33" borderId="14" xfId="62" applyFont="1" applyFill="1" applyBorder="1" applyAlignment="1">
      <alignment horizontal="center" wrapText="1"/>
    </xf>
    <xf numFmtId="0" fontId="45" fillId="33" borderId="15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 wrapText="1"/>
    </xf>
    <xf numFmtId="0" fontId="43" fillId="33" borderId="16" xfId="0" applyFont="1" applyFill="1" applyBorder="1" applyAlignment="1">
      <alignment wrapText="1"/>
    </xf>
    <xf numFmtId="166" fontId="43" fillId="33" borderId="16" xfId="0" applyNumberFormat="1" applyFont="1" applyFill="1" applyBorder="1" applyAlignment="1">
      <alignment wrapText="1"/>
    </xf>
    <xf numFmtId="167" fontId="43" fillId="33" borderId="16" xfId="0" applyNumberFormat="1" applyFont="1" applyFill="1" applyBorder="1" applyAlignment="1">
      <alignment/>
    </xf>
    <xf numFmtId="167" fontId="43" fillId="33" borderId="0" xfId="0" applyNumberFormat="1" applyFont="1" applyFill="1" applyBorder="1" applyAlignment="1">
      <alignment/>
    </xf>
    <xf numFmtId="167" fontId="43" fillId="33" borderId="17" xfId="0" applyNumberFormat="1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15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 wrapText="1"/>
    </xf>
    <xf numFmtId="38" fontId="46" fillId="33" borderId="16" xfId="0" applyNumberFormat="1" applyFont="1" applyFill="1" applyBorder="1" applyAlignment="1">
      <alignment wrapText="1"/>
    </xf>
    <xf numFmtId="166" fontId="46" fillId="33" borderId="16" xfId="0" applyNumberFormat="1" applyFont="1" applyFill="1" applyBorder="1" applyAlignment="1">
      <alignment wrapText="1"/>
    </xf>
    <xf numFmtId="167" fontId="46" fillId="33" borderId="16" xfId="0" applyNumberFormat="1" applyFont="1" applyFill="1" applyBorder="1" applyAlignment="1">
      <alignment wrapText="1"/>
    </xf>
    <xf numFmtId="167" fontId="46" fillId="33" borderId="0" xfId="0" applyNumberFormat="1" applyFont="1" applyFill="1" applyBorder="1" applyAlignment="1">
      <alignment wrapText="1"/>
    </xf>
    <xf numFmtId="167" fontId="46" fillId="33" borderId="17" xfId="0" applyNumberFormat="1" applyFont="1" applyFill="1" applyBorder="1" applyAlignment="1">
      <alignment wrapText="1"/>
    </xf>
    <xf numFmtId="167" fontId="46" fillId="33" borderId="17" xfId="0" applyNumberFormat="1" applyFont="1" applyFill="1" applyBorder="1" applyAlignment="1">
      <alignment/>
    </xf>
    <xf numFmtId="167" fontId="46" fillId="33" borderId="18" xfId="0" applyNumberFormat="1" applyFont="1" applyFill="1" applyBorder="1" applyAlignment="1">
      <alignment wrapText="1"/>
    </xf>
    <xf numFmtId="167" fontId="46" fillId="33" borderId="18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5" xfId="0" applyFont="1" applyFill="1" applyBorder="1" applyAlignment="1">
      <alignment vertical="top"/>
    </xf>
    <xf numFmtId="0" fontId="47" fillId="33" borderId="0" xfId="0" applyFont="1" applyFill="1" applyBorder="1" applyAlignment="1">
      <alignment vertical="top" wrapText="1"/>
    </xf>
    <xf numFmtId="38" fontId="47" fillId="33" borderId="19" xfId="0" applyNumberFormat="1" applyFont="1" applyFill="1" applyBorder="1" applyAlignment="1">
      <alignment wrapText="1"/>
    </xf>
    <xf numFmtId="166" fontId="47" fillId="33" borderId="19" xfId="0" applyNumberFormat="1" applyFont="1" applyFill="1" applyBorder="1" applyAlignment="1">
      <alignment wrapText="1"/>
    </xf>
    <xf numFmtId="167" fontId="47" fillId="33" borderId="20" xfId="0" applyNumberFormat="1" applyFont="1" applyFill="1" applyBorder="1" applyAlignment="1">
      <alignment wrapText="1"/>
    </xf>
    <xf numFmtId="167" fontId="47" fillId="33" borderId="19" xfId="0" applyNumberFormat="1" applyFont="1" applyFill="1" applyBorder="1" applyAlignment="1">
      <alignment wrapText="1"/>
    </xf>
    <xf numFmtId="0" fontId="45" fillId="33" borderId="21" xfId="0" applyFont="1" applyFill="1" applyBorder="1" applyAlignment="1">
      <alignment vertical="top"/>
    </xf>
    <xf numFmtId="0" fontId="45" fillId="33" borderId="13" xfId="0" applyFont="1" applyFill="1" applyBorder="1" applyAlignment="1">
      <alignment vertical="top" wrapText="1"/>
    </xf>
    <xf numFmtId="38" fontId="43" fillId="33" borderId="13" xfId="0" applyNumberFormat="1" applyFont="1" applyFill="1" applyBorder="1" applyAlignment="1">
      <alignment wrapText="1"/>
    </xf>
    <xf numFmtId="166" fontId="43" fillId="33" borderId="13" xfId="0" applyNumberFormat="1" applyFont="1" applyFill="1" applyBorder="1" applyAlignment="1">
      <alignment wrapText="1"/>
    </xf>
    <xf numFmtId="167" fontId="45" fillId="33" borderId="13" xfId="0" applyNumberFormat="1" applyFont="1" applyFill="1" applyBorder="1" applyAlignment="1">
      <alignment wrapText="1"/>
    </xf>
    <xf numFmtId="167" fontId="45" fillId="33" borderId="13" xfId="0" applyNumberFormat="1" applyFont="1" applyFill="1" applyBorder="1" applyAlignment="1">
      <alignment/>
    </xf>
    <xf numFmtId="0" fontId="45" fillId="33" borderId="14" xfId="0" applyFont="1" applyFill="1" applyBorder="1" applyAlignment="1">
      <alignment/>
    </xf>
    <xf numFmtId="167" fontId="46" fillId="33" borderId="0" xfId="0" applyNumberFormat="1" applyFont="1" applyFill="1" applyBorder="1" applyAlignment="1">
      <alignment/>
    </xf>
    <xf numFmtId="167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38" fontId="46" fillId="33" borderId="18" xfId="0" applyNumberFormat="1" applyFont="1" applyFill="1" applyBorder="1" applyAlignment="1">
      <alignment wrapText="1"/>
    </xf>
    <xf numFmtId="38" fontId="46" fillId="33" borderId="13" xfId="0" applyNumberFormat="1" applyFont="1" applyFill="1" applyBorder="1" applyAlignment="1">
      <alignment wrapText="1"/>
    </xf>
    <xf numFmtId="166" fontId="46" fillId="33" borderId="13" xfId="0" applyNumberFormat="1" applyFont="1" applyFill="1" applyBorder="1" applyAlignment="1">
      <alignment wrapText="1"/>
    </xf>
    <xf numFmtId="167" fontId="46" fillId="33" borderId="13" xfId="0" applyNumberFormat="1" applyFont="1" applyFill="1" applyBorder="1" applyAlignment="1">
      <alignment wrapText="1"/>
    </xf>
    <xf numFmtId="167" fontId="46" fillId="33" borderId="13" xfId="0" applyNumberFormat="1" applyFont="1" applyFill="1" applyBorder="1" applyAlignment="1">
      <alignment/>
    </xf>
    <xf numFmtId="167" fontId="46" fillId="33" borderId="14" xfId="0" applyNumberFormat="1" applyFont="1" applyFill="1" applyBorder="1" applyAlignment="1">
      <alignment/>
    </xf>
    <xf numFmtId="167" fontId="46" fillId="33" borderId="22" xfId="0" applyNumberFormat="1" applyFont="1" applyFill="1" applyBorder="1" applyAlignment="1">
      <alignment/>
    </xf>
    <xf numFmtId="167" fontId="43" fillId="33" borderId="13" xfId="0" applyNumberFormat="1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167" fontId="46" fillId="33" borderId="20" xfId="0" applyNumberFormat="1" applyFont="1" applyFill="1" applyBorder="1" applyAlignment="1">
      <alignment wrapText="1"/>
    </xf>
    <xf numFmtId="0" fontId="47" fillId="33" borderId="21" xfId="0" applyFont="1" applyFill="1" applyBorder="1" applyAlignment="1">
      <alignment vertical="top"/>
    </xf>
    <xf numFmtId="0" fontId="47" fillId="33" borderId="13" xfId="0" applyFont="1" applyFill="1" applyBorder="1" applyAlignment="1">
      <alignment vertical="top" wrapText="1"/>
    </xf>
    <xf numFmtId="167" fontId="47" fillId="33" borderId="13" xfId="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11" fillId="33" borderId="15" xfId="59" applyNumberFormat="1" applyFont="1" applyFill="1" applyBorder="1" applyAlignment="1">
      <alignment vertical="top"/>
      <protection/>
    </xf>
    <xf numFmtId="168" fontId="11" fillId="33" borderId="0" xfId="59" applyNumberFormat="1" applyFont="1" applyFill="1" applyBorder="1" applyAlignment="1">
      <alignment vertical="center"/>
      <protection/>
    </xf>
    <xf numFmtId="38" fontId="47" fillId="33" borderId="0" xfId="0" applyNumberFormat="1" applyFont="1" applyFill="1" applyBorder="1" applyAlignment="1">
      <alignment wrapText="1"/>
    </xf>
    <xf numFmtId="166" fontId="47" fillId="33" borderId="0" xfId="0" applyNumberFormat="1" applyFont="1" applyFill="1" applyBorder="1" applyAlignment="1">
      <alignment wrapText="1"/>
    </xf>
    <xf numFmtId="167" fontId="46" fillId="33" borderId="23" xfId="0" applyNumberFormat="1" applyFont="1" applyFill="1" applyBorder="1" applyAlignment="1">
      <alignment wrapText="1"/>
    </xf>
    <xf numFmtId="167" fontId="11" fillId="33" borderId="17" xfId="42" applyNumberFormat="1" applyFont="1" applyFill="1" applyBorder="1" applyAlignment="1" quotePrefix="1">
      <alignment vertical="center"/>
    </xf>
    <xf numFmtId="167" fontId="46" fillId="33" borderId="17" xfId="42" applyNumberFormat="1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38" fontId="47" fillId="33" borderId="0" xfId="0" applyNumberFormat="1" applyFont="1" applyFill="1" applyBorder="1" applyAlignment="1">
      <alignment/>
    </xf>
    <xf numFmtId="166" fontId="47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167" fontId="46" fillId="33" borderId="24" xfId="0" applyNumberFormat="1" applyFont="1" applyFill="1" applyBorder="1" applyAlignment="1">
      <alignment wrapText="1"/>
    </xf>
    <xf numFmtId="167" fontId="11" fillId="33" borderId="18" xfId="42" applyNumberFormat="1" applyFont="1" applyFill="1" applyBorder="1" applyAlignment="1" quotePrefix="1">
      <alignment vertical="center"/>
    </xf>
    <xf numFmtId="167" fontId="46" fillId="33" borderId="18" xfId="42" applyNumberFormat="1" applyFont="1" applyFill="1" applyBorder="1" applyAlignment="1">
      <alignment wrapText="1"/>
    </xf>
    <xf numFmtId="0" fontId="48" fillId="33" borderId="0" xfId="0" applyFont="1" applyFill="1" applyAlignment="1">
      <alignment/>
    </xf>
    <xf numFmtId="0" fontId="46" fillId="33" borderId="0" xfId="0" applyFont="1" applyFill="1" applyAlignment="1">
      <alignment vertical="top" wrapText="1"/>
    </xf>
    <xf numFmtId="0" fontId="46" fillId="33" borderId="0" xfId="0" applyFont="1" applyFill="1" applyAlignment="1">
      <alignment wrapText="1"/>
    </xf>
    <xf numFmtId="166" fontId="46" fillId="33" borderId="0" xfId="0" applyNumberFormat="1" applyFont="1" applyFill="1" applyAlignment="1">
      <alignment wrapText="1"/>
    </xf>
    <xf numFmtId="166" fontId="47" fillId="33" borderId="20" xfId="0" applyNumberFormat="1" applyFont="1" applyFill="1" applyBorder="1" applyAlignment="1">
      <alignment/>
    </xf>
    <xf numFmtId="0" fontId="46" fillId="33" borderId="13" xfId="0" applyFont="1" applyFill="1" applyBorder="1" applyAlignment="1">
      <alignment wrapText="1"/>
    </xf>
    <xf numFmtId="166" fontId="47" fillId="33" borderId="13" xfId="0" applyNumberFormat="1" applyFont="1" applyFill="1" applyBorder="1" applyAlignment="1">
      <alignment/>
    </xf>
    <xf numFmtId="166" fontId="47" fillId="33" borderId="14" xfId="0" applyNumberFormat="1" applyFont="1" applyFill="1" applyBorder="1" applyAlignment="1">
      <alignment/>
    </xf>
    <xf numFmtId="0" fontId="48" fillId="33" borderId="0" xfId="0" applyFont="1" applyFill="1" applyAlignment="1">
      <alignment vertical="top"/>
    </xf>
    <xf numFmtId="0" fontId="48" fillId="33" borderId="0" xfId="0" applyFont="1" applyFill="1" applyAlignment="1">
      <alignment vertical="top" wrapText="1"/>
    </xf>
    <xf numFmtId="0" fontId="48" fillId="33" borderId="0" xfId="0" applyFont="1" applyFill="1" applyAlignment="1">
      <alignment wrapText="1"/>
    </xf>
    <xf numFmtId="166" fontId="48" fillId="33" borderId="0" xfId="0" applyNumberFormat="1" applyFont="1" applyFill="1" applyAlignment="1">
      <alignment wrapText="1"/>
    </xf>
    <xf numFmtId="166" fontId="48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165" fontId="10" fillId="33" borderId="25" xfId="42" applyFont="1" applyFill="1" applyBorder="1" applyAlignment="1">
      <alignment/>
    </xf>
    <xf numFmtId="165" fontId="9" fillId="33" borderId="0" xfId="42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25" xfId="0" applyFont="1" applyFill="1" applyBorder="1" applyAlignment="1">
      <alignment wrapText="1"/>
    </xf>
    <xf numFmtId="167" fontId="0" fillId="33" borderId="25" xfId="42" applyNumberFormat="1" applyFont="1" applyFill="1" applyBorder="1" applyAlignment="1">
      <alignment/>
    </xf>
    <xf numFmtId="165" fontId="0" fillId="33" borderId="25" xfId="0" applyNumberFormat="1" applyFill="1" applyBorder="1" applyAlignment="1">
      <alignment/>
    </xf>
    <xf numFmtId="167" fontId="0" fillId="33" borderId="25" xfId="0" applyNumberFormat="1" applyFill="1" applyBorder="1" applyAlignment="1">
      <alignment/>
    </xf>
    <xf numFmtId="167" fontId="41" fillId="33" borderId="25" xfId="42" applyNumberFormat="1" applyFont="1" applyFill="1" applyBorder="1" applyAlignment="1">
      <alignment/>
    </xf>
    <xf numFmtId="167" fontId="41" fillId="33" borderId="25" xfId="0" applyNumberFormat="1" applyFont="1" applyFill="1" applyBorder="1" applyAlignment="1">
      <alignment/>
    </xf>
    <xf numFmtId="169" fontId="0" fillId="33" borderId="25" xfId="0" applyNumberFormat="1" applyFill="1" applyBorder="1" applyAlignment="1">
      <alignment/>
    </xf>
    <xf numFmtId="169" fontId="41" fillId="33" borderId="25" xfId="0" applyNumberFormat="1" applyFont="1" applyFill="1" applyBorder="1" applyAlignment="1">
      <alignment/>
    </xf>
    <xf numFmtId="1" fontId="0" fillId="33" borderId="25" xfId="0" applyNumberFormat="1" applyFill="1" applyBorder="1" applyAlignment="1">
      <alignment/>
    </xf>
    <xf numFmtId="167" fontId="47" fillId="33" borderId="26" xfId="0" applyNumberFormat="1" applyFont="1" applyFill="1" applyBorder="1" applyAlignment="1">
      <alignment wrapText="1"/>
    </xf>
    <xf numFmtId="0" fontId="44" fillId="33" borderId="21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 2" xfId="58"/>
    <cellStyle name="Normal_OEB Trial Balance - Regulatory-July24-07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6"/>
  <sheetViews>
    <sheetView zoomScalePageLayoutView="0" workbookViewId="0" topLeftCell="F43">
      <selection activeCell="J47" sqref="J47"/>
    </sheetView>
  </sheetViews>
  <sheetFormatPr defaultColWidth="9.140625" defaultRowHeight="15"/>
  <cols>
    <col min="1" max="1" width="2.140625" style="82" customWidth="1"/>
    <col min="2" max="2" width="7.8515625" style="90" customWidth="1"/>
    <col min="3" max="3" width="40.57421875" style="91" customWidth="1"/>
    <col min="4" max="4" width="11.140625" style="92" hidden="1" customWidth="1"/>
    <col min="5" max="5" width="11.140625" style="93" hidden="1" customWidth="1"/>
    <col min="6" max="6" width="11.28125" style="94" customWidth="1"/>
    <col min="7" max="7" width="11.00390625" style="94" customWidth="1"/>
    <col min="8" max="8" width="11.421875" style="94" customWidth="1"/>
    <col min="9" max="9" width="11.140625" style="94" customWidth="1"/>
    <col min="10" max="10" width="11.00390625" style="94" customWidth="1"/>
    <col min="11" max="11" width="11.421875" style="94" customWidth="1"/>
    <col min="12" max="13" width="11.00390625" style="94" customWidth="1"/>
    <col min="14" max="14" width="11.8515625" style="94" customWidth="1"/>
    <col min="15" max="15" width="11.00390625" style="94" customWidth="1"/>
    <col min="16" max="16" width="10.421875" style="94" customWidth="1"/>
    <col min="17" max="17" width="11.00390625" style="82" customWidth="1"/>
    <col min="18" max="18" width="2.00390625" style="82" customWidth="1"/>
    <col min="19" max="16384" width="9.140625" style="82" customWidth="1"/>
  </cols>
  <sheetData>
    <row r="1" spans="2:16" s="1" customFormat="1" ht="15" thickBot="1"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7" s="7" customFormat="1" ht="39" thickBot="1">
      <c r="B2" s="8"/>
      <c r="C2" s="9"/>
      <c r="D2" s="10" t="s">
        <v>0</v>
      </c>
      <c r="E2" s="11" t="s">
        <v>1</v>
      </c>
      <c r="F2" s="11" t="s">
        <v>2</v>
      </c>
      <c r="G2" s="11" t="s">
        <v>77</v>
      </c>
      <c r="H2" s="12" t="s">
        <v>3</v>
      </c>
      <c r="I2" s="11" t="s">
        <v>77</v>
      </c>
      <c r="J2" s="12" t="s">
        <v>4</v>
      </c>
      <c r="K2" s="11" t="s">
        <v>77</v>
      </c>
      <c r="L2" s="12" t="s">
        <v>5</v>
      </c>
      <c r="M2" s="11" t="s">
        <v>77</v>
      </c>
      <c r="N2" s="12" t="s">
        <v>6</v>
      </c>
      <c r="O2" s="11" t="s">
        <v>77</v>
      </c>
      <c r="P2" s="11" t="s">
        <v>7</v>
      </c>
      <c r="Q2" s="11" t="s">
        <v>77</v>
      </c>
    </row>
    <row r="3" spans="2:17" s="7" customFormat="1" ht="15.75" thickBot="1">
      <c r="B3" s="118" t="s">
        <v>91</v>
      </c>
      <c r="C3" s="119"/>
      <c r="D3" s="13"/>
      <c r="E3" s="14"/>
      <c r="F3" s="14"/>
      <c r="G3" s="15">
        <v>0.15</v>
      </c>
      <c r="H3" s="14"/>
      <c r="I3" s="15">
        <v>0.15</v>
      </c>
      <c r="J3" s="14"/>
      <c r="K3" s="15">
        <v>0.15</v>
      </c>
      <c r="L3" s="14"/>
      <c r="M3" s="15">
        <v>0.15</v>
      </c>
      <c r="N3" s="14"/>
      <c r="O3" s="15">
        <v>0.15</v>
      </c>
      <c r="P3" s="14"/>
      <c r="Q3" s="16">
        <v>0.15</v>
      </c>
    </row>
    <row r="4" spans="2:17" s="1" customFormat="1" ht="14.25">
      <c r="B4" s="17" t="s">
        <v>8</v>
      </c>
      <c r="C4" s="18"/>
      <c r="D4" s="19"/>
      <c r="E4" s="20"/>
      <c r="F4" s="21"/>
      <c r="G4" s="21"/>
      <c r="H4" s="21"/>
      <c r="I4" s="21"/>
      <c r="J4" s="21"/>
      <c r="K4" s="21"/>
      <c r="L4" s="21"/>
      <c r="M4" s="21"/>
      <c r="N4" s="22"/>
      <c r="O4" s="23"/>
      <c r="P4" s="23"/>
      <c r="Q4" s="24"/>
    </row>
    <row r="5" spans="2:17" s="25" customFormat="1" ht="12">
      <c r="B5" s="26">
        <v>5005</v>
      </c>
      <c r="C5" s="27" t="s">
        <v>9</v>
      </c>
      <c r="D5" s="28" t="e">
        <v>#REF!</v>
      </c>
      <c r="E5" s="29">
        <v>0</v>
      </c>
      <c r="F5" s="30">
        <v>0</v>
      </c>
      <c r="G5" s="30">
        <f>F5*$G$3</f>
        <v>0</v>
      </c>
      <c r="H5" s="30">
        <v>0</v>
      </c>
      <c r="I5" s="30">
        <f>H5*$I$3</f>
        <v>0</v>
      </c>
      <c r="J5" s="30">
        <v>43046.14</v>
      </c>
      <c r="K5" s="30">
        <f>J5*$K$3</f>
        <v>6456.920999999999</v>
      </c>
      <c r="L5" s="30">
        <v>225693</v>
      </c>
      <c r="M5" s="30">
        <f>L5*$M$3</f>
        <v>33853.95</v>
      </c>
      <c r="N5" s="31">
        <v>128675</v>
      </c>
      <c r="O5" s="32">
        <f>N5*$O$3</f>
        <v>19301.25</v>
      </c>
      <c r="P5" s="33">
        <v>491268</v>
      </c>
      <c r="Q5" s="32">
        <f>P5*$Q$3</f>
        <v>73690.2</v>
      </c>
    </row>
    <row r="6" spans="2:17" s="25" customFormat="1" ht="12">
      <c r="B6" s="26">
        <v>5010</v>
      </c>
      <c r="C6" s="27" t="s">
        <v>10</v>
      </c>
      <c r="D6" s="28" t="e">
        <v>#REF!</v>
      </c>
      <c r="E6" s="29">
        <v>1082799.86</v>
      </c>
      <c r="F6" s="30">
        <v>1406760.41</v>
      </c>
      <c r="G6" s="30">
        <f aca="true" t="shared" si="0" ref="G6:G25">F6*$G$3</f>
        <v>211014.06149999998</v>
      </c>
      <c r="H6" s="30">
        <v>1355601.9</v>
      </c>
      <c r="I6" s="30">
        <f aca="true" t="shared" si="1" ref="I6:I25">H6*$I$3</f>
        <v>203340.28499999997</v>
      </c>
      <c r="J6" s="30">
        <v>1475964.85</v>
      </c>
      <c r="K6" s="30">
        <f aca="true" t="shared" si="2" ref="K6:K25">J6*$K$3</f>
        <v>221394.7275</v>
      </c>
      <c r="L6" s="30">
        <v>1451219.59</v>
      </c>
      <c r="M6" s="30">
        <f aca="true" t="shared" si="3" ref="M6:M25">L6*$M$3</f>
        <v>217682.93850000002</v>
      </c>
      <c r="N6" s="31">
        <v>1637255</v>
      </c>
      <c r="O6" s="32">
        <f aca="true" t="shared" si="4" ref="O6:O25">N6*$O$3</f>
        <v>245588.25</v>
      </c>
      <c r="P6" s="33">
        <v>1665079</v>
      </c>
      <c r="Q6" s="32">
        <f aca="true" t="shared" si="5" ref="Q6:Q25">P6*$Q$3</f>
        <v>249761.84999999998</v>
      </c>
    </row>
    <row r="7" spans="2:17" s="25" customFormat="1" ht="12">
      <c r="B7" s="26">
        <v>5012</v>
      </c>
      <c r="C7" s="27" t="s">
        <v>11</v>
      </c>
      <c r="D7" s="28" t="e">
        <v>#REF!</v>
      </c>
      <c r="E7" s="29">
        <v>229889.65</v>
      </c>
      <c r="F7" s="30">
        <v>174221.59</v>
      </c>
      <c r="G7" s="30">
        <f t="shared" si="0"/>
        <v>26133.2385</v>
      </c>
      <c r="H7" s="30">
        <v>194331.81</v>
      </c>
      <c r="I7" s="30">
        <f t="shared" si="1"/>
        <v>29149.7715</v>
      </c>
      <c r="J7" s="30">
        <v>194950.77</v>
      </c>
      <c r="K7" s="30">
        <f t="shared" si="2"/>
        <v>29242.615499999996</v>
      </c>
      <c r="L7" s="30">
        <v>194083.63</v>
      </c>
      <c r="M7" s="30">
        <f t="shared" si="3"/>
        <v>29112.5445</v>
      </c>
      <c r="N7" s="31">
        <v>207958</v>
      </c>
      <c r="O7" s="32">
        <f t="shared" si="4"/>
        <v>31193.699999999997</v>
      </c>
      <c r="P7" s="33">
        <v>213259</v>
      </c>
      <c r="Q7" s="32">
        <f t="shared" si="5"/>
        <v>31988.85</v>
      </c>
    </row>
    <row r="8" spans="2:17" s="25" customFormat="1" ht="12">
      <c r="B8" s="26">
        <v>5014</v>
      </c>
      <c r="C8" s="27" t="s">
        <v>12</v>
      </c>
      <c r="D8" s="28" t="e">
        <v>#REF!</v>
      </c>
      <c r="E8" s="29">
        <v>29119.66</v>
      </c>
      <c r="F8" s="30">
        <v>39141.1</v>
      </c>
      <c r="G8" s="30">
        <f t="shared" si="0"/>
        <v>5871.165</v>
      </c>
      <c r="H8" s="30">
        <v>14254.54</v>
      </c>
      <c r="I8" s="30">
        <f t="shared" si="1"/>
        <v>2138.181</v>
      </c>
      <c r="J8" s="30">
        <v>18338.17</v>
      </c>
      <c r="K8" s="30">
        <f t="shared" si="2"/>
        <v>2750.7254999999996</v>
      </c>
      <c r="L8" s="30">
        <v>17868.32</v>
      </c>
      <c r="M8" s="30">
        <f t="shared" si="3"/>
        <v>2680.248</v>
      </c>
      <c r="N8" s="31">
        <v>24239</v>
      </c>
      <c r="O8" s="32">
        <f t="shared" si="4"/>
        <v>3635.85</v>
      </c>
      <c r="P8" s="33">
        <v>24969</v>
      </c>
      <c r="Q8" s="32">
        <f t="shared" si="5"/>
        <v>3745.35</v>
      </c>
    </row>
    <row r="9" spans="2:17" s="25" customFormat="1" ht="24">
      <c r="B9" s="26">
        <v>5015</v>
      </c>
      <c r="C9" s="27" t="s">
        <v>13</v>
      </c>
      <c r="D9" s="28" t="e">
        <v>#REF!</v>
      </c>
      <c r="E9" s="29">
        <v>0</v>
      </c>
      <c r="F9" s="30">
        <v>0</v>
      </c>
      <c r="G9" s="30">
        <f t="shared" si="0"/>
        <v>0</v>
      </c>
      <c r="H9" s="30">
        <v>0</v>
      </c>
      <c r="I9" s="30">
        <f t="shared" si="1"/>
        <v>0</v>
      </c>
      <c r="J9" s="30">
        <v>0</v>
      </c>
      <c r="K9" s="30">
        <f t="shared" si="2"/>
        <v>0</v>
      </c>
      <c r="L9" s="30">
        <v>0</v>
      </c>
      <c r="M9" s="30">
        <f t="shared" si="3"/>
        <v>0</v>
      </c>
      <c r="N9" s="31">
        <v>0</v>
      </c>
      <c r="O9" s="32">
        <f t="shared" si="4"/>
        <v>0</v>
      </c>
      <c r="P9" s="33">
        <v>0</v>
      </c>
      <c r="Q9" s="32">
        <f t="shared" si="5"/>
        <v>0</v>
      </c>
    </row>
    <row r="10" spans="2:17" s="25" customFormat="1" ht="12">
      <c r="B10" s="26">
        <v>5016</v>
      </c>
      <c r="C10" s="27" t="s">
        <v>14</v>
      </c>
      <c r="D10" s="28" t="e">
        <v>#REF!</v>
      </c>
      <c r="E10" s="29">
        <v>87233.04</v>
      </c>
      <c r="F10" s="30">
        <v>69558.4</v>
      </c>
      <c r="G10" s="30">
        <f t="shared" si="0"/>
        <v>10433.759999999998</v>
      </c>
      <c r="H10" s="30">
        <v>70355.42</v>
      </c>
      <c r="I10" s="30">
        <f t="shared" si="1"/>
        <v>10553.313</v>
      </c>
      <c r="J10" s="30">
        <v>75977.4</v>
      </c>
      <c r="K10" s="30">
        <f t="shared" si="2"/>
        <v>11396.609999999999</v>
      </c>
      <c r="L10" s="30">
        <v>70819.88</v>
      </c>
      <c r="M10" s="30">
        <f t="shared" si="3"/>
        <v>10622.982</v>
      </c>
      <c r="N10" s="31">
        <v>89412</v>
      </c>
      <c r="O10" s="32">
        <f t="shared" si="4"/>
        <v>13411.8</v>
      </c>
      <c r="P10" s="33">
        <v>90930</v>
      </c>
      <c r="Q10" s="32">
        <f t="shared" si="5"/>
        <v>13639.5</v>
      </c>
    </row>
    <row r="11" spans="2:17" s="25" customFormat="1" ht="24">
      <c r="B11" s="26">
        <v>5017</v>
      </c>
      <c r="C11" s="27" t="s">
        <v>15</v>
      </c>
      <c r="D11" s="28" t="e">
        <v>#REF!</v>
      </c>
      <c r="E11" s="29">
        <v>0</v>
      </c>
      <c r="F11" s="30">
        <v>0</v>
      </c>
      <c r="G11" s="30">
        <f t="shared" si="0"/>
        <v>0</v>
      </c>
      <c r="H11" s="30">
        <v>0</v>
      </c>
      <c r="I11" s="30">
        <f t="shared" si="1"/>
        <v>0</v>
      </c>
      <c r="J11" s="30">
        <v>0</v>
      </c>
      <c r="K11" s="30">
        <f t="shared" si="2"/>
        <v>0</v>
      </c>
      <c r="L11" s="30">
        <v>0</v>
      </c>
      <c r="M11" s="30">
        <f t="shared" si="3"/>
        <v>0</v>
      </c>
      <c r="N11" s="31">
        <v>0</v>
      </c>
      <c r="O11" s="32">
        <f t="shared" si="4"/>
        <v>0</v>
      </c>
      <c r="P11" s="33">
        <v>0</v>
      </c>
      <c r="Q11" s="32">
        <f t="shared" si="5"/>
        <v>0</v>
      </c>
    </row>
    <row r="12" spans="2:17" s="25" customFormat="1" ht="24">
      <c r="B12" s="26">
        <v>5020</v>
      </c>
      <c r="C12" s="27" t="s">
        <v>16</v>
      </c>
      <c r="D12" s="28" t="e">
        <v>#REF!</v>
      </c>
      <c r="E12" s="29">
        <v>79616.73</v>
      </c>
      <c r="F12" s="30">
        <v>93446.97</v>
      </c>
      <c r="G12" s="30">
        <f t="shared" si="0"/>
        <v>14017.0455</v>
      </c>
      <c r="H12" s="30">
        <v>106073.45</v>
      </c>
      <c r="I12" s="30">
        <f t="shared" si="1"/>
        <v>15911.017499999998</v>
      </c>
      <c r="J12" s="30">
        <v>90239.95</v>
      </c>
      <c r="K12" s="30">
        <f t="shared" si="2"/>
        <v>13535.992499999998</v>
      </c>
      <c r="L12" s="30">
        <v>112317</v>
      </c>
      <c r="M12" s="30">
        <f t="shared" si="3"/>
        <v>16847.55</v>
      </c>
      <c r="N12" s="31">
        <v>1279859</v>
      </c>
      <c r="O12" s="32">
        <f t="shared" si="4"/>
        <v>191978.85</v>
      </c>
      <c r="P12" s="33">
        <v>1106570</v>
      </c>
      <c r="Q12" s="32">
        <f t="shared" si="5"/>
        <v>165985.5</v>
      </c>
    </row>
    <row r="13" spans="2:17" s="25" customFormat="1" ht="24">
      <c r="B13" s="26">
        <v>5025</v>
      </c>
      <c r="C13" s="27" t="s">
        <v>17</v>
      </c>
      <c r="D13" s="28" t="e">
        <v>#REF!</v>
      </c>
      <c r="E13" s="29">
        <v>85235.69</v>
      </c>
      <c r="F13" s="30">
        <v>45196.26</v>
      </c>
      <c r="G13" s="30">
        <f t="shared" si="0"/>
        <v>6779.439</v>
      </c>
      <c r="H13" s="30">
        <v>47231</v>
      </c>
      <c r="I13" s="30">
        <f t="shared" si="1"/>
        <v>7084.65</v>
      </c>
      <c r="J13" s="30">
        <v>44740</v>
      </c>
      <c r="K13" s="30">
        <f t="shared" si="2"/>
        <v>6711</v>
      </c>
      <c r="L13" s="30">
        <v>73928.19</v>
      </c>
      <c r="M13" s="30">
        <f t="shared" si="3"/>
        <v>11089.2285</v>
      </c>
      <c r="N13" s="31">
        <v>165243</v>
      </c>
      <c r="O13" s="32">
        <f t="shared" si="4"/>
        <v>24786.45</v>
      </c>
      <c r="P13" s="33">
        <v>188254</v>
      </c>
      <c r="Q13" s="32">
        <f t="shared" si="5"/>
        <v>28238.1</v>
      </c>
    </row>
    <row r="14" spans="2:17" s="25" customFormat="1" ht="15" customHeight="1">
      <c r="B14" s="26">
        <v>5030</v>
      </c>
      <c r="C14" s="27" t="s">
        <v>18</v>
      </c>
      <c r="D14" s="28" t="e">
        <v>#REF!</v>
      </c>
      <c r="E14" s="29">
        <v>0</v>
      </c>
      <c r="F14" s="30">
        <v>0</v>
      </c>
      <c r="G14" s="30">
        <f t="shared" si="0"/>
        <v>0</v>
      </c>
      <c r="H14" s="30">
        <v>0</v>
      </c>
      <c r="I14" s="30">
        <f t="shared" si="1"/>
        <v>0</v>
      </c>
      <c r="J14" s="30">
        <v>0</v>
      </c>
      <c r="K14" s="30">
        <f t="shared" si="2"/>
        <v>0</v>
      </c>
      <c r="L14" s="30">
        <v>0</v>
      </c>
      <c r="M14" s="30">
        <f t="shared" si="3"/>
        <v>0</v>
      </c>
      <c r="N14" s="31">
        <v>0</v>
      </c>
      <c r="O14" s="32">
        <f t="shared" si="4"/>
        <v>0</v>
      </c>
      <c r="P14" s="33">
        <v>0</v>
      </c>
      <c r="Q14" s="32">
        <f t="shared" si="5"/>
        <v>0</v>
      </c>
    </row>
    <row r="15" spans="2:17" s="25" customFormat="1" ht="13.5" customHeight="1">
      <c r="B15" s="26">
        <v>5035</v>
      </c>
      <c r="C15" s="27" t="s">
        <v>19</v>
      </c>
      <c r="D15" s="28" t="e">
        <v>#REF!</v>
      </c>
      <c r="E15" s="29">
        <v>70615.79</v>
      </c>
      <c r="F15" s="30">
        <v>80309.19</v>
      </c>
      <c r="G15" s="30">
        <f t="shared" si="0"/>
        <v>12046.3785</v>
      </c>
      <c r="H15" s="30">
        <v>65662.63</v>
      </c>
      <c r="I15" s="30">
        <f t="shared" si="1"/>
        <v>9849.3945</v>
      </c>
      <c r="J15" s="30">
        <v>85142.13</v>
      </c>
      <c r="K15" s="30">
        <f t="shared" si="2"/>
        <v>12771.3195</v>
      </c>
      <c r="L15" s="30">
        <v>122107.2</v>
      </c>
      <c r="M15" s="30">
        <f t="shared" si="3"/>
        <v>18316.079999999998</v>
      </c>
      <c r="N15" s="31">
        <v>141374</v>
      </c>
      <c r="O15" s="32">
        <f t="shared" si="4"/>
        <v>21206.1</v>
      </c>
      <c r="P15" s="33">
        <v>114895</v>
      </c>
      <c r="Q15" s="32">
        <f t="shared" si="5"/>
        <v>17234.25</v>
      </c>
    </row>
    <row r="16" spans="2:17" s="25" customFormat="1" ht="24">
      <c r="B16" s="26">
        <v>5040</v>
      </c>
      <c r="C16" s="27" t="s">
        <v>20</v>
      </c>
      <c r="D16" s="28" t="e">
        <v>#REF!</v>
      </c>
      <c r="E16" s="29">
        <v>127014.85</v>
      </c>
      <c r="F16" s="30">
        <v>174394.89</v>
      </c>
      <c r="G16" s="30">
        <f t="shared" si="0"/>
        <v>26159.233500000002</v>
      </c>
      <c r="H16" s="30">
        <v>172837.11</v>
      </c>
      <c r="I16" s="30">
        <f t="shared" si="1"/>
        <v>25925.566499999997</v>
      </c>
      <c r="J16" s="30">
        <v>118041.95</v>
      </c>
      <c r="K16" s="30">
        <f t="shared" si="2"/>
        <v>17706.2925</v>
      </c>
      <c r="L16" s="30">
        <v>169947.91</v>
      </c>
      <c r="M16" s="30">
        <f t="shared" si="3"/>
        <v>25492.1865</v>
      </c>
      <c r="N16" s="31">
        <v>965574</v>
      </c>
      <c r="O16" s="32">
        <f t="shared" si="4"/>
        <v>144836.1</v>
      </c>
      <c r="P16" s="33">
        <v>854602</v>
      </c>
      <c r="Q16" s="32">
        <f t="shared" si="5"/>
        <v>128190.29999999999</v>
      </c>
    </row>
    <row r="17" spans="2:17" s="25" customFormat="1" ht="24">
      <c r="B17" s="26">
        <v>5045</v>
      </c>
      <c r="C17" s="27" t="s">
        <v>21</v>
      </c>
      <c r="D17" s="28" t="e">
        <v>#REF!</v>
      </c>
      <c r="E17" s="29">
        <v>1451.5</v>
      </c>
      <c r="F17" s="30">
        <v>0</v>
      </c>
      <c r="G17" s="30">
        <f t="shared" si="0"/>
        <v>0</v>
      </c>
      <c r="H17" s="30">
        <v>0</v>
      </c>
      <c r="I17" s="30">
        <f t="shared" si="1"/>
        <v>0</v>
      </c>
      <c r="J17" s="30">
        <v>0</v>
      </c>
      <c r="K17" s="30">
        <f t="shared" si="2"/>
        <v>0</v>
      </c>
      <c r="L17" s="30">
        <v>0</v>
      </c>
      <c r="M17" s="30">
        <f t="shared" si="3"/>
        <v>0</v>
      </c>
      <c r="N17" s="31">
        <v>0</v>
      </c>
      <c r="O17" s="32">
        <f t="shared" si="4"/>
        <v>0</v>
      </c>
      <c r="P17" s="33">
        <v>0</v>
      </c>
      <c r="Q17" s="32">
        <f t="shared" si="5"/>
        <v>0</v>
      </c>
    </row>
    <row r="18" spans="2:17" s="25" customFormat="1" ht="12">
      <c r="B18" s="26">
        <v>5050</v>
      </c>
      <c r="C18" s="27" t="s">
        <v>22</v>
      </c>
      <c r="D18" s="28" t="e">
        <v>#REF!</v>
      </c>
      <c r="E18" s="29">
        <v>0</v>
      </c>
      <c r="F18" s="30">
        <v>0</v>
      </c>
      <c r="G18" s="30">
        <f t="shared" si="0"/>
        <v>0</v>
      </c>
      <c r="H18" s="30">
        <v>0</v>
      </c>
      <c r="I18" s="30">
        <f t="shared" si="1"/>
        <v>0</v>
      </c>
      <c r="J18" s="30">
        <v>0</v>
      </c>
      <c r="K18" s="30">
        <f t="shared" si="2"/>
        <v>0</v>
      </c>
      <c r="L18" s="30">
        <v>0</v>
      </c>
      <c r="M18" s="30">
        <f t="shared" si="3"/>
        <v>0</v>
      </c>
      <c r="N18" s="31">
        <v>0</v>
      </c>
      <c r="O18" s="32">
        <f t="shared" si="4"/>
        <v>0</v>
      </c>
      <c r="P18" s="33">
        <v>0</v>
      </c>
      <c r="Q18" s="32">
        <f t="shared" si="5"/>
        <v>0</v>
      </c>
    </row>
    <row r="19" spans="2:17" s="25" customFormat="1" ht="12">
      <c r="B19" s="26">
        <v>5055</v>
      </c>
      <c r="C19" s="27" t="s">
        <v>23</v>
      </c>
      <c r="D19" s="28" t="e">
        <v>#REF!</v>
      </c>
      <c r="E19" s="29">
        <v>83946.2</v>
      </c>
      <c r="F19" s="30">
        <v>65251.3</v>
      </c>
      <c r="G19" s="30">
        <f t="shared" si="0"/>
        <v>9787.695</v>
      </c>
      <c r="H19" s="30">
        <v>80463.31</v>
      </c>
      <c r="I19" s="30">
        <f t="shared" si="1"/>
        <v>12069.4965</v>
      </c>
      <c r="J19" s="30">
        <v>65976.15</v>
      </c>
      <c r="K19" s="30">
        <f t="shared" si="2"/>
        <v>9896.422499999999</v>
      </c>
      <c r="L19" s="30">
        <v>95252.08</v>
      </c>
      <c r="M19" s="30">
        <f t="shared" si="3"/>
        <v>14287.812</v>
      </c>
      <c r="N19" s="31">
        <v>145153</v>
      </c>
      <c r="O19" s="32">
        <f t="shared" si="4"/>
        <v>21772.95</v>
      </c>
      <c r="P19" s="33">
        <v>118761</v>
      </c>
      <c r="Q19" s="32">
        <f t="shared" si="5"/>
        <v>17814.149999999998</v>
      </c>
    </row>
    <row r="20" spans="2:17" s="25" customFormat="1" ht="12">
      <c r="B20" s="26">
        <v>5065</v>
      </c>
      <c r="C20" s="27" t="s">
        <v>24</v>
      </c>
      <c r="D20" s="28" t="e">
        <v>#REF!</v>
      </c>
      <c r="E20" s="29">
        <v>588497.9</v>
      </c>
      <c r="F20" s="30">
        <v>882302.31</v>
      </c>
      <c r="G20" s="30">
        <f t="shared" si="0"/>
        <v>132345.3465</v>
      </c>
      <c r="H20" s="30">
        <v>549088.44</v>
      </c>
      <c r="I20" s="30">
        <f t="shared" si="1"/>
        <v>82363.26599999999</v>
      </c>
      <c r="J20" s="30">
        <v>690273.01</v>
      </c>
      <c r="K20" s="30">
        <f t="shared" si="2"/>
        <v>103540.9515</v>
      </c>
      <c r="L20" s="30">
        <v>691341.78</v>
      </c>
      <c r="M20" s="30">
        <f t="shared" si="3"/>
        <v>103701.267</v>
      </c>
      <c r="N20" s="31">
        <v>1702190.84</v>
      </c>
      <c r="O20" s="32">
        <f t="shared" si="4"/>
        <v>255328.626</v>
      </c>
      <c r="P20" s="33">
        <v>1041299.03</v>
      </c>
      <c r="Q20" s="32">
        <f t="shared" si="5"/>
        <v>156194.8545</v>
      </c>
    </row>
    <row r="21" spans="2:17" s="25" customFormat="1" ht="12">
      <c r="B21" s="26">
        <v>5070</v>
      </c>
      <c r="C21" s="27" t="s">
        <v>25</v>
      </c>
      <c r="D21" s="28" t="e">
        <v>#REF!</v>
      </c>
      <c r="E21" s="29">
        <v>185441.88</v>
      </c>
      <c r="F21" s="30">
        <v>261975.04</v>
      </c>
      <c r="G21" s="30">
        <f t="shared" si="0"/>
        <v>39296.256</v>
      </c>
      <c r="H21" s="30">
        <v>335000.52</v>
      </c>
      <c r="I21" s="30">
        <f t="shared" si="1"/>
        <v>50250.078</v>
      </c>
      <c r="J21" s="30">
        <v>542538.42</v>
      </c>
      <c r="K21" s="30">
        <f t="shared" si="2"/>
        <v>81380.763</v>
      </c>
      <c r="L21" s="30">
        <v>493861.8</v>
      </c>
      <c r="M21" s="30">
        <f t="shared" si="3"/>
        <v>74079.26999999999</v>
      </c>
      <c r="N21" s="31">
        <v>798160</v>
      </c>
      <c r="O21" s="32">
        <f t="shared" si="4"/>
        <v>119724</v>
      </c>
      <c r="P21" s="33">
        <v>768647</v>
      </c>
      <c r="Q21" s="32">
        <f t="shared" si="5"/>
        <v>115297.05</v>
      </c>
    </row>
    <row r="22" spans="2:17" s="25" customFormat="1" ht="12">
      <c r="B22" s="26">
        <v>5075</v>
      </c>
      <c r="C22" s="27" t="s">
        <v>26</v>
      </c>
      <c r="D22" s="28" t="e">
        <v>#REF!</v>
      </c>
      <c r="E22" s="29">
        <v>900</v>
      </c>
      <c r="F22" s="30">
        <v>720</v>
      </c>
      <c r="G22" s="30">
        <f t="shared" si="0"/>
        <v>108</v>
      </c>
      <c r="H22" s="30">
        <v>174</v>
      </c>
      <c r="I22" s="30">
        <f t="shared" si="1"/>
        <v>26.099999999999998</v>
      </c>
      <c r="J22" s="30">
        <v>263</v>
      </c>
      <c r="K22" s="30">
        <f t="shared" si="2"/>
        <v>39.449999999999996</v>
      </c>
      <c r="L22" s="30">
        <v>-449.42</v>
      </c>
      <c r="M22" s="30">
        <f t="shared" si="3"/>
        <v>-67.413</v>
      </c>
      <c r="N22" s="31">
        <v>0</v>
      </c>
      <c r="O22" s="32">
        <f t="shared" si="4"/>
        <v>0</v>
      </c>
      <c r="P22" s="33">
        <v>0</v>
      </c>
      <c r="Q22" s="32">
        <f t="shared" si="5"/>
        <v>0</v>
      </c>
    </row>
    <row r="23" spans="2:17" s="25" customFormat="1" ht="12">
      <c r="B23" s="26">
        <v>5085</v>
      </c>
      <c r="C23" s="27" t="s">
        <v>27</v>
      </c>
      <c r="D23" s="28" t="e">
        <v>#REF!</v>
      </c>
      <c r="E23" s="29">
        <v>35316.15</v>
      </c>
      <c r="F23" s="30">
        <v>41608</v>
      </c>
      <c r="G23" s="30">
        <f t="shared" si="0"/>
        <v>6241.2</v>
      </c>
      <c r="H23" s="30">
        <v>47231</v>
      </c>
      <c r="I23" s="30">
        <f t="shared" si="1"/>
        <v>7084.65</v>
      </c>
      <c r="J23" s="30">
        <v>62938.5</v>
      </c>
      <c r="K23" s="30">
        <f t="shared" si="2"/>
        <v>9440.775</v>
      </c>
      <c r="L23" s="30">
        <v>64688.81</v>
      </c>
      <c r="M23" s="30">
        <f t="shared" si="3"/>
        <v>9703.3215</v>
      </c>
      <c r="N23" s="31">
        <v>136756</v>
      </c>
      <c r="O23" s="32">
        <f t="shared" si="4"/>
        <v>20513.399999999998</v>
      </c>
      <c r="P23" s="33">
        <v>125609</v>
      </c>
      <c r="Q23" s="32">
        <f t="shared" si="5"/>
        <v>18841.35</v>
      </c>
    </row>
    <row r="24" spans="2:17" s="25" customFormat="1" ht="12">
      <c r="B24" s="26">
        <v>5090</v>
      </c>
      <c r="C24" s="27" t="s">
        <v>28</v>
      </c>
      <c r="D24" s="28" t="e">
        <v>#REF!</v>
      </c>
      <c r="E24" s="29">
        <v>0</v>
      </c>
      <c r="F24" s="30">
        <v>270</v>
      </c>
      <c r="G24" s="30">
        <f t="shared" si="0"/>
        <v>40.5</v>
      </c>
      <c r="H24" s="30">
        <v>0</v>
      </c>
      <c r="I24" s="30">
        <f t="shared" si="1"/>
        <v>0</v>
      </c>
      <c r="J24" s="30">
        <v>0</v>
      </c>
      <c r="K24" s="30">
        <f t="shared" si="2"/>
        <v>0</v>
      </c>
      <c r="L24" s="30">
        <v>0</v>
      </c>
      <c r="M24" s="30">
        <f t="shared" si="3"/>
        <v>0</v>
      </c>
      <c r="N24" s="31">
        <v>0</v>
      </c>
      <c r="O24" s="32">
        <f t="shared" si="4"/>
        <v>0</v>
      </c>
      <c r="P24" s="33">
        <v>0</v>
      </c>
      <c r="Q24" s="32">
        <f t="shared" si="5"/>
        <v>0</v>
      </c>
    </row>
    <row r="25" spans="2:17" s="25" customFormat="1" ht="12">
      <c r="B25" s="26">
        <v>5095</v>
      </c>
      <c r="C25" s="27" t="s">
        <v>29</v>
      </c>
      <c r="D25" s="28" t="e">
        <v>#REF!</v>
      </c>
      <c r="E25" s="29">
        <v>33055.27</v>
      </c>
      <c r="F25" s="30">
        <v>15680.79</v>
      </c>
      <c r="G25" s="30">
        <f t="shared" si="0"/>
        <v>2352.1185</v>
      </c>
      <c r="H25" s="30">
        <v>40851.33</v>
      </c>
      <c r="I25" s="30">
        <f t="shared" si="1"/>
        <v>6127.6995</v>
      </c>
      <c r="J25" s="30">
        <v>36320.27</v>
      </c>
      <c r="K25" s="30">
        <f t="shared" si="2"/>
        <v>5448.040499999999</v>
      </c>
      <c r="L25" s="30">
        <v>32360.81</v>
      </c>
      <c r="M25" s="30">
        <f t="shared" si="3"/>
        <v>4854.1215</v>
      </c>
      <c r="N25" s="31">
        <v>50000</v>
      </c>
      <c r="O25" s="34">
        <f t="shared" si="4"/>
        <v>7500</v>
      </c>
      <c r="P25" s="35">
        <v>50850</v>
      </c>
      <c r="Q25" s="34">
        <f t="shared" si="5"/>
        <v>7627.5</v>
      </c>
    </row>
    <row r="26" spans="2:17" s="36" customFormat="1" ht="12.75" thickBot="1">
      <c r="B26" s="37" t="s">
        <v>30</v>
      </c>
      <c r="C26" s="38"/>
      <c r="D26" s="39" t="e">
        <v>#REF!</v>
      </c>
      <c r="E26" s="40">
        <v>2720134.17</v>
      </c>
      <c r="F26" s="41">
        <f>SUM(F5:F25)</f>
        <v>3350836.25</v>
      </c>
      <c r="G26" s="41">
        <f aca="true" t="shared" si="6" ref="G26:Q26">SUM(G5:G25)</f>
        <v>502625.4375</v>
      </c>
      <c r="H26" s="41">
        <f t="shared" si="6"/>
        <v>3079156.46</v>
      </c>
      <c r="I26" s="117">
        <f t="shared" si="6"/>
        <v>461873.469</v>
      </c>
      <c r="J26" s="117">
        <f t="shared" si="6"/>
        <v>3544750.7099999995</v>
      </c>
      <c r="K26" s="117">
        <f t="shared" si="6"/>
        <v>531712.6065</v>
      </c>
      <c r="L26" s="117">
        <f t="shared" si="6"/>
        <v>3815040.580000001</v>
      </c>
      <c r="M26" s="117">
        <f t="shared" si="6"/>
        <v>572256.087</v>
      </c>
      <c r="N26" s="42">
        <f t="shared" si="6"/>
        <v>7471848.84</v>
      </c>
      <c r="O26" s="41">
        <f t="shared" si="6"/>
        <v>1120777.3259999997</v>
      </c>
      <c r="P26" s="41">
        <f t="shared" si="6"/>
        <v>6854992.03</v>
      </c>
      <c r="Q26" s="41">
        <f t="shared" si="6"/>
        <v>1028248.8045</v>
      </c>
    </row>
    <row r="27" spans="2:17" s="1" customFormat="1" ht="15" thickBot="1">
      <c r="B27" s="43" t="s">
        <v>31</v>
      </c>
      <c r="C27" s="44"/>
      <c r="D27" s="45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</row>
    <row r="28" spans="2:17" s="25" customFormat="1" ht="12">
      <c r="B28" s="26">
        <v>5105</v>
      </c>
      <c r="C28" s="27" t="s">
        <v>32</v>
      </c>
      <c r="D28" s="28" t="e">
        <v>#REF!</v>
      </c>
      <c r="E28" s="29">
        <v>35000</v>
      </c>
      <c r="F28" s="30">
        <v>41805.34</v>
      </c>
      <c r="G28" s="30">
        <f aca="true" t="shared" si="7" ref="G28:G40">F28*$G$3</f>
        <v>6270.8009999999995</v>
      </c>
      <c r="H28" s="30">
        <v>46331</v>
      </c>
      <c r="I28" s="30">
        <f aca="true" t="shared" si="8" ref="I28:I40">H28*$I$3</f>
        <v>6949.65</v>
      </c>
      <c r="J28" s="30">
        <v>44740</v>
      </c>
      <c r="K28" s="30">
        <f aca="true" t="shared" si="9" ref="K28:K40">J28*$K$3</f>
        <v>6711</v>
      </c>
      <c r="L28" s="30">
        <v>56158</v>
      </c>
      <c r="M28" s="30">
        <f aca="true" t="shared" si="10" ref="M28:M40">L28*$M$3</f>
        <v>8423.699999999999</v>
      </c>
      <c r="N28" s="31">
        <v>209705</v>
      </c>
      <c r="O28" s="32">
        <f aca="true" t="shared" si="11" ref="O28:O40">N28*$O$3</f>
        <v>31455.75</v>
      </c>
      <c r="P28" s="50">
        <v>187613</v>
      </c>
      <c r="Q28" s="32">
        <f aca="true" t="shared" si="12" ref="Q28:Q40">P28*$Q$3</f>
        <v>28141.95</v>
      </c>
    </row>
    <row r="29" spans="2:17" s="25" customFormat="1" ht="24">
      <c r="B29" s="26">
        <v>5110</v>
      </c>
      <c r="C29" s="27" t="s">
        <v>33</v>
      </c>
      <c r="D29" s="28" t="e">
        <v>#REF!</v>
      </c>
      <c r="E29" s="29">
        <v>3795.79</v>
      </c>
      <c r="F29" s="30">
        <v>5782.27</v>
      </c>
      <c r="G29" s="30">
        <f t="shared" si="7"/>
        <v>867.3405</v>
      </c>
      <c r="H29" s="30">
        <v>4868.29</v>
      </c>
      <c r="I29" s="30">
        <f t="shared" si="8"/>
        <v>730.2434999999999</v>
      </c>
      <c r="J29" s="30">
        <v>3493.98</v>
      </c>
      <c r="K29" s="30">
        <f t="shared" si="9"/>
        <v>524.097</v>
      </c>
      <c r="L29" s="30">
        <v>861.1</v>
      </c>
      <c r="M29" s="30">
        <f t="shared" si="10"/>
        <v>129.165</v>
      </c>
      <c r="N29" s="31">
        <v>4100</v>
      </c>
      <c r="O29" s="32">
        <f t="shared" si="11"/>
        <v>615</v>
      </c>
      <c r="P29" s="50">
        <v>4170</v>
      </c>
      <c r="Q29" s="32">
        <f t="shared" si="12"/>
        <v>625.5</v>
      </c>
    </row>
    <row r="30" spans="2:17" s="25" customFormat="1" ht="12">
      <c r="B30" s="26">
        <v>5112</v>
      </c>
      <c r="C30" s="27" t="s">
        <v>34</v>
      </c>
      <c r="D30" s="28" t="e">
        <v>#REF!</v>
      </c>
      <c r="E30" s="29">
        <v>102191.43</v>
      </c>
      <c r="F30" s="30">
        <v>78633.67</v>
      </c>
      <c r="G30" s="30">
        <f t="shared" si="7"/>
        <v>11795.0505</v>
      </c>
      <c r="H30" s="30">
        <v>64214.53</v>
      </c>
      <c r="I30" s="30">
        <f t="shared" si="8"/>
        <v>9632.1795</v>
      </c>
      <c r="J30" s="30">
        <v>125494.83</v>
      </c>
      <c r="K30" s="30">
        <f t="shared" si="9"/>
        <v>18824.2245</v>
      </c>
      <c r="L30" s="30">
        <v>73793.36</v>
      </c>
      <c r="M30" s="30">
        <f t="shared" si="10"/>
        <v>11069.003999999999</v>
      </c>
      <c r="N30" s="31">
        <v>144307</v>
      </c>
      <c r="O30" s="32">
        <f t="shared" si="11"/>
        <v>21646.05</v>
      </c>
      <c r="P30" s="50">
        <v>112531</v>
      </c>
      <c r="Q30" s="32">
        <f t="shared" si="12"/>
        <v>16879.649999999998</v>
      </c>
    </row>
    <row r="31" spans="2:17" s="25" customFormat="1" ht="12">
      <c r="B31" s="26">
        <v>5114</v>
      </c>
      <c r="C31" s="27" t="s">
        <v>35</v>
      </c>
      <c r="D31" s="28" t="e">
        <v>#REF!</v>
      </c>
      <c r="E31" s="29">
        <v>91417.78</v>
      </c>
      <c r="F31" s="30">
        <v>145226.08</v>
      </c>
      <c r="G31" s="30">
        <f t="shared" si="7"/>
        <v>21783.911999999997</v>
      </c>
      <c r="H31" s="30">
        <v>151646.04</v>
      </c>
      <c r="I31" s="30">
        <f t="shared" si="8"/>
        <v>22746.906</v>
      </c>
      <c r="J31" s="30">
        <v>173279.42</v>
      </c>
      <c r="K31" s="30">
        <f t="shared" si="9"/>
        <v>25991.913</v>
      </c>
      <c r="L31" s="30">
        <v>104499.92</v>
      </c>
      <c r="M31" s="30">
        <f t="shared" si="10"/>
        <v>15674.988</v>
      </c>
      <c r="N31" s="31">
        <v>155494</v>
      </c>
      <c r="O31" s="32">
        <f t="shared" si="11"/>
        <v>23324.1</v>
      </c>
      <c r="P31" s="50">
        <v>160019</v>
      </c>
      <c r="Q31" s="32">
        <f t="shared" si="12"/>
        <v>24002.85</v>
      </c>
    </row>
    <row r="32" spans="2:17" s="25" customFormat="1" ht="12">
      <c r="B32" s="26">
        <v>5120</v>
      </c>
      <c r="C32" s="27" t="s">
        <v>36</v>
      </c>
      <c r="D32" s="28" t="e">
        <v>#REF!</v>
      </c>
      <c r="E32" s="29">
        <v>202388.26</v>
      </c>
      <c r="F32" s="30">
        <v>252040.74</v>
      </c>
      <c r="G32" s="30">
        <f t="shared" si="7"/>
        <v>37806.111</v>
      </c>
      <c r="H32" s="30">
        <v>268156.12</v>
      </c>
      <c r="I32" s="30">
        <f t="shared" si="8"/>
        <v>40223.418</v>
      </c>
      <c r="J32" s="30">
        <v>273382.69</v>
      </c>
      <c r="K32" s="30">
        <f t="shared" si="9"/>
        <v>41007.4035</v>
      </c>
      <c r="L32" s="30">
        <v>169120.07</v>
      </c>
      <c r="M32" s="30">
        <f t="shared" si="10"/>
        <v>25368.0105</v>
      </c>
      <c r="N32" s="31">
        <v>301756</v>
      </c>
      <c r="O32" s="32">
        <f t="shared" si="11"/>
        <v>45263.4</v>
      </c>
      <c r="P32" s="50">
        <v>456622</v>
      </c>
      <c r="Q32" s="32">
        <f t="shared" si="12"/>
        <v>68493.3</v>
      </c>
    </row>
    <row r="33" spans="2:17" s="25" customFormat="1" ht="12">
      <c r="B33" s="26">
        <v>5125</v>
      </c>
      <c r="C33" s="27" t="s">
        <v>90</v>
      </c>
      <c r="D33" s="28" t="e">
        <v>#REF!</v>
      </c>
      <c r="E33" s="29">
        <v>499034.7</v>
      </c>
      <c r="F33" s="30">
        <v>530994.44</v>
      </c>
      <c r="G33" s="30">
        <f t="shared" si="7"/>
        <v>79649.16599999998</v>
      </c>
      <c r="H33" s="30">
        <v>472690.18</v>
      </c>
      <c r="I33" s="30">
        <f t="shared" si="8"/>
        <v>70903.527</v>
      </c>
      <c r="J33" s="30">
        <v>409578.54</v>
      </c>
      <c r="K33" s="30">
        <f t="shared" si="9"/>
        <v>61436.780999999995</v>
      </c>
      <c r="L33" s="30">
        <v>483471.28</v>
      </c>
      <c r="M33" s="30">
        <f t="shared" si="10"/>
        <v>72520.692</v>
      </c>
      <c r="N33" s="31">
        <v>493344</v>
      </c>
      <c r="O33" s="32">
        <f t="shared" si="11"/>
        <v>74001.59999999999</v>
      </c>
      <c r="P33" s="50">
        <v>539003</v>
      </c>
      <c r="Q33" s="32">
        <f t="shared" si="12"/>
        <v>80850.45</v>
      </c>
    </row>
    <row r="34" spans="2:17" s="25" customFormat="1" ht="12">
      <c r="B34" s="26">
        <v>5130</v>
      </c>
      <c r="C34" s="27" t="s">
        <v>37</v>
      </c>
      <c r="D34" s="28" t="e">
        <v>#REF!</v>
      </c>
      <c r="E34" s="29">
        <v>145463.85</v>
      </c>
      <c r="F34" s="30">
        <v>198931.39</v>
      </c>
      <c r="G34" s="30">
        <f t="shared" si="7"/>
        <v>29839.7085</v>
      </c>
      <c r="H34" s="30">
        <v>169838.22</v>
      </c>
      <c r="I34" s="30">
        <f t="shared" si="8"/>
        <v>25475.733</v>
      </c>
      <c r="J34" s="30">
        <v>167242.02</v>
      </c>
      <c r="K34" s="30">
        <f t="shared" si="9"/>
        <v>25086.302999999996</v>
      </c>
      <c r="L34" s="30">
        <v>153707.7</v>
      </c>
      <c r="M34" s="30">
        <f t="shared" si="10"/>
        <v>23056.155000000002</v>
      </c>
      <c r="N34" s="31">
        <v>194887</v>
      </c>
      <c r="O34" s="32">
        <f t="shared" si="11"/>
        <v>29233.05</v>
      </c>
      <c r="P34" s="50">
        <v>198230</v>
      </c>
      <c r="Q34" s="32">
        <f t="shared" si="12"/>
        <v>29734.5</v>
      </c>
    </row>
    <row r="35" spans="2:17" s="25" customFormat="1" ht="12.75" customHeight="1">
      <c r="B35" s="26">
        <v>5135</v>
      </c>
      <c r="C35" s="27" t="s">
        <v>38</v>
      </c>
      <c r="D35" s="28" t="e">
        <v>#REF!</v>
      </c>
      <c r="E35" s="29">
        <v>171733.01</v>
      </c>
      <c r="F35" s="30">
        <v>196221.41</v>
      </c>
      <c r="G35" s="30">
        <f t="shared" si="7"/>
        <v>29433.2115</v>
      </c>
      <c r="H35" s="30">
        <v>201698.71</v>
      </c>
      <c r="I35" s="30">
        <f t="shared" si="8"/>
        <v>30254.8065</v>
      </c>
      <c r="J35" s="30">
        <v>125408.88</v>
      </c>
      <c r="K35" s="30">
        <f t="shared" si="9"/>
        <v>18811.332</v>
      </c>
      <c r="L35" s="30">
        <v>249968.77</v>
      </c>
      <c r="M35" s="30">
        <f t="shared" si="10"/>
        <v>37495.3155</v>
      </c>
      <c r="N35" s="31">
        <v>218739</v>
      </c>
      <c r="O35" s="32">
        <f t="shared" si="11"/>
        <v>32810.85</v>
      </c>
      <c r="P35" s="50">
        <v>222534</v>
      </c>
      <c r="Q35" s="32">
        <f t="shared" si="12"/>
        <v>33380.1</v>
      </c>
    </row>
    <row r="36" spans="2:17" s="25" customFormat="1" ht="12">
      <c r="B36" s="26">
        <v>5145</v>
      </c>
      <c r="C36" s="27" t="s">
        <v>39</v>
      </c>
      <c r="D36" s="28" t="e">
        <v>#REF!</v>
      </c>
      <c r="E36" s="29">
        <v>0</v>
      </c>
      <c r="F36" s="30">
        <v>0</v>
      </c>
      <c r="G36" s="30">
        <f t="shared" si="7"/>
        <v>0</v>
      </c>
      <c r="H36" s="30">
        <v>0</v>
      </c>
      <c r="I36" s="30">
        <f t="shared" si="8"/>
        <v>0</v>
      </c>
      <c r="J36" s="30">
        <v>0</v>
      </c>
      <c r="K36" s="30">
        <f t="shared" si="9"/>
        <v>0</v>
      </c>
      <c r="L36" s="30">
        <v>0</v>
      </c>
      <c r="M36" s="30">
        <f t="shared" si="10"/>
        <v>0</v>
      </c>
      <c r="N36" s="31">
        <v>0</v>
      </c>
      <c r="O36" s="32">
        <f t="shared" si="11"/>
        <v>0</v>
      </c>
      <c r="P36" s="50">
        <v>0</v>
      </c>
      <c r="Q36" s="32">
        <f t="shared" si="12"/>
        <v>0</v>
      </c>
    </row>
    <row r="37" spans="2:21" s="25" customFormat="1" ht="12">
      <c r="B37" s="26">
        <v>5150</v>
      </c>
      <c r="C37" s="27" t="s">
        <v>40</v>
      </c>
      <c r="D37" s="28" t="e">
        <v>#REF!</v>
      </c>
      <c r="E37" s="29">
        <v>763797.45</v>
      </c>
      <c r="F37" s="30">
        <v>925401.38</v>
      </c>
      <c r="G37" s="30">
        <f t="shared" si="7"/>
        <v>138810.207</v>
      </c>
      <c r="H37" s="30">
        <v>1010881.35</v>
      </c>
      <c r="I37" s="30">
        <f t="shared" si="8"/>
        <v>151632.20249999998</v>
      </c>
      <c r="J37" s="30">
        <v>1069442.4</v>
      </c>
      <c r="K37" s="30">
        <f t="shared" si="9"/>
        <v>160416.36</v>
      </c>
      <c r="L37" s="30">
        <v>1047644.02</v>
      </c>
      <c r="M37" s="30">
        <f t="shared" si="10"/>
        <v>157146.603</v>
      </c>
      <c r="N37" s="31">
        <v>1273475</v>
      </c>
      <c r="O37" s="32">
        <f t="shared" si="11"/>
        <v>191021.25</v>
      </c>
      <c r="P37" s="50">
        <v>1313717</v>
      </c>
      <c r="Q37" s="32">
        <f t="shared" si="12"/>
        <v>197057.55</v>
      </c>
      <c r="R37" s="51"/>
      <c r="S37" s="51"/>
      <c r="T37" s="51"/>
      <c r="U37" s="51"/>
    </row>
    <row r="38" spans="2:17" s="25" customFormat="1" ht="12">
      <c r="B38" s="26">
        <v>5155</v>
      </c>
      <c r="C38" s="27" t="s">
        <v>41</v>
      </c>
      <c r="D38" s="28" t="e">
        <v>#REF!</v>
      </c>
      <c r="E38" s="29">
        <v>664557.06</v>
      </c>
      <c r="F38" s="30">
        <v>609676.4</v>
      </c>
      <c r="G38" s="30">
        <f t="shared" si="7"/>
        <v>91451.46</v>
      </c>
      <c r="H38" s="30">
        <v>652305.05</v>
      </c>
      <c r="I38" s="30">
        <f t="shared" si="8"/>
        <v>97845.7575</v>
      </c>
      <c r="J38" s="30">
        <v>933307.98</v>
      </c>
      <c r="K38" s="30">
        <f t="shared" si="9"/>
        <v>139996.197</v>
      </c>
      <c r="L38" s="30">
        <v>764770.43</v>
      </c>
      <c r="M38" s="30">
        <f t="shared" si="10"/>
        <v>114715.56450000001</v>
      </c>
      <c r="N38" s="31">
        <v>683673</v>
      </c>
      <c r="O38" s="32">
        <f t="shared" si="11"/>
        <v>102550.95</v>
      </c>
      <c r="P38" s="50">
        <v>793977</v>
      </c>
      <c r="Q38" s="32">
        <f t="shared" si="12"/>
        <v>119096.54999999999</v>
      </c>
    </row>
    <row r="39" spans="2:17" s="25" customFormat="1" ht="12">
      <c r="B39" s="26">
        <v>5160</v>
      </c>
      <c r="C39" s="27" t="s">
        <v>42</v>
      </c>
      <c r="D39" s="28" t="e">
        <v>#REF!</v>
      </c>
      <c r="E39" s="29">
        <v>13209.62</v>
      </c>
      <c r="F39" s="30">
        <v>22591</v>
      </c>
      <c r="G39" s="30">
        <f t="shared" si="7"/>
        <v>3388.65</v>
      </c>
      <c r="H39" s="30">
        <v>29744.88</v>
      </c>
      <c r="I39" s="30">
        <f t="shared" si="8"/>
        <v>4461.732</v>
      </c>
      <c r="J39" s="30">
        <v>30758.25</v>
      </c>
      <c r="K39" s="30">
        <f t="shared" si="9"/>
        <v>4613.7375</v>
      </c>
      <c r="L39" s="30">
        <v>32768</v>
      </c>
      <c r="M39" s="30">
        <f t="shared" si="10"/>
        <v>4915.2</v>
      </c>
      <c r="N39" s="31">
        <v>42681</v>
      </c>
      <c r="O39" s="32">
        <f t="shared" si="11"/>
        <v>6402.15</v>
      </c>
      <c r="P39" s="50">
        <v>23087</v>
      </c>
      <c r="Q39" s="32">
        <f t="shared" si="12"/>
        <v>3463.0499999999997</v>
      </c>
    </row>
    <row r="40" spans="2:17" s="52" customFormat="1" ht="12">
      <c r="B40" s="26">
        <v>5175</v>
      </c>
      <c r="C40" s="27" t="s">
        <v>43</v>
      </c>
      <c r="D40" s="53" t="e">
        <v>#REF!</v>
      </c>
      <c r="E40" s="29">
        <v>7500</v>
      </c>
      <c r="F40" s="30">
        <v>16676</v>
      </c>
      <c r="G40" s="30">
        <f t="shared" si="7"/>
        <v>2501.4</v>
      </c>
      <c r="H40" s="30">
        <v>18836</v>
      </c>
      <c r="I40" s="30">
        <f t="shared" si="8"/>
        <v>2825.4</v>
      </c>
      <c r="J40" s="30">
        <v>17976</v>
      </c>
      <c r="K40" s="30">
        <f t="shared" si="9"/>
        <v>2696.4</v>
      </c>
      <c r="L40" s="30">
        <v>22463</v>
      </c>
      <c r="M40" s="30">
        <f t="shared" si="10"/>
        <v>3369.45</v>
      </c>
      <c r="N40" s="31">
        <v>22279</v>
      </c>
      <c r="O40" s="32">
        <f t="shared" si="11"/>
        <v>3341.85</v>
      </c>
      <c r="P40" s="50">
        <v>24000</v>
      </c>
      <c r="Q40" s="32">
        <f t="shared" si="12"/>
        <v>3600</v>
      </c>
    </row>
    <row r="41" spans="2:17" s="36" customFormat="1" ht="12.75" thickBot="1">
      <c r="B41" s="37" t="s">
        <v>30</v>
      </c>
      <c r="C41" s="38"/>
      <c r="D41" s="39" t="e">
        <v>#REF!</v>
      </c>
      <c r="E41" s="40">
        <v>2700088.95</v>
      </c>
      <c r="F41" s="41">
        <f>SUM(F28:F40)</f>
        <v>3023980.12</v>
      </c>
      <c r="G41" s="41">
        <f aca="true" t="shared" si="13" ref="G41:Q41">SUM(G28:G40)</f>
        <v>453597.0180000001</v>
      </c>
      <c r="H41" s="41">
        <f t="shared" si="13"/>
        <v>3091210.37</v>
      </c>
      <c r="I41" s="41">
        <f t="shared" si="13"/>
        <v>463681.5555</v>
      </c>
      <c r="J41" s="41">
        <f t="shared" si="13"/>
        <v>3374104.9899999998</v>
      </c>
      <c r="K41" s="41">
        <f t="shared" si="13"/>
        <v>506115.7485</v>
      </c>
      <c r="L41" s="41">
        <f t="shared" si="13"/>
        <v>3159225.65</v>
      </c>
      <c r="M41" s="41">
        <f t="shared" si="13"/>
        <v>473883.84750000003</v>
      </c>
      <c r="N41" s="41">
        <f t="shared" si="13"/>
        <v>3744440</v>
      </c>
      <c r="O41" s="41">
        <f t="shared" si="13"/>
        <v>561665.9999999999</v>
      </c>
      <c r="P41" s="41">
        <f t="shared" si="13"/>
        <v>4035503</v>
      </c>
      <c r="Q41" s="41">
        <f t="shared" si="13"/>
        <v>605325.45</v>
      </c>
    </row>
    <row r="42" spans="2:17" s="1" customFormat="1" ht="15" thickBot="1">
      <c r="B42" s="43" t="s">
        <v>44</v>
      </c>
      <c r="C42" s="44"/>
      <c r="D42" s="54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  <c r="Q42" s="58"/>
    </row>
    <row r="43" spans="2:17" s="25" customFormat="1" ht="12">
      <c r="B43" s="26">
        <v>5305</v>
      </c>
      <c r="C43" s="27" t="s">
        <v>45</v>
      </c>
      <c r="D43" s="28" t="e">
        <v>#REF!</v>
      </c>
      <c r="E43" s="29">
        <v>167428.08</v>
      </c>
      <c r="F43" s="30">
        <v>193674.17</v>
      </c>
      <c r="G43" s="30">
        <f aca="true" t="shared" si="14" ref="G43:G50">F43*$G$3</f>
        <v>29051.125500000002</v>
      </c>
      <c r="H43" s="30">
        <v>197359.54</v>
      </c>
      <c r="I43" s="30">
        <f aca="true" t="shared" si="15" ref="I43:I50">H43*$I$3</f>
        <v>29603.931</v>
      </c>
      <c r="J43" s="30">
        <v>208758.66</v>
      </c>
      <c r="K43" s="30">
        <f aca="true" t="shared" si="16" ref="K43:K50">J43*$K$3</f>
        <v>31313.799</v>
      </c>
      <c r="L43" s="30">
        <v>220032.77</v>
      </c>
      <c r="M43" s="30">
        <f aca="true" t="shared" si="17" ref="M43:M50">L43*$M$3</f>
        <v>33004.915499999996</v>
      </c>
      <c r="N43" s="31">
        <v>307991</v>
      </c>
      <c r="O43" s="32">
        <f aca="true" t="shared" si="18" ref="O43:O50">N43*$O$3</f>
        <v>46198.65</v>
      </c>
      <c r="P43" s="50">
        <v>314151</v>
      </c>
      <c r="Q43" s="32">
        <f aca="true" t="shared" si="19" ref="Q43:Q50">P43*$Q$3</f>
        <v>47122.65</v>
      </c>
    </row>
    <row r="44" spans="2:17" s="25" customFormat="1" ht="12">
      <c r="B44" s="26">
        <v>5310</v>
      </c>
      <c r="C44" s="27" t="s">
        <v>46</v>
      </c>
      <c r="D44" s="28" t="e">
        <v>#REF!</v>
      </c>
      <c r="E44" s="29">
        <v>630755.15</v>
      </c>
      <c r="F44" s="30">
        <v>732330.5</v>
      </c>
      <c r="G44" s="30">
        <f t="shared" si="14"/>
        <v>109849.575</v>
      </c>
      <c r="H44" s="30">
        <v>789200.31</v>
      </c>
      <c r="I44" s="30">
        <f t="shared" si="15"/>
        <v>118380.0465</v>
      </c>
      <c r="J44" s="30">
        <v>861229.95</v>
      </c>
      <c r="K44" s="30">
        <f t="shared" si="16"/>
        <v>129184.4925</v>
      </c>
      <c r="L44" s="30">
        <v>683555.4</v>
      </c>
      <c r="M44" s="30">
        <f t="shared" si="17"/>
        <v>102533.31</v>
      </c>
      <c r="N44" s="31">
        <v>242752</v>
      </c>
      <c r="O44" s="32">
        <f t="shared" si="18"/>
        <v>36412.799999999996</v>
      </c>
      <c r="P44" s="50">
        <v>1091363</v>
      </c>
      <c r="Q44" s="32">
        <f t="shared" si="19"/>
        <v>163704.44999999998</v>
      </c>
    </row>
    <row r="45" spans="2:17" s="25" customFormat="1" ht="12">
      <c r="B45" s="26">
        <v>5315</v>
      </c>
      <c r="C45" s="27" t="s">
        <v>47</v>
      </c>
      <c r="D45" s="28" t="e">
        <v>#REF!</v>
      </c>
      <c r="E45" s="29">
        <v>1690076.13</v>
      </c>
      <c r="F45" s="30">
        <v>1775756.67</v>
      </c>
      <c r="G45" s="30">
        <f t="shared" si="14"/>
        <v>266363.50049999997</v>
      </c>
      <c r="H45" s="30">
        <v>1844624.95</v>
      </c>
      <c r="I45" s="30">
        <f t="shared" si="15"/>
        <v>276693.7425</v>
      </c>
      <c r="J45" s="30">
        <v>1954114.79</v>
      </c>
      <c r="K45" s="30">
        <f t="shared" si="16"/>
        <v>293117.2185</v>
      </c>
      <c r="L45" s="30">
        <v>2081508.72</v>
      </c>
      <c r="M45" s="30">
        <f t="shared" si="17"/>
        <v>312226.30799999996</v>
      </c>
      <c r="N45" s="31">
        <v>2328453</v>
      </c>
      <c r="O45" s="32">
        <f t="shared" si="18"/>
        <v>349267.95</v>
      </c>
      <c r="P45" s="50">
        <v>2447720</v>
      </c>
      <c r="Q45" s="32">
        <f t="shared" si="19"/>
        <v>367158</v>
      </c>
    </row>
    <row r="46" spans="2:17" s="25" customFormat="1" ht="12">
      <c r="B46" s="26">
        <v>5320</v>
      </c>
      <c r="C46" s="27" t="s">
        <v>48</v>
      </c>
      <c r="D46" s="28" t="e">
        <v>#REF!</v>
      </c>
      <c r="E46" s="29">
        <v>388215.78</v>
      </c>
      <c r="F46" s="30">
        <v>539546</v>
      </c>
      <c r="G46" s="30">
        <f t="shared" si="14"/>
        <v>80931.9</v>
      </c>
      <c r="H46" s="30">
        <v>600225.69</v>
      </c>
      <c r="I46" s="30">
        <f t="shared" si="15"/>
        <v>90033.85349999998</v>
      </c>
      <c r="J46" s="30">
        <v>698449.46</v>
      </c>
      <c r="K46" s="30">
        <f t="shared" si="16"/>
        <v>104767.419</v>
      </c>
      <c r="L46" s="30">
        <v>772455.87</v>
      </c>
      <c r="M46" s="30">
        <f t="shared" si="17"/>
        <v>115868.3805</v>
      </c>
      <c r="N46" s="31">
        <v>1027587</v>
      </c>
      <c r="O46" s="32">
        <f t="shared" si="18"/>
        <v>154138.05</v>
      </c>
      <c r="P46" s="50">
        <v>1082799</v>
      </c>
      <c r="Q46" s="32">
        <f t="shared" si="19"/>
        <v>162419.85</v>
      </c>
    </row>
    <row r="47" spans="2:17" s="25" customFormat="1" ht="12">
      <c r="B47" s="26">
        <v>5325</v>
      </c>
      <c r="C47" s="27" t="s">
        <v>49</v>
      </c>
      <c r="D47" s="28" t="e">
        <v>#REF!</v>
      </c>
      <c r="E47" s="29">
        <v>0</v>
      </c>
      <c r="F47" s="30">
        <v>0</v>
      </c>
      <c r="G47" s="30">
        <f t="shared" si="14"/>
        <v>0</v>
      </c>
      <c r="H47" s="30">
        <v>0</v>
      </c>
      <c r="I47" s="30">
        <f t="shared" si="15"/>
        <v>0</v>
      </c>
      <c r="J47" s="30">
        <v>0</v>
      </c>
      <c r="K47" s="30">
        <f t="shared" si="16"/>
        <v>0</v>
      </c>
      <c r="L47" s="30">
        <v>0.77</v>
      </c>
      <c r="M47" s="30">
        <f t="shared" si="17"/>
        <v>0.11549999999999999</v>
      </c>
      <c r="N47" s="31">
        <v>0</v>
      </c>
      <c r="O47" s="32">
        <f t="shared" si="18"/>
        <v>0</v>
      </c>
      <c r="P47" s="50">
        <v>0</v>
      </c>
      <c r="Q47" s="32">
        <f t="shared" si="19"/>
        <v>0</v>
      </c>
    </row>
    <row r="48" spans="2:17" s="25" customFormat="1" ht="12">
      <c r="B48" s="26">
        <v>5330</v>
      </c>
      <c r="C48" s="27" t="s">
        <v>50</v>
      </c>
      <c r="D48" s="28" t="e">
        <v>#REF!</v>
      </c>
      <c r="E48" s="29">
        <v>12858.09</v>
      </c>
      <c r="F48" s="30">
        <v>12653.94</v>
      </c>
      <c r="G48" s="30">
        <f t="shared" si="14"/>
        <v>1898.091</v>
      </c>
      <c r="H48" s="30">
        <v>10210.44</v>
      </c>
      <c r="I48" s="30">
        <f t="shared" si="15"/>
        <v>1531.566</v>
      </c>
      <c r="J48" s="30">
        <v>10257.17</v>
      </c>
      <c r="K48" s="30">
        <f t="shared" si="16"/>
        <v>1538.5755</v>
      </c>
      <c r="L48" s="30">
        <v>8304.52</v>
      </c>
      <c r="M48" s="30">
        <f t="shared" si="17"/>
        <v>1245.678</v>
      </c>
      <c r="N48" s="31">
        <v>29999</v>
      </c>
      <c r="O48" s="32">
        <f t="shared" si="18"/>
        <v>4499.849999999999</v>
      </c>
      <c r="P48" s="50">
        <v>10710</v>
      </c>
      <c r="Q48" s="32">
        <f t="shared" si="19"/>
        <v>1606.5</v>
      </c>
    </row>
    <row r="49" spans="2:17" s="25" customFormat="1" ht="12">
      <c r="B49" s="26">
        <v>5335</v>
      </c>
      <c r="C49" s="27" t="s">
        <v>51</v>
      </c>
      <c r="D49" s="28" t="e">
        <v>#REF!</v>
      </c>
      <c r="E49" s="29">
        <v>489549.57</v>
      </c>
      <c r="F49" s="30">
        <v>338941.04</v>
      </c>
      <c r="G49" s="30">
        <f t="shared" si="14"/>
        <v>50841.155999999995</v>
      </c>
      <c r="H49" s="30">
        <v>236040.3</v>
      </c>
      <c r="I49" s="30">
        <f t="shared" si="15"/>
        <v>35406.045</v>
      </c>
      <c r="J49" s="30">
        <v>427935.74</v>
      </c>
      <c r="K49" s="30">
        <f t="shared" si="16"/>
        <v>64190.361</v>
      </c>
      <c r="L49" s="30">
        <v>967833.51</v>
      </c>
      <c r="M49" s="30">
        <f t="shared" si="17"/>
        <v>145175.0265</v>
      </c>
      <c r="N49" s="31">
        <v>515004</v>
      </c>
      <c r="O49" s="32">
        <f t="shared" si="18"/>
        <v>77250.59999999999</v>
      </c>
      <c r="P49" s="50">
        <v>525300</v>
      </c>
      <c r="Q49" s="32">
        <f t="shared" si="19"/>
        <v>78795</v>
      </c>
    </row>
    <row r="50" spans="2:17" s="25" customFormat="1" ht="12">
      <c r="B50" s="26">
        <v>5340</v>
      </c>
      <c r="C50" s="27" t="s">
        <v>52</v>
      </c>
      <c r="D50" s="28" t="e">
        <v>#REF!</v>
      </c>
      <c r="E50" s="29">
        <v>133913.24</v>
      </c>
      <c r="F50" s="30">
        <v>182661.52</v>
      </c>
      <c r="G50" s="30">
        <f t="shared" si="14"/>
        <v>27399.228</v>
      </c>
      <c r="H50" s="30">
        <v>142601.71</v>
      </c>
      <c r="I50" s="30">
        <f t="shared" si="15"/>
        <v>21390.2565</v>
      </c>
      <c r="J50" s="30">
        <v>163722.1</v>
      </c>
      <c r="K50" s="30">
        <f t="shared" si="16"/>
        <v>24558.315</v>
      </c>
      <c r="L50" s="30">
        <v>164229.81</v>
      </c>
      <c r="M50" s="30">
        <f t="shared" si="17"/>
        <v>24634.4715</v>
      </c>
      <c r="N50" s="31">
        <v>180996</v>
      </c>
      <c r="O50" s="34">
        <f t="shared" si="18"/>
        <v>27149.399999999998</v>
      </c>
      <c r="P50" s="59">
        <v>184620</v>
      </c>
      <c r="Q50" s="34">
        <f t="shared" si="19"/>
        <v>27693</v>
      </c>
    </row>
    <row r="51" spans="2:17" s="36" customFormat="1" ht="12.75" thickBot="1">
      <c r="B51" s="37" t="s">
        <v>30</v>
      </c>
      <c r="C51" s="38"/>
      <c r="D51" s="39" t="e">
        <v>#REF!</v>
      </c>
      <c r="E51" s="40">
        <v>3512796.039999999</v>
      </c>
      <c r="F51" s="41">
        <f>SUM(F43:F50)</f>
        <v>3775563.84</v>
      </c>
      <c r="G51" s="41">
        <f aca="true" t="shared" si="20" ref="G51:Q51">SUM(G43:G50)</f>
        <v>566334.576</v>
      </c>
      <c r="H51" s="41">
        <f t="shared" si="20"/>
        <v>3820262.9399999995</v>
      </c>
      <c r="I51" s="41">
        <f t="shared" si="20"/>
        <v>573039.441</v>
      </c>
      <c r="J51" s="41">
        <f t="shared" si="20"/>
        <v>4324467.869999999</v>
      </c>
      <c r="K51" s="41">
        <f t="shared" si="20"/>
        <v>648670.1805</v>
      </c>
      <c r="L51" s="41">
        <f t="shared" si="20"/>
        <v>4897921.37</v>
      </c>
      <c r="M51" s="41">
        <f t="shared" si="20"/>
        <v>734688.2054999999</v>
      </c>
      <c r="N51" s="41">
        <f t="shared" si="20"/>
        <v>4632782</v>
      </c>
      <c r="O51" s="41">
        <f t="shared" si="20"/>
        <v>694917.2999999999</v>
      </c>
      <c r="P51" s="41">
        <f t="shared" si="20"/>
        <v>5656663</v>
      </c>
      <c r="Q51" s="41">
        <f t="shared" si="20"/>
        <v>848499.45</v>
      </c>
    </row>
    <row r="52" spans="2:17" s="1" customFormat="1" ht="15" thickBot="1">
      <c r="B52" s="43" t="s">
        <v>53</v>
      </c>
      <c r="C52" s="44"/>
      <c r="D52" s="54"/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60"/>
      <c r="Q52" s="61"/>
    </row>
    <row r="53" spans="2:17" s="25" customFormat="1" ht="12">
      <c r="B53" s="26">
        <v>5405</v>
      </c>
      <c r="C53" s="27" t="s">
        <v>45</v>
      </c>
      <c r="D53" s="28" t="e">
        <v>#REF!</v>
      </c>
      <c r="E53" s="29">
        <v>57087.83</v>
      </c>
      <c r="F53" s="30">
        <v>13507.92</v>
      </c>
      <c r="G53" s="30">
        <f>F53*$G$3</f>
        <v>2026.1879999999999</v>
      </c>
      <c r="H53" s="30">
        <v>107468.06</v>
      </c>
      <c r="I53" s="30">
        <f>H53*$I$3</f>
        <v>16120.208999999999</v>
      </c>
      <c r="J53" s="30">
        <v>106257.39</v>
      </c>
      <c r="K53" s="30">
        <f>J53*$K$3</f>
        <v>15938.608499999998</v>
      </c>
      <c r="L53" s="30">
        <v>93877.73</v>
      </c>
      <c r="M53" s="30">
        <f>L53*$M$3</f>
        <v>14081.6595</v>
      </c>
      <c r="N53" s="31">
        <v>125000</v>
      </c>
      <c r="O53" s="32">
        <f>N53*$O$3</f>
        <v>18750</v>
      </c>
      <c r="P53" s="50">
        <v>115000</v>
      </c>
      <c r="Q53" s="32">
        <f>P53*$Q$3</f>
        <v>17250</v>
      </c>
    </row>
    <row r="54" spans="2:17" s="25" customFormat="1" ht="12">
      <c r="B54" s="26">
        <v>5410</v>
      </c>
      <c r="C54" s="27" t="s">
        <v>54</v>
      </c>
      <c r="D54" s="28" t="e">
        <v>#REF!</v>
      </c>
      <c r="E54" s="29">
        <v>96221.82</v>
      </c>
      <c r="F54" s="30">
        <v>199391.2</v>
      </c>
      <c r="G54" s="30">
        <f>F54*$G$3</f>
        <v>29908.68</v>
      </c>
      <c r="H54" s="30">
        <v>123643.71</v>
      </c>
      <c r="I54" s="30">
        <f>H54*$I$3</f>
        <v>18546.5565</v>
      </c>
      <c r="J54" s="30">
        <v>207522.03</v>
      </c>
      <c r="K54" s="30">
        <f>J54*$K$3</f>
        <v>31128.3045</v>
      </c>
      <c r="L54" s="30">
        <v>211285.34</v>
      </c>
      <c r="M54" s="30">
        <f>L54*$M$3</f>
        <v>31692.801</v>
      </c>
      <c r="N54" s="31">
        <v>275000</v>
      </c>
      <c r="O54" s="32">
        <f>N54*$O$3</f>
        <v>41250</v>
      </c>
      <c r="P54" s="50">
        <v>255000</v>
      </c>
      <c r="Q54" s="32">
        <f>P54*$Q$3</f>
        <v>38250</v>
      </c>
    </row>
    <row r="55" spans="2:17" s="25" customFormat="1" ht="12">
      <c r="B55" s="26">
        <v>5415</v>
      </c>
      <c r="C55" s="27" t="s">
        <v>55</v>
      </c>
      <c r="D55" s="28" t="e">
        <v>#REF!</v>
      </c>
      <c r="E55" s="29">
        <v>3393.48</v>
      </c>
      <c r="F55" s="30">
        <v>669210.92</v>
      </c>
      <c r="G55" s="30">
        <f>F55*$G$3</f>
        <v>100381.638</v>
      </c>
      <c r="H55" s="30">
        <v>498489.47</v>
      </c>
      <c r="I55" s="30">
        <f>H55*$I$3</f>
        <v>74773.4205</v>
      </c>
      <c r="J55" s="30">
        <v>112.7</v>
      </c>
      <c r="K55" s="30">
        <f>J55*$K$3</f>
        <v>16.905</v>
      </c>
      <c r="L55" s="30">
        <v>0</v>
      </c>
      <c r="M55" s="30">
        <f>L55*$M$3</f>
        <v>0</v>
      </c>
      <c r="N55" s="31">
        <v>0</v>
      </c>
      <c r="O55" s="32">
        <f>N55*$O$3</f>
        <v>0</v>
      </c>
      <c r="P55" s="50">
        <v>115000</v>
      </c>
      <c r="Q55" s="32">
        <f>P55*$Q$3</f>
        <v>17250</v>
      </c>
    </row>
    <row r="56" spans="2:17" s="52" customFormat="1" ht="12">
      <c r="B56" s="26">
        <v>5420</v>
      </c>
      <c r="C56" s="27" t="s">
        <v>56</v>
      </c>
      <c r="D56" s="28" t="e">
        <v>#REF!</v>
      </c>
      <c r="E56" s="29">
        <v>0</v>
      </c>
      <c r="F56" s="30">
        <v>0</v>
      </c>
      <c r="G56" s="30">
        <f>F56*$G$3</f>
        <v>0</v>
      </c>
      <c r="H56" s="30">
        <v>0</v>
      </c>
      <c r="I56" s="30">
        <f>H56*$I$3</f>
        <v>0</v>
      </c>
      <c r="J56" s="30">
        <v>0</v>
      </c>
      <c r="K56" s="30">
        <f>J56*$K$3</f>
        <v>0</v>
      </c>
      <c r="L56" s="30">
        <v>0</v>
      </c>
      <c r="M56" s="30">
        <f>L56*$M$3</f>
        <v>0</v>
      </c>
      <c r="N56" s="31">
        <v>25000</v>
      </c>
      <c r="O56" s="32">
        <f>N56*$O$3</f>
        <v>3750</v>
      </c>
      <c r="P56" s="50">
        <v>25000</v>
      </c>
      <c r="Q56" s="32">
        <f>P56*$Q$3</f>
        <v>3750</v>
      </c>
    </row>
    <row r="57" spans="2:17" s="52" customFormat="1" ht="12">
      <c r="B57" s="26">
        <v>5425</v>
      </c>
      <c r="C57" s="27" t="s">
        <v>57</v>
      </c>
      <c r="D57" s="28" t="e">
        <v>#REF!</v>
      </c>
      <c r="E57" s="29">
        <v>99672.54</v>
      </c>
      <c r="F57" s="30">
        <v>136340.19999999998</v>
      </c>
      <c r="G57" s="30">
        <f>F57*$G$3</f>
        <v>20451.029999999995</v>
      </c>
      <c r="H57" s="30">
        <v>68397.67</v>
      </c>
      <c r="I57" s="30">
        <f>H57*$I$3</f>
        <v>10259.6505</v>
      </c>
      <c r="J57" s="30">
        <v>57694.89</v>
      </c>
      <c r="K57" s="30">
        <f>J57*$K$3</f>
        <v>8654.2335</v>
      </c>
      <c r="L57" s="30">
        <v>57974.72</v>
      </c>
      <c r="M57" s="30">
        <f>L57*$M$3</f>
        <v>8696.208</v>
      </c>
      <c r="N57" s="31">
        <v>145000</v>
      </c>
      <c r="O57" s="34">
        <f>N57*$O$3</f>
        <v>21750</v>
      </c>
      <c r="P57" s="59">
        <v>130000</v>
      </c>
      <c r="Q57" s="34">
        <f>P57*$Q$3</f>
        <v>19500</v>
      </c>
    </row>
    <row r="58" spans="2:17" s="36" customFormat="1" ht="12.75" thickBot="1">
      <c r="B58" s="37" t="s">
        <v>30</v>
      </c>
      <c r="C58" s="38"/>
      <c r="D58" s="39" t="e">
        <v>#REF!</v>
      </c>
      <c r="E58" s="40">
        <v>256375.67000000004</v>
      </c>
      <c r="F58" s="41">
        <f>SUM(F53:F57)</f>
        <v>1018450.24</v>
      </c>
      <c r="G58" s="41">
        <f aca="true" t="shared" si="21" ref="G58:Q58">SUM(G53:G57)</f>
        <v>152767.536</v>
      </c>
      <c r="H58" s="41">
        <f t="shared" si="21"/>
        <v>797998.91</v>
      </c>
      <c r="I58" s="41">
        <f t="shared" si="21"/>
        <v>119699.83649999999</v>
      </c>
      <c r="J58" s="41">
        <f t="shared" si="21"/>
        <v>371587.01</v>
      </c>
      <c r="K58" s="41">
        <f t="shared" si="21"/>
        <v>55738.0515</v>
      </c>
      <c r="L58" s="41">
        <f t="shared" si="21"/>
        <v>363137.79000000004</v>
      </c>
      <c r="M58" s="41">
        <f t="shared" si="21"/>
        <v>54470.6685</v>
      </c>
      <c r="N58" s="41">
        <f t="shared" si="21"/>
        <v>570000</v>
      </c>
      <c r="O58" s="41">
        <f t="shared" si="21"/>
        <v>85500</v>
      </c>
      <c r="P58" s="41">
        <f t="shared" si="21"/>
        <v>640000</v>
      </c>
      <c r="Q58" s="41">
        <f t="shared" si="21"/>
        <v>96000</v>
      </c>
    </row>
    <row r="59" spans="2:17" s="1" customFormat="1" ht="15" thickBot="1">
      <c r="B59" s="43" t="s">
        <v>58</v>
      </c>
      <c r="C59" s="44"/>
      <c r="D59" s="54"/>
      <c r="E59" s="55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60"/>
      <c r="Q59" s="62"/>
    </row>
    <row r="60" spans="2:17" s="25" customFormat="1" ht="12">
      <c r="B60" s="26">
        <v>5605</v>
      </c>
      <c r="C60" s="27" t="s">
        <v>59</v>
      </c>
      <c r="D60" s="28" t="e">
        <v>#REF!</v>
      </c>
      <c r="E60" s="29">
        <v>415836.04</v>
      </c>
      <c r="F60" s="30">
        <v>442941.41</v>
      </c>
      <c r="G60" s="30">
        <f aca="true" t="shared" si="22" ref="G60:G76">F60*$G$3</f>
        <v>66441.21149999999</v>
      </c>
      <c r="H60" s="30">
        <v>456231.43</v>
      </c>
      <c r="I60" s="30">
        <f aca="true" t="shared" si="23" ref="I60:I76">H60*$I$3</f>
        <v>68434.7145</v>
      </c>
      <c r="J60" s="30">
        <v>606189.92</v>
      </c>
      <c r="K60" s="30">
        <f aca="true" t="shared" si="24" ref="K60:K76">J60*$K$3</f>
        <v>90928.488</v>
      </c>
      <c r="L60" s="30">
        <v>704355.18</v>
      </c>
      <c r="M60" s="30">
        <f aca="true" t="shared" si="25" ref="M60:M76">L60*$M$3</f>
        <v>105653.277</v>
      </c>
      <c r="N60" s="31">
        <v>915486</v>
      </c>
      <c r="O60" s="32">
        <f aca="true" t="shared" si="26" ref="O60:O76">N60*$O$3</f>
        <v>137322.9</v>
      </c>
      <c r="P60" s="50">
        <v>942233</v>
      </c>
      <c r="Q60" s="63">
        <f aca="true" t="shared" si="27" ref="Q60:Q76">P60*$Q$3</f>
        <v>141334.94999999998</v>
      </c>
    </row>
    <row r="61" spans="2:17" s="25" customFormat="1" ht="12">
      <c r="B61" s="26">
        <v>5610</v>
      </c>
      <c r="C61" s="27" t="s">
        <v>60</v>
      </c>
      <c r="D61" s="28" t="e">
        <v>#REF!</v>
      </c>
      <c r="E61" s="29">
        <v>550748.5</v>
      </c>
      <c r="F61" s="30">
        <v>1165817.48</v>
      </c>
      <c r="G61" s="30">
        <f t="shared" si="22"/>
        <v>174872.622</v>
      </c>
      <c r="H61" s="30">
        <v>1156092.03</v>
      </c>
      <c r="I61" s="30">
        <f t="shared" si="23"/>
        <v>173413.8045</v>
      </c>
      <c r="J61" s="30">
        <v>1136221.8</v>
      </c>
      <c r="K61" s="30">
        <f t="shared" si="24"/>
        <v>170433.27</v>
      </c>
      <c r="L61" s="30">
        <v>1165341.17</v>
      </c>
      <c r="M61" s="30">
        <f t="shared" si="25"/>
        <v>174801.17549999998</v>
      </c>
      <c r="N61" s="31">
        <v>2206651</v>
      </c>
      <c r="O61" s="32">
        <f t="shared" si="26"/>
        <v>330997.64999999997</v>
      </c>
      <c r="P61" s="50">
        <v>2062994</v>
      </c>
      <c r="Q61" s="32">
        <f t="shared" si="27"/>
        <v>309449.1</v>
      </c>
    </row>
    <row r="62" spans="2:17" s="25" customFormat="1" ht="12.75" customHeight="1">
      <c r="B62" s="26">
        <v>5615</v>
      </c>
      <c r="C62" s="27" t="s">
        <v>61</v>
      </c>
      <c r="D62" s="28" t="e">
        <v>#REF!</v>
      </c>
      <c r="E62" s="29">
        <v>1339745.99</v>
      </c>
      <c r="F62" s="30">
        <v>1006434.38</v>
      </c>
      <c r="G62" s="30">
        <f t="shared" si="22"/>
        <v>150965.157</v>
      </c>
      <c r="H62" s="30">
        <v>1048213.6399999983</v>
      </c>
      <c r="I62" s="30">
        <f t="shared" si="23"/>
        <v>157232.04599999974</v>
      </c>
      <c r="J62" s="30">
        <v>1137685.3200000003</v>
      </c>
      <c r="K62" s="30">
        <f t="shared" si="24"/>
        <v>170652.79800000004</v>
      </c>
      <c r="L62" s="30">
        <v>1124107.210000001</v>
      </c>
      <c r="M62" s="30">
        <f t="shared" si="25"/>
        <v>168616.08150000012</v>
      </c>
      <c r="N62" s="31">
        <v>1392760</v>
      </c>
      <c r="O62" s="32">
        <f t="shared" si="26"/>
        <v>208914</v>
      </c>
      <c r="P62" s="50">
        <v>1548279</v>
      </c>
      <c r="Q62" s="32">
        <f t="shared" si="27"/>
        <v>232241.85</v>
      </c>
    </row>
    <row r="63" spans="2:17" s="25" customFormat="1" ht="12">
      <c r="B63" s="26">
        <v>5620</v>
      </c>
      <c r="C63" s="27" t="s">
        <v>62</v>
      </c>
      <c r="D63" s="28" t="e">
        <v>#REF!</v>
      </c>
      <c r="E63" s="29">
        <v>162460.68</v>
      </c>
      <c r="F63" s="30">
        <v>182263.24</v>
      </c>
      <c r="G63" s="30">
        <f t="shared" si="22"/>
        <v>27339.485999999997</v>
      </c>
      <c r="H63" s="30">
        <v>13001.21</v>
      </c>
      <c r="I63" s="30">
        <f t="shared" si="23"/>
        <v>1950.1814999999997</v>
      </c>
      <c r="J63" s="30">
        <v>0</v>
      </c>
      <c r="K63" s="30">
        <f t="shared" si="24"/>
        <v>0</v>
      </c>
      <c r="L63" s="30">
        <v>0</v>
      </c>
      <c r="M63" s="30">
        <f t="shared" si="25"/>
        <v>0</v>
      </c>
      <c r="N63" s="31">
        <v>0</v>
      </c>
      <c r="O63" s="32">
        <f t="shared" si="26"/>
        <v>0</v>
      </c>
      <c r="P63" s="50">
        <v>0</v>
      </c>
      <c r="Q63" s="32">
        <f t="shared" si="27"/>
        <v>0</v>
      </c>
    </row>
    <row r="64" spans="2:17" s="25" customFormat="1" ht="12">
      <c r="B64" s="26">
        <v>5625</v>
      </c>
      <c r="C64" s="27" t="s">
        <v>63</v>
      </c>
      <c r="D64" s="28" t="e">
        <v>#REF!</v>
      </c>
      <c r="E64" s="29">
        <v>0</v>
      </c>
      <c r="F64" s="30">
        <v>0</v>
      </c>
      <c r="G64" s="30">
        <f t="shared" si="22"/>
        <v>0</v>
      </c>
      <c r="H64" s="30">
        <v>0</v>
      </c>
      <c r="I64" s="30">
        <f t="shared" si="23"/>
        <v>0</v>
      </c>
      <c r="J64" s="30">
        <v>0</v>
      </c>
      <c r="K64" s="30">
        <f t="shared" si="24"/>
        <v>0</v>
      </c>
      <c r="L64" s="30">
        <v>0</v>
      </c>
      <c r="M64" s="30">
        <f t="shared" si="25"/>
        <v>0</v>
      </c>
      <c r="N64" s="31">
        <v>0</v>
      </c>
      <c r="O64" s="32">
        <f t="shared" si="26"/>
        <v>0</v>
      </c>
      <c r="P64" s="50">
        <v>0</v>
      </c>
      <c r="Q64" s="32">
        <f t="shared" si="27"/>
        <v>0</v>
      </c>
    </row>
    <row r="65" spans="2:17" s="25" customFormat="1" ht="12">
      <c r="B65" s="26">
        <v>5630</v>
      </c>
      <c r="C65" s="27" t="s">
        <v>64</v>
      </c>
      <c r="D65" s="28" t="e">
        <v>#REF!</v>
      </c>
      <c r="E65" s="29">
        <v>-24913.25</v>
      </c>
      <c r="F65" s="30">
        <v>142112.16</v>
      </c>
      <c r="G65" s="30">
        <f t="shared" si="22"/>
        <v>21316.824</v>
      </c>
      <c r="H65" s="30">
        <v>161052.91</v>
      </c>
      <c r="I65" s="30">
        <f t="shared" si="23"/>
        <v>24157.9365</v>
      </c>
      <c r="J65" s="30">
        <v>125934.98</v>
      </c>
      <c r="K65" s="30">
        <f t="shared" si="24"/>
        <v>18890.247</v>
      </c>
      <c r="L65" s="30">
        <v>117153.58</v>
      </c>
      <c r="M65" s="30">
        <f t="shared" si="25"/>
        <v>17573.037</v>
      </c>
      <c r="N65" s="31">
        <v>200004</v>
      </c>
      <c r="O65" s="32">
        <f t="shared" si="26"/>
        <v>30000.6</v>
      </c>
      <c r="P65" s="50">
        <v>248500</v>
      </c>
      <c r="Q65" s="32">
        <f t="shared" si="27"/>
        <v>37275</v>
      </c>
    </row>
    <row r="66" spans="2:17" s="25" customFormat="1" ht="12">
      <c r="B66" s="26">
        <v>5635</v>
      </c>
      <c r="C66" s="27" t="s">
        <v>65</v>
      </c>
      <c r="D66" s="28" t="e">
        <v>#REF!</v>
      </c>
      <c r="E66" s="29">
        <v>1331.6120000000083</v>
      </c>
      <c r="F66" s="30">
        <v>-2532.5</v>
      </c>
      <c r="G66" s="30">
        <f t="shared" si="22"/>
        <v>-379.875</v>
      </c>
      <c r="H66" s="30">
        <v>-232326.04</v>
      </c>
      <c r="I66" s="30">
        <f t="shared" si="23"/>
        <v>-34848.906</v>
      </c>
      <c r="J66" s="30">
        <v>0</v>
      </c>
      <c r="K66" s="30">
        <f t="shared" si="24"/>
        <v>0</v>
      </c>
      <c r="L66" s="30">
        <v>0</v>
      </c>
      <c r="M66" s="30">
        <f t="shared" si="25"/>
        <v>0</v>
      </c>
      <c r="N66" s="31">
        <v>0</v>
      </c>
      <c r="O66" s="32">
        <f t="shared" si="26"/>
        <v>0</v>
      </c>
      <c r="P66" s="50">
        <v>0</v>
      </c>
      <c r="Q66" s="32">
        <f t="shared" si="27"/>
        <v>0</v>
      </c>
    </row>
    <row r="67" spans="2:17" s="25" customFormat="1" ht="12">
      <c r="B67" s="26">
        <v>5640</v>
      </c>
      <c r="C67" s="27" t="s">
        <v>66</v>
      </c>
      <c r="D67" s="28" t="e">
        <v>#REF!</v>
      </c>
      <c r="E67" s="29">
        <v>482827.75</v>
      </c>
      <c r="F67" s="30">
        <v>190551.26</v>
      </c>
      <c r="G67" s="30">
        <f t="shared" si="22"/>
        <v>28582.689000000002</v>
      </c>
      <c r="H67" s="30">
        <v>177331.46</v>
      </c>
      <c r="I67" s="30">
        <f t="shared" si="23"/>
        <v>26599.718999999997</v>
      </c>
      <c r="J67" s="30">
        <v>129374.41</v>
      </c>
      <c r="K67" s="30">
        <f t="shared" si="24"/>
        <v>19406.1615</v>
      </c>
      <c r="L67" s="30">
        <v>129462.56</v>
      </c>
      <c r="M67" s="30">
        <f t="shared" si="25"/>
        <v>19419.384</v>
      </c>
      <c r="N67" s="31">
        <v>188700</v>
      </c>
      <c r="O67" s="32">
        <f t="shared" si="26"/>
        <v>28305</v>
      </c>
      <c r="P67" s="50">
        <v>188700</v>
      </c>
      <c r="Q67" s="32">
        <f t="shared" si="27"/>
        <v>28305</v>
      </c>
    </row>
    <row r="68" spans="2:17" s="25" customFormat="1" ht="12">
      <c r="B68" s="26">
        <v>5645</v>
      </c>
      <c r="C68" s="27" t="s">
        <v>67</v>
      </c>
      <c r="D68" s="28" t="e">
        <v>#REF!</v>
      </c>
      <c r="E68" s="29">
        <v>39637</v>
      </c>
      <c r="F68" s="30">
        <v>-194909</v>
      </c>
      <c r="G68" s="30">
        <f t="shared" si="22"/>
        <v>-29236.35</v>
      </c>
      <c r="H68" s="30">
        <v>0</v>
      </c>
      <c r="I68" s="30">
        <f t="shared" si="23"/>
        <v>0</v>
      </c>
      <c r="J68" s="30">
        <v>0</v>
      </c>
      <c r="K68" s="30">
        <f t="shared" si="24"/>
        <v>0</v>
      </c>
      <c r="L68" s="30">
        <v>0</v>
      </c>
      <c r="M68" s="30">
        <f t="shared" si="25"/>
        <v>0</v>
      </c>
      <c r="N68" s="31">
        <v>0</v>
      </c>
      <c r="O68" s="32">
        <f t="shared" si="26"/>
        <v>0</v>
      </c>
      <c r="P68" s="50">
        <v>0</v>
      </c>
      <c r="Q68" s="32">
        <f t="shared" si="27"/>
        <v>0</v>
      </c>
    </row>
    <row r="69" spans="2:17" s="25" customFormat="1" ht="12">
      <c r="B69" s="26">
        <v>5655</v>
      </c>
      <c r="C69" s="27" t="s">
        <v>68</v>
      </c>
      <c r="D69" s="28" t="e">
        <v>#REF!</v>
      </c>
      <c r="E69" s="29">
        <v>545563.6799999999</v>
      </c>
      <c r="F69" s="30">
        <v>696401.0800000001</v>
      </c>
      <c r="G69" s="30">
        <f t="shared" si="22"/>
        <v>104460.16200000001</v>
      </c>
      <c r="H69" s="30">
        <v>825573.34</v>
      </c>
      <c r="I69" s="30">
        <f t="shared" si="23"/>
        <v>123836.00099999999</v>
      </c>
      <c r="J69" s="30">
        <v>812294.19</v>
      </c>
      <c r="K69" s="30">
        <f t="shared" si="24"/>
        <v>121844.12849999999</v>
      </c>
      <c r="L69" s="30">
        <v>838050.96</v>
      </c>
      <c r="M69" s="30">
        <f t="shared" si="25"/>
        <v>125707.64399999999</v>
      </c>
      <c r="N69" s="31">
        <v>945000</v>
      </c>
      <c r="O69" s="32">
        <f t="shared" si="26"/>
        <v>141750</v>
      </c>
      <c r="P69" s="50">
        <v>1045000</v>
      </c>
      <c r="Q69" s="32">
        <f t="shared" si="27"/>
        <v>156750</v>
      </c>
    </row>
    <row r="70" spans="2:17" s="25" customFormat="1" ht="12">
      <c r="B70" s="26">
        <v>5660</v>
      </c>
      <c r="C70" s="27" t="s">
        <v>69</v>
      </c>
      <c r="D70" s="28" t="e">
        <v>#REF!</v>
      </c>
      <c r="E70" s="29">
        <v>7843.19</v>
      </c>
      <c r="F70" s="30">
        <v>13142.48</v>
      </c>
      <c r="G70" s="30">
        <f t="shared" si="22"/>
        <v>1971.3719999999998</v>
      </c>
      <c r="H70" s="30">
        <v>827.51</v>
      </c>
      <c r="I70" s="30">
        <f t="shared" si="23"/>
        <v>124.1265</v>
      </c>
      <c r="J70" s="30">
        <v>5448.12</v>
      </c>
      <c r="K70" s="30">
        <f t="shared" si="24"/>
        <v>817.218</v>
      </c>
      <c r="L70" s="30">
        <v>8764.68</v>
      </c>
      <c r="M70" s="30">
        <f t="shared" si="25"/>
        <v>1314.702</v>
      </c>
      <c r="N70" s="31">
        <v>10000</v>
      </c>
      <c r="O70" s="32">
        <f t="shared" si="26"/>
        <v>1500</v>
      </c>
      <c r="P70" s="50">
        <v>15000</v>
      </c>
      <c r="Q70" s="32">
        <f t="shared" si="27"/>
        <v>2250</v>
      </c>
    </row>
    <row r="71" spans="2:17" s="25" customFormat="1" ht="12">
      <c r="B71" s="26">
        <v>5665</v>
      </c>
      <c r="C71" s="27" t="s">
        <v>70</v>
      </c>
      <c r="D71" s="28" t="e">
        <v>#REF!</v>
      </c>
      <c r="E71" s="29">
        <v>572707.37</v>
      </c>
      <c r="F71" s="30">
        <v>945520.1199999999</v>
      </c>
      <c r="G71" s="30">
        <f t="shared" si="22"/>
        <v>141828.01799999998</v>
      </c>
      <c r="H71" s="30">
        <v>992953.4400000001</v>
      </c>
      <c r="I71" s="30">
        <f t="shared" si="23"/>
        <v>148943.016</v>
      </c>
      <c r="J71" s="30">
        <v>1046155.1499999999</v>
      </c>
      <c r="K71" s="30">
        <f t="shared" si="24"/>
        <v>156923.2725</v>
      </c>
      <c r="L71" s="30">
        <v>895745.48</v>
      </c>
      <c r="M71" s="30">
        <f t="shared" si="25"/>
        <v>134361.822</v>
      </c>
      <c r="N71" s="31">
        <v>1144885</v>
      </c>
      <c r="O71" s="32">
        <f t="shared" si="26"/>
        <v>171732.75</v>
      </c>
      <c r="P71" s="50">
        <v>1438462</v>
      </c>
      <c r="Q71" s="32">
        <f t="shared" si="27"/>
        <v>215769.3</v>
      </c>
    </row>
    <row r="72" spans="2:17" s="25" customFormat="1" ht="12">
      <c r="B72" s="26">
        <v>5670</v>
      </c>
      <c r="C72" s="27" t="s">
        <v>71</v>
      </c>
      <c r="D72" s="28" t="e">
        <v>#REF!</v>
      </c>
      <c r="E72" s="29">
        <v>0</v>
      </c>
      <c r="F72" s="30">
        <v>0</v>
      </c>
      <c r="G72" s="30">
        <f t="shared" si="22"/>
        <v>0</v>
      </c>
      <c r="H72" s="30">
        <v>0</v>
      </c>
      <c r="I72" s="30">
        <f t="shared" si="23"/>
        <v>0</v>
      </c>
      <c r="J72" s="30">
        <v>0</v>
      </c>
      <c r="K72" s="30">
        <f t="shared" si="24"/>
        <v>0</v>
      </c>
      <c r="L72" s="30">
        <v>0</v>
      </c>
      <c r="M72" s="30">
        <f t="shared" si="25"/>
        <v>0</v>
      </c>
      <c r="N72" s="31">
        <v>0</v>
      </c>
      <c r="O72" s="32">
        <f t="shared" si="26"/>
        <v>0</v>
      </c>
      <c r="P72" s="50">
        <v>0</v>
      </c>
      <c r="Q72" s="32">
        <f t="shared" si="27"/>
        <v>0</v>
      </c>
    </row>
    <row r="73" spans="2:17" s="25" customFormat="1" ht="12">
      <c r="B73" s="26">
        <v>5675</v>
      </c>
      <c r="C73" s="27" t="s">
        <v>72</v>
      </c>
      <c r="D73" s="28" t="e">
        <v>#REF!</v>
      </c>
      <c r="E73" s="29">
        <v>370032.58</v>
      </c>
      <c r="F73" s="30">
        <v>415617.03</v>
      </c>
      <c r="G73" s="30">
        <f t="shared" si="22"/>
        <v>62342.5545</v>
      </c>
      <c r="H73" s="30">
        <v>475028.25</v>
      </c>
      <c r="I73" s="30">
        <f t="shared" si="23"/>
        <v>71254.2375</v>
      </c>
      <c r="J73" s="30">
        <v>450855.03</v>
      </c>
      <c r="K73" s="30">
        <f t="shared" si="24"/>
        <v>67628.2545</v>
      </c>
      <c r="L73" s="30">
        <v>561625.9</v>
      </c>
      <c r="M73" s="30">
        <f t="shared" si="25"/>
        <v>84243.885</v>
      </c>
      <c r="N73" s="31">
        <v>557012</v>
      </c>
      <c r="O73" s="32">
        <f t="shared" si="26"/>
        <v>83551.8</v>
      </c>
      <c r="P73" s="50">
        <v>568152</v>
      </c>
      <c r="Q73" s="32">
        <f t="shared" si="27"/>
        <v>85222.8</v>
      </c>
    </row>
    <row r="74" spans="2:17" s="25" customFormat="1" ht="12">
      <c r="B74" s="26">
        <v>5680</v>
      </c>
      <c r="C74" s="27" t="s">
        <v>73</v>
      </c>
      <c r="D74" s="28" t="e">
        <v>#REF!</v>
      </c>
      <c r="E74" s="29">
        <v>0</v>
      </c>
      <c r="F74" s="30">
        <v>46710.02</v>
      </c>
      <c r="G74" s="30">
        <f t="shared" si="22"/>
        <v>7006.503</v>
      </c>
      <c r="H74" s="30">
        <v>51101.67</v>
      </c>
      <c r="I74" s="30">
        <f t="shared" si="23"/>
        <v>7665.250499999999</v>
      </c>
      <c r="J74" s="30">
        <v>54237.61</v>
      </c>
      <c r="K74" s="30">
        <f t="shared" si="24"/>
        <v>8135.6415</v>
      </c>
      <c r="L74" s="30">
        <v>56496.6</v>
      </c>
      <c r="M74" s="30">
        <f t="shared" si="25"/>
        <v>8474.49</v>
      </c>
      <c r="N74" s="31">
        <v>61200</v>
      </c>
      <c r="O74" s="32">
        <f t="shared" si="26"/>
        <v>9180</v>
      </c>
      <c r="P74" s="50">
        <v>62250</v>
      </c>
      <c r="Q74" s="32">
        <f t="shared" si="27"/>
        <v>9337.5</v>
      </c>
    </row>
    <row r="75" spans="2:17" s="25" customFormat="1" ht="12">
      <c r="B75" s="26">
        <v>5685</v>
      </c>
      <c r="C75" s="27" t="s">
        <v>74</v>
      </c>
      <c r="D75" s="28" t="e">
        <v>#REF!</v>
      </c>
      <c r="E75" s="29">
        <v>0</v>
      </c>
      <c r="F75" s="30">
        <v>2277.94</v>
      </c>
      <c r="G75" s="30">
        <f t="shared" si="22"/>
        <v>341.691</v>
      </c>
      <c r="H75" s="30">
        <v>0</v>
      </c>
      <c r="I75" s="30">
        <f t="shared" si="23"/>
        <v>0</v>
      </c>
      <c r="J75" s="30">
        <v>0</v>
      </c>
      <c r="K75" s="30">
        <f t="shared" si="24"/>
        <v>0</v>
      </c>
      <c r="L75" s="30">
        <v>0</v>
      </c>
      <c r="M75" s="30">
        <f t="shared" si="25"/>
        <v>0</v>
      </c>
      <c r="N75" s="31">
        <v>0</v>
      </c>
      <c r="O75" s="32">
        <f t="shared" si="26"/>
        <v>0</v>
      </c>
      <c r="P75" s="50">
        <v>0</v>
      </c>
      <c r="Q75" s="32">
        <f t="shared" si="27"/>
        <v>0</v>
      </c>
    </row>
    <row r="76" spans="2:17" s="52" customFormat="1" ht="12">
      <c r="B76" s="26">
        <v>5695</v>
      </c>
      <c r="C76" s="27" t="s">
        <v>75</v>
      </c>
      <c r="D76" s="28" t="e">
        <v>#REF!</v>
      </c>
      <c r="E76" s="29">
        <v>0</v>
      </c>
      <c r="F76" s="30">
        <v>-65526.67</v>
      </c>
      <c r="G76" s="30">
        <f t="shared" si="22"/>
        <v>-9829.0005</v>
      </c>
      <c r="H76" s="30">
        <v>12100.99</v>
      </c>
      <c r="I76" s="30">
        <f t="shared" si="23"/>
        <v>1815.1485</v>
      </c>
      <c r="J76" s="30">
        <v>54373.24</v>
      </c>
      <c r="K76" s="30">
        <f t="shared" si="24"/>
        <v>8155.985999999999</v>
      </c>
      <c r="L76" s="30">
        <v>0</v>
      </c>
      <c r="M76" s="30">
        <f t="shared" si="25"/>
        <v>0</v>
      </c>
      <c r="N76" s="31">
        <v>0</v>
      </c>
      <c r="O76" s="34">
        <f t="shared" si="26"/>
        <v>0</v>
      </c>
      <c r="P76" s="59">
        <v>0</v>
      </c>
      <c r="Q76" s="34">
        <f t="shared" si="27"/>
        <v>0</v>
      </c>
    </row>
    <row r="77" spans="2:17" s="36" customFormat="1" ht="12.75" thickBot="1">
      <c r="B77" s="37" t="s">
        <v>30</v>
      </c>
      <c r="C77" s="38"/>
      <c r="D77" s="39" t="e">
        <v>#REF!</v>
      </c>
      <c r="E77" s="40">
        <v>4463821.142</v>
      </c>
      <c r="F77" s="41">
        <f>SUM(F60:F76)</f>
        <v>4986820.43</v>
      </c>
      <c r="G77" s="41">
        <f aca="true" t="shared" si="28" ref="G77:Q77">SUM(G60:G76)</f>
        <v>748023.0645</v>
      </c>
      <c r="H77" s="41">
        <f t="shared" si="28"/>
        <v>5137181.839999998</v>
      </c>
      <c r="I77" s="41">
        <f t="shared" si="28"/>
        <v>770577.2759999998</v>
      </c>
      <c r="J77" s="41">
        <f t="shared" si="28"/>
        <v>5558769.770000001</v>
      </c>
      <c r="K77" s="41">
        <f t="shared" si="28"/>
        <v>833815.4654999999</v>
      </c>
      <c r="L77" s="41">
        <f t="shared" si="28"/>
        <v>5601103.320000001</v>
      </c>
      <c r="M77" s="41">
        <f t="shared" si="28"/>
        <v>840165.4980000001</v>
      </c>
      <c r="N77" s="41">
        <f t="shared" si="28"/>
        <v>7621698</v>
      </c>
      <c r="O77" s="41">
        <f t="shared" si="28"/>
        <v>1143254.7</v>
      </c>
      <c r="P77" s="41">
        <f t="shared" si="28"/>
        <v>8119570</v>
      </c>
      <c r="Q77" s="41">
        <f t="shared" si="28"/>
        <v>1217935.5</v>
      </c>
    </row>
    <row r="78" spans="2:17" s="1" customFormat="1" ht="15" thickBot="1">
      <c r="B78" s="64" t="s">
        <v>76</v>
      </c>
      <c r="C78" s="65"/>
      <c r="D78" s="54"/>
      <c r="E78" s="55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66"/>
      <c r="Q78" s="67"/>
    </row>
    <row r="79" spans="2:17" s="36" customFormat="1" ht="12">
      <c r="B79" s="68">
        <v>4705</v>
      </c>
      <c r="C79" s="69" t="s">
        <v>79</v>
      </c>
      <c r="D79" s="70"/>
      <c r="E79" s="71"/>
      <c r="F79" s="32">
        <v>211302585.45999998</v>
      </c>
      <c r="G79" s="72">
        <f aca="true" t="shared" si="29" ref="G79:G90">F79*$G$3</f>
        <v>31695387.818999995</v>
      </c>
      <c r="H79" s="73">
        <v>218845888.05</v>
      </c>
      <c r="I79" s="74">
        <f aca="true" t="shared" si="30" ref="I79:I90">H79*$I$3</f>
        <v>32826883.2075</v>
      </c>
      <c r="J79" s="73">
        <v>221962964.64</v>
      </c>
      <c r="K79" s="74">
        <f aca="true" t="shared" si="31" ref="K79:K90">J79*$K$3</f>
        <v>33294444.695999995</v>
      </c>
      <c r="L79" s="73">
        <v>229144069.60000002</v>
      </c>
      <c r="M79" s="74">
        <f aca="true" t="shared" si="32" ref="M79:M90">L79*$M$3</f>
        <v>34371610.440000005</v>
      </c>
      <c r="N79" s="73">
        <v>272204756</v>
      </c>
      <c r="O79" s="74">
        <f aca="true" t="shared" si="33" ref="O79:O90">N79*$O$3</f>
        <v>40830713.4</v>
      </c>
      <c r="P79" s="73">
        <v>270083728</v>
      </c>
      <c r="Q79" s="74">
        <f aca="true" t="shared" si="34" ref="Q79:Q90">P79*$Q$3</f>
        <v>40512559.199999996</v>
      </c>
    </row>
    <row r="80" spans="2:17" s="36" customFormat="1" ht="12">
      <c r="B80" s="68">
        <v>4706</v>
      </c>
      <c r="C80" s="69" t="s">
        <v>92</v>
      </c>
      <c r="D80" s="70"/>
      <c r="E80" s="71"/>
      <c r="F80" s="32">
        <v>0</v>
      </c>
      <c r="G80" s="72">
        <f t="shared" si="29"/>
        <v>0</v>
      </c>
      <c r="H80" s="73">
        <v>0</v>
      </c>
      <c r="I80" s="74">
        <f t="shared" si="30"/>
        <v>0</v>
      </c>
      <c r="J80" s="73">
        <v>0</v>
      </c>
      <c r="K80" s="74">
        <f t="shared" si="31"/>
        <v>0</v>
      </c>
      <c r="L80" s="73">
        <v>0</v>
      </c>
      <c r="M80" s="74">
        <f t="shared" si="32"/>
        <v>0</v>
      </c>
      <c r="N80" s="73">
        <v>0</v>
      </c>
      <c r="O80" s="74">
        <f t="shared" si="33"/>
        <v>0</v>
      </c>
      <c r="P80" s="73">
        <v>0</v>
      </c>
      <c r="Q80" s="74">
        <f t="shared" si="34"/>
        <v>0</v>
      </c>
    </row>
    <row r="81" spans="2:17" s="36" customFormat="1" ht="12">
      <c r="B81" s="68">
        <v>4708</v>
      </c>
      <c r="C81" s="69" t="s">
        <v>80</v>
      </c>
      <c r="D81" s="70"/>
      <c r="E81" s="71"/>
      <c r="F81" s="32">
        <v>19054137.88</v>
      </c>
      <c r="G81" s="72">
        <f t="shared" si="29"/>
        <v>2858120.6819999996</v>
      </c>
      <c r="H81" s="73">
        <v>19530140.49</v>
      </c>
      <c r="I81" s="74">
        <f t="shared" si="30"/>
        <v>2929521.0734999995</v>
      </c>
      <c r="J81" s="73">
        <v>22129873.05</v>
      </c>
      <c r="K81" s="74">
        <f t="shared" si="31"/>
        <v>3319480.9575</v>
      </c>
      <c r="L81" s="73">
        <v>22837785.98</v>
      </c>
      <c r="M81" s="74">
        <f t="shared" si="32"/>
        <v>3425667.897</v>
      </c>
      <c r="N81" s="73">
        <v>23524688</v>
      </c>
      <c r="O81" s="74">
        <f t="shared" si="33"/>
        <v>3528703.1999999997</v>
      </c>
      <c r="P81" s="73">
        <v>23917111</v>
      </c>
      <c r="Q81" s="74">
        <f t="shared" si="34"/>
        <v>3587566.65</v>
      </c>
    </row>
    <row r="82" spans="2:17" s="36" customFormat="1" ht="12">
      <c r="B82" s="68">
        <v>4710</v>
      </c>
      <c r="C82" s="69" t="s">
        <v>81</v>
      </c>
      <c r="D82" s="70"/>
      <c r="E82" s="71"/>
      <c r="F82" s="32">
        <v>182519.85</v>
      </c>
      <c r="G82" s="72">
        <f t="shared" si="29"/>
        <v>27377.9775</v>
      </c>
      <c r="H82" s="73">
        <v>143461.72</v>
      </c>
      <c r="I82" s="74">
        <f t="shared" si="30"/>
        <v>21519.257999999998</v>
      </c>
      <c r="J82" s="73">
        <v>-52768.73</v>
      </c>
      <c r="K82" s="74">
        <f t="shared" si="31"/>
        <v>-7915.3095</v>
      </c>
      <c r="L82" s="73">
        <v>6811.86</v>
      </c>
      <c r="M82" s="74">
        <f t="shared" si="32"/>
        <v>1021.7789999999999</v>
      </c>
      <c r="N82" s="73">
        <v>0</v>
      </c>
      <c r="O82" s="74">
        <f t="shared" si="33"/>
        <v>0</v>
      </c>
      <c r="P82" s="73">
        <v>0</v>
      </c>
      <c r="Q82" s="74">
        <f t="shared" si="34"/>
        <v>0</v>
      </c>
    </row>
    <row r="83" spans="2:17" s="36" customFormat="1" ht="12">
      <c r="B83" s="68">
        <v>4712</v>
      </c>
      <c r="C83" s="69" t="s">
        <v>82</v>
      </c>
      <c r="D83" s="70"/>
      <c r="E83" s="71"/>
      <c r="F83" s="32">
        <v>0</v>
      </c>
      <c r="G83" s="72">
        <f t="shared" si="29"/>
        <v>0</v>
      </c>
      <c r="H83" s="73">
        <v>0</v>
      </c>
      <c r="I83" s="74">
        <f t="shared" si="30"/>
        <v>0</v>
      </c>
      <c r="J83" s="73">
        <v>0</v>
      </c>
      <c r="K83" s="74">
        <f t="shared" si="31"/>
        <v>0</v>
      </c>
      <c r="L83" s="73">
        <v>0</v>
      </c>
      <c r="M83" s="74">
        <f t="shared" si="32"/>
        <v>0</v>
      </c>
      <c r="N83" s="73">
        <v>4039000</v>
      </c>
      <c r="O83" s="74">
        <f t="shared" si="33"/>
        <v>605850</v>
      </c>
      <c r="P83" s="73">
        <v>4160000</v>
      </c>
      <c r="Q83" s="74">
        <f t="shared" si="34"/>
        <v>624000</v>
      </c>
    </row>
    <row r="84" spans="2:17" s="36" customFormat="1" ht="12">
      <c r="B84" s="68">
        <v>4714</v>
      </c>
      <c r="C84" s="69" t="s">
        <v>83</v>
      </c>
      <c r="D84" s="70"/>
      <c r="E84" s="71"/>
      <c r="F84" s="32">
        <v>20706789.92</v>
      </c>
      <c r="G84" s="72">
        <f t="shared" si="29"/>
        <v>3106018.4880000004</v>
      </c>
      <c r="H84" s="73">
        <v>20788073.3</v>
      </c>
      <c r="I84" s="74">
        <f t="shared" si="30"/>
        <v>3118210.995</v>
      </c>
      <c r="J84" s="73">
        <v>16824927.52</v>
      </c>
      <c r="K84" s="74">
        <f t="shared" si="31"/>
        <v>2523739.128</v>
      </c>
      <c r="L84" s="73">
        <v>18367359.41</v>
      </c>
      <c r="M84" s="74">
        <f t="shared" si="32"/>
        <v>2755103.9115</v>
      </c>
      <c r="N84" s="73">
        <v>19379276</v>
      </c>
      <c r="O84" s="74">
        <f t="shared" si="33"/>
        <v>2906891.4</v>
      </c>
      <c r="P84" s="73">
        <v>19961000</v>
      </c>
      <c r="Q84" s="74">
        <f t="shared" si="34"/>
        <v>2994150</v>
      </c>
    </row>
    <row r="85" spans="2:17" s="36" customFormat="1" ht="12">
      <c r="B85" s="68">
        <v>4715</v>
      </c>
      <c r="C85" s="69" t="s">
        <v>84</v>
      </c>
      <c r="D85" s="70"/>
      <c r="E85" s="71"/>
      <c r="F85" s="32">
        <v>0</v>
      </c>
      <c r="G85" s="72">
        <f t="shared" si="29"/>
        <v>0</v>
      </c>
      <c r="H85" s="73">
        <v>0</v>
      </c>
      <c r="I85" s="74">
        <f t="shared" si="30"/>
        <v>0</v>
      </c>
      <c r="J85" s="73">
        <v>0</v>
      </c>
      <c r="K85" s="74">
        <f t="shared" si="31"/>
        <v>0</v>
      </c>
      <c r="L85" s="73">
        <v>0</v>
      </c>
      <c r="M85" s="74">
        <f t="shared" si="32"/>
        <v>0</v>
      </c>
      <c r="N85" s="73">
        <v>0</v>
      </c>
      <c r="O85" s="74">
        <f t="shared" si="33"/>
        <v>0</v>
      </c>
      <c r="P85" s="73">
        <v>0</v>
      </c>
      <c r="Q85" s="74">
        <f t="shared" si="34"/>
        <v>0</v>
      </c>
    </row>
    <row r="86" spans="2:17" s="36" customFormat="1" ht="12">
      <c r="B86" s="68">
        <v>4716</v>
      </c>
      <c r="C86" s="69" t="s">
        <v>85</v>
      </c>
      <c r="D86" s="70"/>
      <c r="E86" s="71"/>
      <c r="F86" s="32">
        <v>15949015.82</v>
      </c>
      <c r="G86" s="72">
        <f t="shared" si="29"/>
        <v>2392352.373</v>
      </c>
      <c r="H86" s="73">
        <v>16501411.98</v>
      </c>
      <c r="I86" s="74">
        <f t="shared" si="30"/>
        <v>2475211.797</v>
      </c>
      <c r="J86" s="73">
        <v>14903630.44</v>
      </c>
      <c r="K86" s="74">
        <f t="shared" si="31"/>
        <v>2235544.5659999996</v>
      </c>
      <c r="L86" s="73">
        <v>15141177.21</v>
      </c>
      <c r="M86" s="74">
        <f t="shared" si="32"/>
        <v>2271176.5815</v>
      </c>
      <c r="N86" s="73">
        <v>16463155</v>
      </c>
      <c r="O86" s="74">
        <f t="shared" si="33"/>
        <v>2469473.25</v>
      </c>
      <c r="P86" s="73">
        <v>16957000</v>
      </c>
      <c r="Q86" s="74">
        <f t="shared" si="34"/>
        <v>2543550</v>
      </c>
    </row>
    <row r="87" spans="2:17" s="36" customFormat="1" ht="12">
      <c r="B87" s="68">
        <v>4720</v>
      </c>
      <c r="C87" s="69" t="s">
        <v>86</v>
      </c>
      <c r="D87" s="70"/>
      <c r="E87" s="71"/>
      <c r="F87" s="32">
        <v>0</v>
      </c>
      <c r="G87" s="72">
        <f t="shared" si="29"/>
        <v>0</v>
      </c>
      <c r="H87" s="73">
        <v>0</v>
      </c>
      <c r="I87" s="74">
        <f t="shared" si="30"/>
        <v>0</v>
      </c>
      <c r="J87" s="73">
        <v>0</v>
      </c>
      <c r="K87" s="74">
        <f t="shared" si="31"/>
        <v>0</v>
      </c>
      <c r="L87" s="73">
        <v>0</v>
      </c>
      <c r="M87" s="74">
        <f t="shared" si="32"/>
        <v>0</v>
      </c>
      <c r="N87" s="73">
        <v>0</v>
      </c>
      <c r="O87" s="74">
        <f t="shared" si="33"/>
        <v>0</v>
      </c>
      <c r="P87" s="73">
        <v>0</v>
      </c>
      <c r="Q87" s="74">
        <f t="shared" si="34"/>
        <v>0</v>
      </c>
    </row>
    <row r="88" spans="2:17" s="36" customFormat="1" ht="12">
      <c r="B88" s="68">
        <v>4725</v>
      </c>
      <c r="C88" s="69" t="s">
        <v>87</v>
      </c>
      <c r="D88" s="70"/>
      <c r="E88" s="71"/>
      <c r="F88" s="32">
        <v>0</v>
      </c>
      <c r="G88" s="72">
        <f t="shared" si="29"/>
        <v>0</v>
      </c>
      <c r="H88" s="73">
        <v>0</v>
      </c>
      <c r="I88" s="74">
        <f t="shared" si="30"/>
        <v>0</v>
      </c>
      <c r="J88" s="73">
        <v>0</v>
      </c>
      <c r="K88" s="74">
        <f t="shared" si="31"/>
        <v>0</v>
      </c>
      <c r="L88" s="73">
        <v>0</v>
      </c>
      <c r="M88" s="74">
        <f t="shared" si="32"/>
        <v>0</v>
      </c>
      <c r="N88" s="73">
        <v>0</v>
      </c>
      <c r="O88" s="74">
        <f t="shared" si="33"/>
        <v>0</v>
      </c>
      <c r="P88" s="73">
        <v>0</v>
      </c>
      <c r="Q88" s="74">
        <f t="shared" si="34"/>
        <v>0</v>
      </c>
    </row>
    <row r="89" spans="2:17" s="75" customFormat="1" ht="12.75">
      <c r="B89" s="68">
        <v>4730</v>
      </c>
      <c r="C89" s="69" t="s">
        <v>88</v>
      </c>
      <c r="D89" s="76"/>
      <c r="E89" s="77"/>
      <c r="F89" s="33">
        <v>0</v>
      </c>
      <c r="G89" s="72">
        <f t="shared" si="29"/>
        <v>0</v>
      </c>
      <c r="H89" s="73">
        <v>0</v>
      </c>
      <c r="I89" s="74">
        <f t="shared" si="30"/>
        <v>0</v>
      </c>
      <c r="J89" s="73">
        <v>0</v>
      </c>
      <c r="K89" s="74">
        <f t="shared" si="31"/>
        <v>0</v>
      </c>
      <c r="L89" s="73">
        <v>0</v>
      </c>
      <c r="M89" s="74">
        <f t="shared" si="32"/>
        <v>0</v>
      </c>
      <c r="N89" s="73">
        <v>0</v>
      </c>
      <c r="O89" s="74">
        <f t="shared" si="33"/>
        <v>0</v>
      </c>
      <c r="P89" s="73">
        <v>0</v>
      </c>
      <c r="Q89" s="74">
        <f t="shared" si="34"/>
        <v>0</v>
      </c>
    </row>
    <row r="90" spans="2:17" s="78" customFormat="1" ht="12.75">
      <c r="B90" s="68">
        <v>4750</v>
      </c>
      <c r="C90" s="69" t="s">
        <v>89</v>
      </c>
      <c r="D90" s="76" t="e">
        <v>#REF!</v>
      </c>
      <c r="E90" s="77">
        <v>13653215.972</v>
      </c>
      <c r="F90" s="35">
        <v>100385.55</v>
      </c>
      <c r="G90" s="79">
        <f t="shared" si="29"/>
        <v>15057.8325</v>
      </c>
      <c r="H90" s="80">
        <v>153542.66</v>
      </c>
      <c r="I90" s="81">
        <f t="shared" si="30"/>
        <v>23031.399</v>
      </c>
      <c r="J90" s="80">
        <v>79343.61</v>
      </c>
      <c r="K90" s="81">
        <f t="shared" si="31"/>
        <v>11901.5415</v>
      </c>
      <c r="L90" s="80">
        <v>16075.05</v>
      </c>
      <c r="M90" s="81">
        <f t="shared" si="32"/>
        <v>2411.2574999999997</v>
      </c>
      <c r="N90" s="80">
        <v>0</v>
      </c>
      <c r="O90" s="81">
        <f t="shared" si="33"/>
        <v>0</v>
      </c>
      <c r="P90" s="80">
        <v>0</v>
      </c>
      <c r="Q90" s="81">
        <f t="shared" si="34"/>
        <v>0</v>
      </c>
    </row>
    <row r="91" spans="2:17" ht="15.75" thickBot="1">
      <c r="B91" s="37" t="s">
        <v>30</v>
      </c>
      <c r="C91" s="83"/>
      <c r="D91" s="84"/>
      <c r="E91" s="85"/>
      <c r="F91" s="86">
        <f>SUM(F79:F90)</f>
        <v>267295434.47999996</v>
      </c>
      <c r="G91" s="86">
        <f aca="true" t="shared" si="35" ref="G91:Q91">SUM(G79:G90)</f>
        <v>40094315.172</v>
      </c>
      <c r="H91" s="86">
        <f t="shared" si="35"/>
        <v>275962518.20000005</v>
      </c>
      <c r="I91" s="86">
        <f t="shared" si="35"/>
        <v>41394377.72999999</v>
      </c>
      <c r="J91" s="86">
        <f t="shared" si="35"/>
        <v>275847970.53000003</v>
      </c>
      <c r="K91" s="86">
        <f t="shared" si="35"/>
        <v>41377195.5795</v>
      </c>
      <c r="L91" s="86">
        <f t="shared" si="35"/>
        <v>285513279.11</v>
      </c>
      <c r="M91" s="86">
        <f t="shared" si="35"/>
        <v>42826991.866500005</v>
      </c>
      <c r="N91" s="86">
        <f t="shared" si="35"/>
        <v>335610875</v>
      </c>
      <c r="O91" s="86">
        <f t="shared" si="35"/>
        <v>50341631.25</v>
      </c>
      <c r="P91" s="86">
        <f t="shared" si="35"/>
        <v>335078839</v>
      </c>
      <c r="Q91" s="86">
        <f t="shared" si="35"/>
        <v>50261825.849999994</v>
      </c>
    </row>
    <row r="92" spans="2:17" ht="15.75" thickBot="1">
      <c r="B92" s="64" t="s">
        <v>78</v>
      </c>
      <c r="C92" s="65"/>
      <c r="D92" s="87"/>
      <c r="E92" s="55"/>
      <c r="F92" s="88">
        <f>SUM(F91,F77,F51,F58,F41,F26)</f>
        <v>283451085.35999995</v>
      </c>
      <c r="G92" s="88">
        <f aca="true" t="shared" si="36" ref="G92:Q92">SUM(G91,G77,G51,G58,G41,G26)</f>
        <v>42517662.80399999</v>
      </c>
      <c r="H92" s="88">
        <f t="shared" si="36"/>
        <v>291888328.72</v>
      </c>
      <c r="I92" s="88">
        <f t="shared" si="36"/>
        <v>43783249.30799998</v>
      </c>
      <c r="J92" s="88">
        <f t="shared" si="36"/>
        <v>293021650.88</v>
      </c>
      <c r="K92" s="88">
        <f t="shared" si="36"/>
        <v>43953247.63199999</v>
      </c>
      <c r="L92" s="88">
        <f t="shared" si="36"/>
        <v>303349707.82</v>
      </c>
      <c r="M92" s="88">
        <f t="shared" si="36"/>
        <v>45502456.173</v>
      </c>
      <c r="N92" s="88">
        <f t="shared" si="36"/>
        <v>359651643.84</v>
      </c>
      <c r="O92" s="88">
        <f t="shared" si="36"/>
        <v>53947746.576</v>
      </c>
      <c r="P92" s="88">
        <f t="shared" si="36"/>
        <v>360385567.03</v>
      </c>
      <c r="Q92" s="89">
        <f t="shared" si="36"/>
        <v>54057835.0545</v>
      </c>
    </row>
    <row r="93" ht="15">
      <c r="Q93" s="94"/>
    </row>
    <row r="94" ht="15">
      <c r="Q94" s="94"/>
    </row>
    <row r="95" ht="15">
      <c r="Q95" s="94"/>
    </row>
    <row r="96" ht="15">
      <c r="Q96" s="94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E26" sqref="E26"/>
    </sheetView>
  </sheetViews>
  <sheetFormatPr defaultColWidth="9.140625" defaultRowHeight="15"/>
  <cols>
    <col min="1" max="1" width="9.140625" style="96" customWidth="1"/>
    <col min="2" max="2" width="28.28125" style="96" customWidth="1"/>
    <col min="3" max="3" width="12.421875" style="96" customWidth="1"/>
    <col min="4" max="6" width="15.28125" style="96" customWidth="1"/>
    <col min="7" max="7" width="15.00390625" style="96" customWidth="1"/>
    <col min="8" max="8" width="15.28125" style="96" customWidth="1"/>
    <col min="9" max="9" width="12.8515625" style="96" customWidth="1"/>
    <col min="10" max="10" width="14.140625" style="96" customWidth="1"/>
    <col min="11" max="11" width="13.8515625" style="96" customWidth="1"/>
    <col min="12" max="12" width="15.00390625" style="96" customWidth="1"/>
    <col min="13" max="13" width="15.28125" style="96" customWidth="1"/>
    <col min="14" max="16384" width="9.140625" style="96" customWidth="1"/>
  </cols>
  <sheetData>
    <row r="1" ht="15">
      <c r="A1" s="95" t="s">
        <v>93</v>
      </c>
    </row>
    <row r="2" spans="5:7" ht="15">
      <c r="E2" s="97"/>
      <c r="F2" s="98"/>
      <c r="G2" s="98"/>
    </row>
    <row r="3" spans="1:7" ht="15">
      <c r="A3" s="98" t="s">
        <v>94</v>
      </c>
      <c r="B3" s="98"/>
      <c r="C3" s="98"/>
      <c r="E3" s="98"/>
      <c r="F3" s="98"/>
      <c r="G3" s="98"/>
    </row>
    <row r="4" spans="1:7" ht="15">
      <c r="A4" s="99" t="s">
        <v>95</v>
      </c>
      <c r="B4" s="99"/>
      <c r="C4" s="100">
        <v>6.938</v>
      </c>
      <c r="D4" s="101"/>
      <c r="E4" s="98"/>
      <c r="F4" s="101"/>
      <c r="G4" s="101"/>
    </row>
    <row r="5" spans="1:7" ht="15">
      <c r="A5" s="99" t="s">
        <v>96</v>
      </c>
      <c r="B5" s="99"/>
      <c r="C5" s="102">
        <v>0.0052</v>
      </c>
      <c r="E5" s="97"/>
      <c r="F5" s="98"/>
      <c r="G5" s="98"/>
    </row>
    <row r="6" spans="1:7" ht="15">
      <c r="A6" s="99" t="s">
        <v>97</v>
      </c>
      <c r="B6" s="99"/>
      <c r="C6" s="102">
        <v>0.001</v>
      </c>
      <c r="E6" s="97"/>
      <c r="F6" s="98"/>
      <c r="G6" s="98"/>
    </row>
    <row r="7" spans="1:7" ht="15">
      <c r="A7" s="99" t="s">
        <v>118</v>
      </c>
      <c r="B7" s="99"/>
      <c r="C7" s="103">
        <v>2.97</v>
      </c>
      <c r="D7" s="104"/>
      <c r="E7" s="105"/>
      <c r="F7" s="105"/>
      <c r="G7" s="105"/>
    </row>
    <row r="8" spans="1:7" ht="15">
      <c r="A8" s="99" t="s">
        <v>119</v>
      </c>
      <c r="B8" s="99"/>
      <c r="C8" s="102">
        <v>0.73</v>
      </c>
      <c r="E8" s="98"/>
      <c r="F8" s="98"/>
      <c r="G8" s="98"/>
    </row>
    <row r="9" spans="1:7" ht="15">
      <c r="A9" s="99" t="s">
        <v>120</v>
      </c>
      <c r="B9" s="99"/>
      <c r="C9" s="102">
        <v>1.71</v>
      </c>
      <c r="E9" s="98"/>
      <c r="F9" s="98"/>
      <c r="G9" s="98"/>
    </row>
    <row r="10" spans="1:7" ht="15">
      <c r="A10" s="98"/>
      <c r="B10" s="98"/>
      <c r="C10" s="106"/>
      <c r="E10" s="98"/>
      <c r="F10" s="98"/>
      <c r="G10" s="98"/>
    </row>
    <row r="12" spans="1:12" ht="60">
      <c r="A12" s="107" t="s">
        <v>103</v>
      </c>
      <c r="B12" s="108" t="s">
        <v>99</v>
      </c>
      <c r="C12" s="108" t="s">
        <v>116</v>
      </c>
      <c r="D12" s="108" t="s">
        <v>122</v>
      </c>
      <c r="E12" s="108" t="s">
        <v>123</v>
      </c>
      <c r="F12" s="108" t="s">
        <v>124</v>
      </c>
      <c r="G12" s="108" t="s">
        <v>100</v>
      </c>
      <c r="H12" s="108" t="s">
        <v>101</v>
      </c>
      <c r="I12" s="108" t="s">
        <v>97</v>
      </c>
      <c r="J12" s="108" t="s">
        <v>102</v>
      </c>
      <c r="K12" s="108" t="s">
        <v>98</v>
      </c>
      <c r="L12" s="108" t="s">
        <v>125</v>
      </c>
    </row>
    <row r="13" spans="1:12" ht="15">
      <c r="A13" s="99" t="s">
        <v>104</v>
      </c>
      <c r="B13" s="116">
        <v>347</v>
      </c>
      <c r="C13" s="109">
        <v>603000</v>
      </c>
      <c r="D13" s="109">
        <v>595288.32</v>
      </c>
      <c r="E13" s="109">
        <v>646125.12</v>
      </c>
      <c r="F13" s="109">
        <v>549467.88</v>
      </c>
      <c r="G13" s="110"/>
      <c r="H13" s="99"/>
      <c r="I13" s="99"/>
      <c r="J13" s="99"/>
      <c r="K13" s="99"/>
      <c r="L13" s="99"/>
    </row>
    <row r="14" spans="1:12" ht="15">
      <c r="A14" s="99" t="s">
        <v>105</v>
      </c>
      <c r="B14" s="116">
        <v>332</v>
      </c>
      <c r="C14" s="109">
        <v>612000</v>
      </c>
      <c r="D14" s="109">
        <v>598226.94</v>
      </c>
      <c r="E14" s="109">
        <v>625911.78</v>
      </c>
      <c r="F14" s="109">
        <v>525130.68</v>
      </c>
      <c r="G14" s="110"/>
      <c r="H14" s="99"/>
      <c r="I14" s="99"/>
      <c r="J14" s="99"/>
      <c r="K14" s="99"/>
      <c r="L14" s="99"/>
    </row>
    <row r="15" spans="1:12" ht="15">
      <c r="A15" s="99" t="s">
        <v>106</v>
      </c>
      <c r="B15" s="116">
        <v>333</v>
      </c>
      <c r="C15" s="109">
        <v>578000</v>
      </c>
      <c r="D15" s="109">
        <v>605679.06</v>
      </c>
      <c r="E15" s="109">
        <v>669455.5800000001</v>
      </c>
      <c r="F15" s="109">
        <v>542785.86</v>
      </c>
      <c r="G15" s="111">
        <v>62191495.71</v>
      </c>
      <c r="H15" s="109">
        <v>3880629.4400000004</v>
      </c>
      <c r="I15" s="109">
        <v>1261000</v>
      </c>
      <c r="J15" s="109">
        <v>5061385.09</v>
      </c>
      <c r="K15" s="109">
        <v>4033079.12</v>
      </c>
      <c r="L15" s="109">
        <f>SUM(G15:K15)</f>
        <v>76427589.36000001</v>
      </c>
    </row>
    <row r="16" spans="1:12" ht="15">
      <c r="A16" s="99" t="s">
        <v>107</v>
      </c>
      <c r="B16" s="116">
        <v>307</v>
      </c>
      <c r="C16" s="109">
        <v>537000</v>
      </c>
      <c r="D16" s="109">
        <v>521124.12</v>
      </c>
      <c r="E16" s="109">
        <v>573320.5800000001</v>
      </c>
      <c r="F16" s="109">
        <v>473706.36</v>
      </c>
      <c r="G16" s="111">
        <f>B16*10000*$C$4</f>
        <v>21299660</v>
      </c>
      <c r="H16" s="109">
        <f>B16*1000000*$C$5</f>
        <v>1596400</v>
      </c>
      <c r="I16" s="111">
        <f>$C$6*1000000*B16</f>
        <v>307000</v>
      </c>
      <c r="J16" s="109">
        <f>$D$26*C16/$C$26*$C$7</f>
        <v>1571049.8634638796</v>
      </c>
      <c r="K16" s="109">
        <f>($E$26*C16/$C$26*$C$8)+($F$26*C16/$C$26*$C$9)</f>
        <v>1214042.2548501631</v>
      </c>
      <c r="L16" s="109">
        <f aca="true" t="shared" si="0" ref="L16:L24">SUM(G16:K16)</f>
        <v>25988152.118314043</v>
      </c>
    </row>
    <row r="17" spans="1:12" ht="15">
      <c r="A17" s="99" t="s">
        <v>108</v>
      </c>
      <c r="B17" s="116">
        <v>315</v>
      </c>
      <c r="C17" s="109">
        <v>600000</v>
      </c>
      <c r="D17" s="109">
        <v>610742.34</v>
      </c>
      <c r="E17" s="109">
        <v>640399.86</v>
      </c>
      <c r="F17" s="109">
        <v>529109.7</v>
      </c>
      <c r="G17" s="111">
        <f aca="true" t="shared" si="1" ref="G17:G24">B17*10000*$C$4</f>
        <v>21854700</v>
      </c>
      <c r="H17" s="109">
        <f aca="true" t="shared" si="2" ref="H17:H24">B17*1000000*$C$5</f>
        <v>1638000</v>
      </c>
      <c r="I17" s="111">
        <f aca="true" t="shared" si="3" ref="I17:I24">$C$6*1000000*B17</f>
        <v>315000</v>
      </c>
      <c r="J17" s="109">
        <f aca="true" t="shared" si="4" ref="J17:J24">$D$26*C17/$C$26*$C$7</f>
        <v>1755362.9759372962</v>
      </c>
      <c r="K17" s="109">
        <f aca="true" t="shared" si="5" ref="K17:K24">($E$26*C17/$C$26*$C$8)+($F$26*C17/$C$26*$C$9)</f>
        <v>1356471.793128674</v>
      </c>
      <c r="L17" s="109">
        <f t="shared" si="0"/>
        <v>26919534.76906597</v>
      </c>
    </row>
    <row r="18" spans="1:12" ht="15">
      <c r="A18" s="99" t="s">
        <v>109</v>
      </c>
      <c r="B18" s="116">
        <v>357</v>
      </c>
      <c r="C18" s="109">
        <v>762000</v>
      </c>
      <c r="D18" s="109">
        <v>767929.44</v>
      </c>
      <c r="E18" s="109">
        <v>780693.7200000001</v>
      </c>
      <c r="F18" s="109">
        <v>636416.76</v>
      </c>
      <c r="G18" s="111">
        <f t="shared" si="1"/>
        <v>24768660</v>
      </c>
      <c r="H18" s="109">
        <f t="shared" si="2"/>
        <v>1856400</v>
      </c>
      <c r="I18" s="111">
        <f t="shared" si="3"/>
        <v>357000</v>
      </c>
      <c r="J18" s="109">
        <f t="shared" si="4"/>
        <v>2229310.979440366</v>
      </c>
      <c r="K18" s="109">
        <f t="shared" si="5"/>
        <v>1722719.177273416</v>
      </c>
      <c r="L18" s="109">
        <f t="shared" si="0"/>
        <v>30934090.15671378</v>
      </c>
    </row>
    <row r="19" spans="1:12" ht="15">
      <c r="A19" s="99" t="s">
        <v>110</v>
      </c>
      <c r="B19" s="116">
        <v>375</v>
      </c>
      <c r="C19" s="109">
        <v>765000</v>
      </c>
      <c r="D19" s="109">
        <v>698371.56</v>
      </c>
      <c r="E19" s="109">
        <v>760405.92</v>
      </c>
      <c r="F19" s="109">
        <v>621032.1</v>
      </c>
      <c r="G19" s="111">
        <f t="shared" si="1"/>
        <v>26017500</v>
      </c>
      <c r="H19" s="109">
        <f t="shared" si="2"/>
        <v>1950000</v>
      </c>
      <c r="I19" s="111">
        <f t="shared" si="3"/>
        <v>375000</v>
      </c>
      <c r="J19" s="109">
        <f t="shared" si="4"/>
        <v>2238087.7943200525</v>
      </c>
      <c r="K19" s="109">
        <f t="shared" si="5"/>
        <v>1729501.5362390592</v>
      </c>
      <c r="L19" s="109">
        <f t="shared" si="0"/>
        <v>32310089.330559112</v>
      </c>
    </row>
    <row r="20" spans="1:12" ht="15">
      <c r="A20" s="99" t="s">
        <v>111</v>
      </c>
      <c r="B20" s="116">
        <v>365</v>
      </c>
      <c r="C20" s="109">
        <v>758000</v>
      </c>
      <c r="D20" s="109">
        <v>752189.82</v>
      </c>
      <c r="E20" s="109">
        <v>777474.6</v>
      </c>
      <c r="F20" s="109">
        <v>642640.8</v>
      </c>
      <c r="G20" s="111">
        <f t="shared" si="1"/>
        <v>25323700</v>
      </c>
      <c r="H20" s="109">
        <f t="shared" si="2"/>
        <v>1898000</v>
      </c>
      <c r="I20" s="111">
        <f t="shared" si="3"/>
        <v>365000</v>
      </c>
      <c r="J20" s="109">
        <f t="shared" si="4"/>
        <v>2217608.559600784</v>
      </c>
      <c r="K20" s="109">
        <f t="shared" si="5"/>
        <v>1713676.031985891</v>
      </c>
      <c r="L20" s="109">
        <f t="shared" si="0"/>
        <v>31517984.591586675</v>
      </c>
    </row>
    <row r="21" spans="1:12" ht="15">
      <c r="A21" s="99" t="s">
        <v>112</v>
      </c>
      <c r="B21" s="116">
        <v>325</v>
      </c>
      <c r="C21" s="109">
        <v>690000</v>
      </c>
      <c r="D21" s="109">
        <v>696185.7</v>
      </c>
      <c r="E21" s="109">
        <v>714983.28</v>
      </c>
      <c r="F21" s="109">
        <v>602493.6</v>
      </c>
      <c r="G21" s="111">
        <f t="shared" si="1"/>
        <v>22548500</v>
      </c>
      <c r="H21" s="109">
        <f t="shared" si="2"/>
        <v>1690000</v>
      </c>
      <c r="I21" s="111">
        <f t="shared" si="3"/>
        <v>325000</v>
      </c>
      <c r="J21" s="109">
        <f t="shared" si="4"/>
        <v>2018667.4223278903</v>
      </c>
      <c r="K21" s="109">
        <f t="shared" si="5"/>
        <v>1559942.5620979748</v>
      </c>
      <c r="L21" s="109">
        <f t="shared" si="0"/>
        <v>28142109.984425865</v>
      </c>
    </row>
    <row r="22" spans="1:12" ht="15">
      <c r="A22" s="99" t="s">
        <v>113</v>
      </c>
      <c r="B22" s="116">
        <v>320</v>
      </c>
      <c r="C22" s="109">
        <v>555000</v>
      </c>
      <c r="D22" s="109">
        <v>519394.2</v>
      </c>
      <c r="E22" s="109">
        <v>589168.32</v>
      </c>
      <c r="F22" s="109">
        <v>495548.64</v>
      </c>
      <c r="G22" s="111">
        <f t="shared" si="1"/>
        <v>22201600</v>
      </c>
      <c r="H22" s="109">
        <f t="shared" si="2"/>
        <v>1664000</v>
      </c>
      <c r="I22" s="111">
        <f t="shared" si="3"/>
        <v>320000</v>
      </c>
      <c r="J22" s="109">
        <f t="shared" si="4"/>
        <v>1623710.7527419985</v>
      </c>
      <c r="K22" s="109">
        <f t="shared" si="5"/>
        <v>1254736.4086440234</v>
      </c>
      <c r="L22" s="109">
        <f t="shared" si="0"/>
        <v>27064047.161386024</v>
      </c>
    </row>
    <row r="23" spans="1:12" ht="15">
      <c r="A23" s="99" t="s">
        <v>114</v>
      </c>
      <c r="B23" s="116">
        <v>325</v>
      </c>
      <c r="C23" s="109">
        <v>590000</v>
      </c>
      <c r="D23" s="109">
        <v>594690.6</v>
      </c>
      <c r="E23" s="109">
        <v>614696.88</v>
      </c>
      <c r="F23" s="109">
        <v>521904.42</v>
      </c>
      <c r="G23" s="111">
        <f t="shared" si="1"/>
        <v>22548500</v>
      </c>
      <c r="H23" s="109">
        <f t="shared" si="2"/>
        <v>1690000</v>
      </c>
      <c r="I23" s="111">
        <f t="shared" si="3"/>
        <v>325000</v>
      </c>
      <c r="J23" s="109">
        <f t="shared" si="4"/>
        <v>1726106.9263383409</v>
      </c>
      <c r="K23" s="109">
        <f t="shared" si="5"/>
        <v>1333863.9299098626</v>
      </c>
      <c r="L23" s="109">
        <f t="shared" si="0"/>
        <v>27623470.856248204</v>
      </c>
    </row>
    <row r="24" spans="1:12" ht="15">
      <c r="A24" s="99" t="s">
        <v>115</v>
      </c>
      <c r="B24" s="116">
        <v>338</v>
      </c>
      <c r="C24" s="109">
        <v>605000</v>
      </c>
      <c r="D24" s="109">
        <v>580752.3</v>
      </c>
      <c r="E24" s="109">
        <v>646167.96</v>
      </c>
      <c r="F24" s="109">
        <v>548647.8</v>
      </c>
      <c r="G24" s="111">
        <f t="shared" si="1"/>
        <v>23450440</v>
      </c>
      <c r="H24" s="109">
        <f t="shared" si="2"/>
        <v>1757600</v>
      </c>
      <c r="I24" s="111">
        <f t="shared" si="3"/>
        <v>338000</v>
      </c>
      <c r="J24" s="109">
        <f t="shared" si="4"/>
        <v>1769991.0007367732</v>
      </c>
      <c r="K24" s="109">
        <f t="shared" si="5"/>
        <v>1367775.7247380796</v>
      </c>
      <c r="L24" s="109">
        <f t="shared" si="0"/>
        <v>28683806.725474853</v>
      </c>
    </row>
    <row r="25" spans="1:12" ht="15">
      <c r="A25" s="99"/>
      <c r="B25" s="99"/>
      <c r="C25" s="111"/>
      <c r="D25" s="111"/>
      <c r="E25" s="111"/>
      <c r="F25" s="111"/>
      <c r="G25" s="110"/>
      <c r="H25" s="99"/>
      <c r="I25" s="99"/>
      <c r="J25" s="99"/>
      <c r="K25" s="99"/>
      <c r="L25" s="99"/>
    </row>
    <row r="26" spans="1:12" ht="15">
      <c r="A26" s="107" t="s">
        <v>121</v>
      </c>
      <c r="B26" s="112">
        <f>SUM(B13:B24)</f>
        <v>4039</v>
      </c>
      <c r="C26" s="112">
        <f aca="true" t="shared" si="6" ref="C26:L26">SUM(C13:C24)</f>
        <v>7655000</v>
      </c>
      <c r="D26" s="112">
        <f t="shared" si="6"/>
        <v>7540574.399999999</v>
      </c>
      <c r="E26" s="112">
        <f t="shared" si="6"/>
        <v>8038803.600000001</v>
      </c>
      <c r="F26" s="112">
        <f t="shared" si="6"/>
        <v>6688884.599999999</v>
      </c>
      <c r="G26" s="112">
        <f t="shared" si="6"/>
        <v>272204755.71000004</v>
      </c>
      <c r="H26" s="112">
        <f t="shared" si="6"/>
        <v>19621029.44</v>
      </c>
      <c r="I26" s="112">
        <f t="shared" si="6"/>
        <v>4288000</v>
      </c>
      <c r="J26" s="112">
        <f t="shared" si="6"/>
        <v>22211281.364907384</v>
      </c>
      <c r="K26" s="112">
        <f t="shared" si="6"/>
        <v>17285808.538867146</v>
      </c>
      <c r="L26" s="112">
        <f t="shared" si="6"/>
        <v>335610875.05377454</v>
      </c>
    </row>
    <row r="28" ht="15">
      <c r="A28" s="96" t="s">
        <v>126</v>
      </c>
    </row>
  </sheetData>
  <sheetProtection/>
  <printOptions/>
  <pageMargins left="0.7" right="0.7" top="0.75" bottom="0.75" header="0.3" footer="0.3"/>
  <pageSetup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C10">
      <selection activeCell="F28" sqref="F28"/>
    </sheetView>
  </sheetViews>
  <sheetFormatPr defaultColWidth="9.140625" defaultRowHeight="15"/>
  <cols>
    <col min="1" max="1" width="9.140625" style="96" customWidth="1"/>
    <col min="2" max="2" width="28.28125" style="96" customWidth="1"/>
    <col min="3" max="3" width="13.7109375" style="96" customWidth="1"/>
    <col min="4" max="4" width="18.57421875" style="96" customWidth="1"/>
    <col min="5" max="5" width="15.28125" style="96" customWidth="1"/>
    <col min="6" max="6" width="15.00390625" style="96" customWidth="1"/>
    <col min="7" max="7" width="15.28125" style="96" customWidth="1"/>
    <col min="8" max="8" width="12.8515625" style="96" customWidth="1"/>
    <col min="9" max="9" width="14.140625" style="96" customWidth="1"/>
    <col min="10" max="10" width="13.8515625" style="96" customWidth="1"/>
    <col min="11" max="11" width="15.00390625" style="96" customWidth="1"/>
    <col min="12" max="12" width="15.28125" style="96" customWidth="1"/>
    <col min="13" max="16384" width="9.140625" style="96" customWidth="1"/>
  </cols>
  <sheetData>
    <row r="1" ht="15">
      <c r="A1" s="95" t="s">
        <v>117</v>
      </c>
    </row>
    <row r="2" spans="5:6" ht="15">
      <c r="E2" s="97"/>
      <c r="F2" s="98"/>
    </row>
    <row r="3" spans="1:6" ht="15">
      <c r="A3" s="98" t="s">
        <v>94</v>
      </c>
      <c r="B3" s="98"/>
      <c r="C3" s="98"/>
      <c r="E3" s="98"/>
      <c r="F3" s="98"/>
    </row>
    <row r="4" spans="1:6" ht="15">
      <c r="A4" s="99" t="s">
        <v>95</v>
      </c>
      <c r="B4" s="99"/>
      <c r="C4" s="100">
        <v>6.938</v>
      </c>
      <c r="D4" s="101"/>
      <c r="E4" s="98"/>
      <c r="F4" s="101"/>
    </row>
    <row r="5" spans="1:5" ht="15">
      <c r="A5" s="99" t="s">
        <v>96</v>
      </c>
      <c r="B5" s="99"/>
      <c r="C5" s="102">
        <v>0.0052</v>
      </c>
      <c r="E5" s="97"/>
    </row>
    <row r="6" spans="1:6" ht="15">
      <c r="A6" s="99" t="s">
        <v>97</v>
      </c>
      <c r="B6" s="99"/>
      <c r="C6" s="102">
        <v>0.001</v>
      </c>
      <c r="E6" s="97"/>
      <c r="F6" s="98"/>
    </row>
    <row r="7" spans="1:6" ht="15">
      <c r="A7" s="99" t="s">
        <v>118</v>
      </c>
      <c r="B7" s="99"/>
      <c r="C7" s="103">
        <v>2.97</v>
      </c>
      <c r="D7" s="104"/>
      <c r="E7" s="105"/>
      <c r="F7" s="105"/>
    </row>
    <row r="8" spans="1:6" ht="15">
      <c r="A8" s="99" t="s">
        <v>119</v>
      </c>
      <c r="B8" s="99"/>
      <c r="C8" s="102">
        <v>0.73</v>
      </c>
      <c r="E8" s="98"/>
      <c r="F8" s="98"/>
    </row>
    <row r="9" spans="1:6" ht="15">
      <c r="A9" s="99" t="s">
        <v>120</v>
      </c>
      <c r="B9" s="99"/>
      <c r="C9" s="102">
        <v>1.71</v>
      </c>
      <c r="E9" s="98"/>
      <c r="F9" s="98"/>
    </row>
    <row r="10" spans="1:6" ht="15">
      <c r="A10" s="98"/>
      <c r="B10" s="98"/>
      <c r="C10" s="106"/>
      <c r="E10" s="98"/>
      <c r="F10" s="98"/>
    </row>
    <row r="12" spans="1:11" ht="63" customHeight="1">
      <c r="A12" s="107" t="s">
        <v>103</v>
      </c>
      <c r="B12" s="108" t="s">
        <v>99</v>
      </c>
      <c r="C12" s="108" t="s">
        <v>122</v>
      </c>
      <c r="D12" s="108" t="s">
        <v>123</v>
      </c>
      <c r="E12" s="108" t="s">
        <v>124</v>
      </c>
      <c r="F12" s="108" t="s">
        <v>100</v>
      </c>
      <c r="G12" s="108" t="s">
        <v>101</v>
      </c>
      <c r="H12" s="108" t="s">
        <v>97</v>
      </c>
      <c r="I12" s="108" t="s">
        <v>102</v>
      </c>
      <c r="J12" s="108" t="s">
        <v>98</v>
      </c>
      <c r="K12" s="108" t="s">
        <v>125</v>
      </c>
    </row>
    <row r="13" spans="1:11" ht="15">
      <c r="A13" s="99" t="s">
        <v>104</v>
      </c>
      <c r="B13" s="114">
        <v>336.8797426666667</v>
      </c>
      <c r="C13" s="109">
        <v>613800</v>
      </c>
      <c r="D13" s="109">
        <f>C13*1.049699331</f>
        <v>644305.4493678</v>
      </c>
      <c r="E13" s="109">
        <f>C13*0.885756487</f>
        <v>543677.3317206</v>
      </c>
      <c r="F13" s="111">
        <f>+B13*10000*$C$4</f>
        <v>23372716.546213333</v>
      </c>
      <c r="G13" s="111">
        <f>+B13*1000000*$C$5</f>
        <v>1751774.6618666667</v>
      </c>
      <c r="H13" s="111">
        <f>+B13*1000000*$C$6</f>
        <v>336879.7426666667</v>
      </c>
      <c r="I13" s="111">
        <f>C13*$C$7</f>
        <v>1822986.0000000002</v>
      </c>
      <c r="J13" s="111">
        <f>(D13*$C$8)+(E13*$C$9)</f>
        <v>1400031.21528072</v>
      </c>
      <c r="K13" s="109">
        <f>SUM(F13:J13)</f>
        <v>28684388.166027386</v>
      </c>
    </row>
    <row r="14" spans="1:11" ht="15">
      <c r="A14" s="99" t="s">
        <v>105</v>
      </c>
      <c r="B14" s="114">
        <v>307.1738416666667</v>
      </c>
      <c r="C14" s="109">
        <v>613800</v>
      </c>
      <c r="D14" s="109">
        <f aca="true" t="shared" si="0" ref="D14:D24">C14*1.049699331</f>
        <v>644305.4493678</v>
      </c>
      <c r="E14" s="109">
        <f aca="true" t="shared" si="1" ref="E14:E24">C14*0.885756487</f>
        <v>543677.3317206</v>
      </c>
      <c r="F14" s="111">
        <f aca="true" t="shared" si="2" ref="F14:F24">+B14*10000*$C$4</f>
        <v>21311721.134833336</v>
      </c>
      <c r="G14" s="111">
        <f aca="true" t="shared" si="3" ref="G14:G24">+B14*1000000*$C$5</f>
        <v>1597303.9766666668</v>
      </c>
      <c r="H14" s="111">
        <f aca="true" t="shared" si="4" ref="H14:H24">+B14*1000000*$C$6</f>
        <v>307173.8416666667</v>
      </c>
      <c r="I14" s="111">
        <f aca="true" t="shared" si="5" ref="I14:I24">C14*$C$7</f>
        <v>1822986.0000000002</v>
      </c>
      <c r="J14" s="111">
        <f aca="true" t="shared" si="6" ref="J14:J23">(D14*$C$8)+(E14*$C$9)</f>
        <v>1400031.21528072</v>
      </c>
      <c r="K14" s="109">
        <f>SUM(F14:J14)</f>
        <v>26439216.168447386</v>
      </c>
    </row>
    <row r="15" spans="1:11" ht="15">
      <c r="A15" s="99" t="s">
        <v>106</v>
      </c>
      <c r="B15" s="114">
        <v>326.4853856666667</v>
      </c>
      <c r="C15" s="109">
        <v>599478</v>
      </c>
      <c r="D15" s="109">
        <f t="shared" si="0"/>
        <v>629271.6555492181</v>
      </c>
      <c r="E15" s="109">
        <f t="shared" si="1"/>
        <v>530991.527313786</v>
      </c>
      <c r="F15" s="111">
        <f t="shared" si="2"/>
        <v>22651556.057553336</v>
      </c>
      <c r="G15" s="111">
        <f t="shared" si="3"/>
        <v>1697724.0054666668</v>
      </c>
      <c r="H15" s="111">
        <f t="shared" si="4"/>
        <v>326485.38566666667</v>
      </c>
      <c r="I15" s="111">
        <f t="shared" si="5"/>
        <v>1780449.6600000001</v>
      </c>
      <c r="J15" s="111">
        <f t="shared" si="6"/>
        <v>1367363.820257503</v>
      </c>
      <c r="K15" s="109">
        <f>SUM(F15:J15)</f>
        <v>27823578.928944174</v>
      </c>
    </row>
    <row r="16" spans="1:11" ht="15">
      <c r="A16" s="99" t="s">
        <v>107</v>
      </c>
      <c r="B16" s="114">
        <v>298.21541966666666</v>
      </c>
      <c r="C16" s="109">
        <v>537074.9999999999</v>
      </c>
      <c r="D16" s="109">
        <f t="shared" si="0"/>
        <v>563767.2681968249</v>
      </c>
      <c r="E16" s="109">
        <f t="shared" si="1"/>
        <v>475717.66525552486</v>
      </c>
      <c r="F16" s="111">
        <f t="shared" si="2"/>
        <v>20690185.816473335</v>
      </c>
      <c r="G16" s="111">
        <f t="shared" si="3"/>
        <v>1550720.1822666668</v>
      </c>
      <c r="H16" s="111">
        <f t="shared" si="4"/>
        <v>298215.4196666667</v>
      </c>
      <c r="I16" s="111">
        <f t="shared" si="5"/>
        <v>1595112.7499999998</v>
      </c>
      <c r="J16" s="111">
        <f t="shared" si="6"/>
        <v>1225027.3133706297</v>
      </c>
      <c r="K16" s="109">
        <f aca="true" t="shared" si="7" ref="K16:K24">SUM(F16:J16)</f>
        <v>25359261.4817773</v>
      </c>
    </row>
    <row r="17" spans="1:11" ht="15">
      <c r="A17" s="99" t="s">
        <v>108</v>
      </c>
      <c r="B17" s="114">
        <v>308.8050866666667</v>
      </c>
      <c r="C17" s="109">
        <v>603569.9999999999</v>
      </c>
      <c r="D17" s="109">
        <f t="shared" si="0"/>
        <v>633567.0252116699</v>
      </c>
      <c r="E17" s="109">
        <f t="shared" si="1"/>
        <v>534616.0428585899</v>
      </c>
      <c r="F17" s="111">
        <f t="shared" si="2"/>
        <v>21424896.91293333</v>
      </c>
      <c r="G17" s="111">
        <f t="shared" si="3"/>
        <v>1605786.4506666667</v>
      </c>
      <c r="H17" s="111">
        <f t="shared" si="4"/>
        <v>308805.08666666667</v>
      </c>
      <c r="I17" s="111">
        <f t="shared" si="5"/>
        <v>1792602.8999999997</v>
      </c>
      <c r="J17" s="111">
        <f t="shared" si="6"/>
        <v>1376697.3616927078</v>
      </c>
      <c r="K17" s="109">
        <f t="shared" si="7"/>
        <v>26508788.71195937</v>
      </c>
    </row>
    <row r="18" spans="1:11" ht="15">
      <c r="A18" s="99" t="s">
        <v>109</v>
      </c>
      <c r="B18" s="114">
        <v>329.0247346666667</v>
      </c>
      <c r="C18" s="109">
        <v>757020</v>
      </c>
      <c r="D18" s="109">
        <f t="shared" si="0"/>
        <v>794643.38755362</v>
      </c>
      <c r="E18" s="109">
        <f t="shared" si="1"/>
        <v>670535.37578874</v>
      </c>
      <c r="F18" s="111">
        <f t="shared" si="2"/>
        <v>22827736.091173332</v>
      </c>
      <c r="G18" s="111">
        <f t="shared" si="3"/>
        <v>1710928.6202666666</v>
      </c>
      <c r="H18" s="111">
        <f t="shared" si="4"/>
        <v>329024.7346666667</v>
      </c>
      <c r="I18" s="111">
        <f t="shared" si="5"/>
        <v>2248349.4000000004</v>
      </c>
      <c r="J18" s="111">
        <f t="shared" si="6"/>
        <v>1726705.1655128878</v>
      </c>
      <c r="K18" s="109">
        <f t="shared" si="7"/>
        <v>28842744.011619553</v>
      </c>
    </row>
    <row r="19" spans="1:11" ht="15">
      <c r="A19" s="99" t="s">
        <v>110</v>
      </c>
      <c r="B19" s="114">
        <v>353.36043266666667</v>
      </c>
      <c r="C19" s="109">
        <v>767249.9999999999</v>
      </c>
      <c r="D19" s="109">
        <f t="shared" si="0"/>
        <v>805381.8117097499</v>
      </c>
      <c r="E19" s="109">
        <f t="shared" si="1"/>
        <v>679596.6646507499</v>
      </c>
      <c r="F19" s="111">
        <f t="shared" si="2"/>
        <v>24516146.818413332</v>
      </c>
      <c r="G19" s="111">
        <f t="shared" si="3"/>
        <v>1837474.2498666667</v>
      </c>
      <c r="H19" s="111">
        <f t="shared" si="4"/>
        <v>353360.4326666667</v>
      </c>
      <c r="I19" s="111">
        <f t="shared" si="5"/>
        <v>2278732.5</v>
      </c>
      <c r="J19" s="111">
        <f t="shared" si="6"/>
        <v>1750039.0191008996</v>
      </c>
      <c r="K19" s="109">
        <f t="shared" si="7"/>
        <v>30735753.020047568</v>
      </c>
    </row>
    <row r="20" spans="1:11" ht="15">
      <c r="A20" s="99" t="s">
        <v>111</v>
      </c>
      <c r="B20" s="114">
        <v>351.9643946666667</v>
      </c>
      <c r="C20" s="109">
        <v>777479.9999999999</v>
      </c>
      <c r="D20" s="109">
        <f t="shared" si="0"/>
        <v>816120.2358658799</v>
      </c>
      <c r="E20" s="109">
        <f t="shared" si="1"/>
        <v>688657.9535127599</v>
      </c>
      <c r="F20" s="111">
        <f t="shared" si="2"/>
        <v>24419289.701973334</v>
      </c>
      <c r="G20" s="111">
        <f t="shared" si="3"/>
        <v>1830214.8522666667</v>
      </c>
      <c r="H20" s="111">
        <f t="shared" si="4"/>
        <v>351964.3946666667</v>
      </c>
      <c r="I20" s="111">
        <f t="shared" si="5"/>
        <v>2309115.5999999996</v>
      </c>
      <c r="J20" s="111">
        <f t="shared" si="6"/>
        <v>1773372.8726889116</v>
      </c>
      <c r="K20" s="109">
        <f t="shared" si="7"/>
        <v>30683957.42159558</v>
      </c>
    </row>
    <row r="21" spans="1:11" ht="15">
      <c r="A21" s="99" t="s">
        <v>112</v>
      </c>
      <c r="B21" s="114">
        <v>307.7912636666667</v>
      </c>
      <c r="C21" s="109">
        <v>644489.9999999999</v>
      </c>
      <c r="D21" s="109">
        <f t="shared" si="0"/>
        <v>676520.7218361899</v>
      </c>
      <c r="E21" s="109">
        <f t="shared" si="1"/>
        <v>570861.1983066299</v>
      </c>
      <c r="F21" s="111">
        <f t="shared" si="2"/>
        <v>21354557.87319333</v>
      </c>
      <c r="G21" s="111">
        <f t="shared" si="3"/>
        <v>1600514.5710666666</v>
      </c>
      <c r="H21" s="111">
        <f t="shared" si="4"/>
        <v>307791.2636666667</v>
      </c>
      <c r="I21" s="111">
        <f t="shared" si="5"/>
        <v>1914135.2999999998</v>
      </c>
      <c r="J21" s="111">
        <f t="shared" si="6"/>
        <v>1470032.7760447557</v>
      </c>
      <c r="K21" s="109">
        <f t="shared" si="7"/>
        <v>26647031.78397142</v>
      </c>
    </row>
    <row r="22" spans="1:11" ht="15">
      <c r="A22" s="99" t="s">
        <v>113</v>
      </c>
      <c r="B22" s="114">
        <v>314.9478296666667</v>
      </c>
      <c r="C22" s="109">
        <v>562650</v>
      </c>
      <c r="D22" s="109">
        <f t="shared" si="0"/>
        <v>590613.32858715</v>
      </c>
      <c r="E22" s="109">
        <f t="shared" si="1"/>
        <v>498370.88741054997</v>
      </c>
      <c r="F22" s="111">
        <f t="shared" si="2"/>
        <v>21851080.422273334</v>
      </c>
      <c r="G22" s="111">
        <f t="shared" si="3"/>
        <v>1637728.7142666667</v>
      </c>
      <c r="H22" s="111">
        <f t="shared" si="4"/>
        <v>314947.8296666667</v>
      </c>
      <c r="I22" s="111">
        <f t="shared" si="5"/>
        <v>1671070.5</v>
      </c>
      <c r="J22" s="111">
        <f t="shared" si="6"/>
        <v>1283361.9473406598</v>
      </c>
      <c r="K22" s="109">
        <f t="shared" si="7"/>
        <v>26758189.413547326</v>
      </c>
    </row>
    <row r="23" spans="1:11" ht="15">
      <c r="A23" s="99" t="s">
        <v>114</v>
      </c>
      <c r="B23" s="114">
        <v>317.82549166666666</v>
      </c>
      <c r="C23" s="109">
        <v>603569.9999999999</v>
      </c>
      <c r="D23" s="109">
        <f t="shared" si="0"/>
        <v>633567.0252116699</v>
      </c>
      <c r="E23" s="109">
        <f t="shared" si="1"/>
        <v>534616.0428585899</v>
      </c>
      <c r="F23" s="111">
        <f t="shared" si="2"/>
        <v>22050732.61183333</v>
      </c>
      <c r="G23" s="111">
        <f t="shared" si="3"/>
        <v>1652692.5566666666</v>
      </c>
      <c r="H23" s="111">
        <f t="shared" si="4"/>
        <v>317825.4916666667</v>
      </c>
      <c r="I23" s="111">
        <f t="shared" si="5"/>
        <v>1792602.8999999997</v>
      </c>
      <c r="J23" s="111">
        <f t="shared" si="6"/>
        <v>1376697.3616927078</v>
      </c>
      <c r="K23" s="109">
        <f t="shared" si="7"/>
        <v>27190550.921859372</v>
      </c>
    </row>
    <row r="24" spans="1:11" ht="15">
      <c r="A24" s="99" t="s">
        <v>115</v>
      </c>
      <c r="B24" s="114">
        <v>346.0638186666667</v>
      </c>
      <c r="C24" s="109">
        <v>618915</v>
      </c>
      <c r="D24" s="109">
        <f t="shared" si="0"/>
        <v>649674.6614458651</v>
      </c>
      <c r="E24" s="109">
        <f t="shared" si="1"/>
        <v>548207.976151605</v>
      </c>
      <c r="F24" s="111">
        <f t="shared" si="2"/>
        <v>24009907.739093333</v>
      </c>
      <c r="G24" s="111">
        <f t="shared" si="3"/>
        <v>1799531.8570666667</v>
      </c>
      <c r="H24" s="111">
        <f t="shared" si="4"/>
        <v>346063.8186666667</v>
      </c>
      <c r="I24" s="111">
        <f t="shared" si="5"/>
        <v>1838177.55</v>
      </c>
      <c r="J24" s="111">
        <f>(D24*$C$8)+(E24*$C$9)</f>
        <v>1411698.142074726</v>
      </c>
      <c r="K24" s="109">
        <f t="shared" si="7"/>
        <v>29405379.106901396</v>
      </c>
    </row>
    <row r="25" spans="1:11" ht="15">
      <c r="A25" s="99"/>
      <c r="B25" s="99"/>
      <c r="C25" s="111"/>
      <c r="D25" s="111"/>
      <c r="E25" s="111"/>
      <c r="F25" s="110"/>
      <c r="G25" s="99"/>
      <c r="H25" s="99"/>
      <c r="I25" s="99"/>
      <c r="J25" s="99"/>
      <c r="K25" s="99"/>
    </row>
    <row r="26" spans="1:11" ht="15">
      <c r="A26" s="107" t="s">
        <v>121</v>
      </c>
      <c r="B26" s="115">
        <f>SUM(B13:B24)</f>
        <v>3898.5374419999994</v>
      </c>
      <c r="C26" s="113">
        <f>SUM(C13:C24)</f>
        <v>7699098</v>
      </c>
      <c r="D26" s="113">
        <f>SUM(D13:D24)</f>
        <v>8081738.019903437</v>
      </c>
      <c r="E26" s="113">
        <f>SUM(E13:E24)</f>
        <v>6819525.997548726</v>
      </c>
      <c r="F26" s="113">
        <f>SUM(F13:F24)</f>
        <v>270480527.72596</v>
      </c>
      <c r="G26" s="113">
        <f>SUM(G13:G24)</f>
        <v>20272394.6984</v>
      </c>
      <c r="H26" s="113">
        <f>SUM(H13:H24)</f>
        <v>3898537.4420000003</v>
      </c>
      <c r="I26" s="113">
        <f>SUM(I13:I24)</f>
        <v>22866321.06</v>
      </c>
      <c r="J26" s="113">
        <f>SUM(J13:J24)</f>
        <v>17561058.21033783</v>
      </c>
      <c r="K26" s="113">
        <f>SUM(K13:K24)</f>
        <v>335078839.1366978</v>
      </c>
    </row>
  </sheetData>
  <sheetProtection/>
  <printOptions/>
  <pageMargins left="0.7" right="0.7" top="0.75" bottom="0.75" header="0.3" footer="0.3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dsullivan</dc:creator>
  <cp:keywords/>
  <dc:description/>
  <cp:lastModifiedBy>jrobinson</cp:lastModifiedBy>
  <cp:lastPrinted>2010-06-22T12:24:32Z</cp:lastPrinted>
  <dcterms:created xsi:type="dcterms:W3CDTF">2010-06-21T14:04:42Z</dcterms:created>
  <dcterms:modified xsi:type="dcterms:W3CDTF">2010-06-30T19:11:55Z</dcterms:modified>
  <cp:category/>
  <cp:version/>
  <cp:contentType/>
  <cp:contentStatus/>
</cp:coreProperties>
</file>