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9045" activeTab="5"/>
  </bookViews>
  <sheets>
    <sheet name="Rates" sheetId="1" r:id="rId1"/>
    <sheet name="Residential" sheetId="2" r:id="rId2"/>
    <sheet name="GS&lt;50" sheetId="3" r:id="rId3"/>
    <sheet name="GS &gt; 50 &lt; 700" sheetId="4" r:id="rId4"/>
    <sheet name="Intermediate" sheetId="5" r:id="rId5"/>
    <sheet name="Large User" sheetId="6" r:id="rId6"/>
    <sheet name="Streetlight" sheetId="7" r:id="rId7"/>
    <sheet name="Customer Impact" sheetId="8" r:id="rId8"/>
    <sheet name="USL" sheetId="9" r:id="rId9"/>
    <sheet name="800 kWh" sheetId="10" r:id="rId10"/>
  </sheets>
  <externalReferences>
    <externalReference r:id="rId13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<sst xmlns="http://schemas.openxmlformats.org/spreadsheetml/2006/main" count="2248" uniqueCount="113">
  <si>
    <t>Rate Class</t>
  </si>
  <si>
    <t>Rate Description</t>
  </si>
  <si>
    <t>Block</t>
  </si>
  <si>
    <t>Metric</t>
  </si>
  <si>
    <t>Rate</t>
  </si>
  <si>
    <t>Future Use1</t>
  </si>
  <si>
    <t>Future Use2</t>
  </si>
  <si>
    <t>Service Charge</t>
  </si>
  <si>
    <t>$</t>
  </si>
  <si>
    <t>Future Use3</t>
  </si>
  <si>
    <t>Future Use4</t>
  </si>
  <si>
    <t>Future Use5</t>
  </si>
  <si>
    <t>Future Use6</t>
  </si>
  <si>
    <t>Future Use7</t>
  </si>
  <si>
    <t>Future Use8</t>
  </si>
  <si>
    <t>Distribution Volumetric Rate</t>
  </si>
  <si>
    <t>Future Use9</t>
  </si>
  <si>
    <t>Future Use10</t>
  </si>
  <si>
    <t>Low Voltage Volumetric Rate</t>
  </si>
  <si>
    <t>Future Use12</t>
  </si>
  <si>
    <t>Future Use13</t>
  </si>
  <si>
    <t>Future Use14</t>
  </si>
  <si>
    <t>Future Use15</t>
  </si>
  <si>
    <t>Future Use16</t>
  </si>
  <si>
    <t>Future Use17</t>
  </si>
  <si>
    <t>Future Use18</t>
  </si>
  <si>
    <t>Future Use19</t>
  </si>
  <si>
    <t>Future Use20</t>
  </si>
  <si>
    <t>$/kWh</t>
  </si>
  <si>
    <t>Future Use21</t>
  </si>
  <si>
    <t>Future Use22</t>
  </si>
  <si>
    <t>Future Use23</t>
  </si>
  <si>
    <t>Future Use24</t>
  </si>
  <si>
    <t>Future Use25</t>
  </si>
  <si>
    <t>Future Use26</t>
  </si>
  <si>
    <t>$/kW</t>
  </si>
  <si>
    <t>Service Charge (per connection)</t>
  </si>
  <si>
    <t>Distribution Wheeling Service Rate</t>
  </si>
  <si>
    <t>Standby Charge – for a month where standby power is not provided. The charge is applied to the contracted amount (e.g. nameplate rating of generation facility).</t>
  </si>
  <si>
    <t>Residential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</si>
  <si>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</si>
  <si>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</si>
  <si>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</si>
  <si>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</si>
  <si>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Control</t>
  </si>
  <si>
    <t>Volume</t>
  </si>
  <si>
    <t>RATE                             $</t>
  </si>
  <si>
    <t>CHARGE
$</t>
  </si>
  <si>
    <t>%</t>
  </si>
  <si>
    <t>% of Total Bill</t>
  </si>
  <si>
    <t>Energy First Tier (kWh)</t>
  </si>
  <si>
    <t>Energy Second Tier (kWh)</t>
  </si>
  <si>
    <t>Sub-Total:  Energy</t>
  </si>
  <si>
    <t>Service Charge Rate Adder(s)</t>
  </si>
  <si>
    <t>Total:  Distribution</t>
  </si>
  <si>
    <t>Retail Transmission Rate – Low Voltage Volumetric Rate</t>
  </si>
  <si>
    <t>Total:    Retail Transmission</t>
  </si>
  <si>
    <t>Sub-Total:  Delivery (Distribution and Retail Transmission)</t>
  </si>
  <si>
    <t>Standard Supply Service – Administration Charge (if applicable)</t>
  </si>
  <si>
    <t>Sub-Total:  Regulatory</t>
  </si>
  <si>
    <t>Debt Retirement Charge (DRC)</t>
  </si>
  <si>
    <t>Total Bill before Taxes</t>
  </si>
  <si>
    <t>GST</t>
  </si>
  <si>
    <t>Total Bill</t>
  </si>
  <si>
    <t>Consumption</t>
  </si>
  <si>
    <t>kWh</t>
  </si>
  <si>
    <t>RPP Tier One</t>
  </si>
  <si>
    <t>Proposed Rates</t>
  </si>
  <si>
    <t>Distribution Volumetric Deferral Account Rate Rider – effective until Dec 31, 2012</t>
  </si>
  <si>
    <t xml:space="preserve"> </t>
  </si>
  <si>
    <t>kW</t>
  </si>
  <si>
    <t>Load Factor</t>
  </si>
  <si>
    <t>General Service 50 to 699 kW</t>
  </si>
  <si>
    <t>General Service &lt; 50 kW</t>
  </si>
  <si>
    <t>Loss Factor Old</t>
  </si>
  <si>
    <t>Loss Factor New</t>
  </si>
  <si>
    <t>Service Charge Smart Meters</t>
  </si>
  <si>
    <t>Distribution Volumetric Deferral Account Rate Rider – effective until April 30, 2012</t>
  </si>
  <si>
    <t>Distribution Volumetric Global Adjustment Rate Rider – effective until April 30, 2012</t>
  </si>
  <si>
    <t>Standard Supply Service – Administrative Charge (if applicable)</t>
  </si>
  <si>
    <t>General Service Less Than 50 kW</t>
  </si>
  <si>
    <t>Global Adjustment Rate Rider</t>
  </si>
  <si>
    <t>General Service 700 to 4,999 kW</t>
  </si>
  <si>
    <t>Yes</t>
  </si>
  <si>
    <t>Large Use &gt; 5000 kW</t>
  </si>
  <si>
    <t>Large Use</t>
  </si>
  <si>
    <t>Street Lighting</t>
  </si>
  <si>
    <t>Service Charge Connections</t>
  </si>
  <si>
    <t>TOTAL BILL IMPACT – PERCENT &amp; DOLLAR</t>
  </si>
  <si>
    <t>Class – Typical Usage</t>
  </si>
  <si>
    <t>Residential - 800 kWh/mth</t>
  </si>
  <si>
    <t>Comparison to 2010</t>
  </si>
  <si>
    <t>Impact</t>
  </si>
  <si>
    <t>General Service &lt; 50 kW - 2,000 kWh/mth</t>
  </si>
  <si>
    <t>General Service 700 - 4,999</t>
  </si>
  <si>
    <t>857 kW 500,000 kWh/mth</t>
  </si>
  <si>
    <t>Large Use &gt; 5,000</t>
  </si>
  <si>
    <t>6,000 kW 3,100,000 kWh/mth</t>
  </si>
  <si>
    <t>Street Light</t>
  </si>
  <si>
    <t>Monthly Dollar Impact</t>
  </si>
  <si>
    <t>Total Bill Impact %</t>
  </si>
  <si>
    <t>Service Charge Rate Adder(s) Smart Meter</t>
  </si>
  <si>
    <t>Service Charge Rate Rider(s) Late Payment</t>
  </si>
  <si>
    <t>Distribution Volumetric Rate Rider (2010) Group 1</t>
  </si>
  <si>
    <t>TX Allowance $0.60/kw</t>
  </si>
  <si>
    <t>General Service USL</t>
  </si>
  <si>
    <t>Service Charge / Connections</t>
  </si>
  <si>
    <t>184 kW 68,500 kWh/mth</t>
  </si>
  <si>
    <t>USL</t>
  </si>
  <si>
    <t>Distribution Volumetric Rate Rider (2011) Group 2</t>
  </si>
  <si>
    <t>LRAM Volumetric Rate Rider (2011)</t>
  </si>
  <si>
    <t>Distribution</t>
  </si>
  <si>
    <t>Rate Rider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</si>
</sst>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\ ;\(#,##0.0000\)"/>
    <numFmt numFmtId="165" formatCode="#,##0.00000\ ;\(#,##0.00000\)"/>
    <numFmt numFmtId="166" formatCode="#,##0.0000"/>
    <numFmt numFmtId="167" formatCode="#,##0.00\ ;\(##,#00.00\)"/>
    <numFmt numFmtId="168" formatCode="0.0000"/>
    <numFmt numFmtId="169" formatCode="0.0%;\(0.0\)%"/>
    <numFmt numFmtId="170" formatCode="#,##0.00_ ;\-#,##0.00\ "/>
    <numFmt numFmtId="171" formatCode="_-* #,##0_-"/>
    <numFmt numFmtId="172" formatCode="0.0%"/>
    <numFmt numFmtId="173" formatCode="#,##0.000000"/>
    <numFmt numFmtId="174" formatCode="#,##0.0000_);\(#,##0.0000\)"/>
    <numFmt numFmtId="175" formatCode="#,##0.000_);\(#,##0.000\)"/>
    <numFmt numFmtId="176" formatCode="#,##0.000"/>
    <numFmt numFmtId="177" formatCode="#,##0.0000_ ;\-#,##0.00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4" fontId="0" fillId="33" borderId="0" xfId="0" applyNumberFormat="1" applyFill="1" applyAlignment="1" applyProtection="1">
      <alignment horizontal="right"/>
      <protection/>
    </xf>
    <xf numFmtId="2" fontId="0" fillId="33" borderId="0" xfId="0" applyNumberFormat="1" applyFill="1" applyAlignment="1" applyProtection="1">
      <alignment horizontal="right"/>
      <protection/>
    </xf>
    <xf numFmtId="164" fontId="0" fillId="33" borderId="0" xfId="0" applyNumberFormat="1" applyFill="1" applyAlignment="1" applyProtection="1">
      <alignment horizontal="right"/>
      <protection/>
    </xf>
    <xf numFmtId="165" fontId="0" fillId="33" borderId="0" xfId="0" applyNumberFormat="1" applyFill="1" applyAlignment="1" applyProtection="1">
      <alignment horizontal="right"/>
      <protection/>
    </xf>
    <xf numFmtId="166" fontId="0" fillId="33" borderId="0" xfId="0" applyNumberFormat="1" applyFill="1" applyAlignment="1" applyProtection="1">
      <alignment horizontal="right"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7" fontId="0" fillId="33" borderId="0" xfId="0" applyNumberFormat="1" applyFill="1" applyAlignment="1" applyProtection="1">
      <alignment horizontal="right"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166" fontId="0" fillId="33" borderId="0" xfId="0" applyNumberFormat="1" applyFill="1" applyAlignment="1" applyProtection="1" quotePrefix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2" fontId="4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169" fontId="4" fillId="35" borderId="15" xfId="58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left" vertical="center" wrapText="1" indent="1"/>
      <protection/>
    </xf>
    <xf numFmtId="3" fontId="5" fillId="35" borderId="16" xfId="0" applyNumberFormat="1" applyFont="1" applyFill="1" applyBorder="1" applyAlignment="1" applyProtection="1">
      <alignment horizontal="center" vertical="center"/>
      <protection/>
    </xf>
    <xf numFmtId="166" fontId="5" fillId="33" borderId="17" xfId="44" applyNumberFormat="1" applyFont="1" applyFill="1" applyBorder="1" applyAlignment="1" applyProtection="1">
      <alignment horizontal="center" vertical="center"/>
      <protection/>
    </xf>
    <xf numFmtId="170" fontId="5" fillId="35" borderId="16" xfId="0" applyNumberFormat="1" applyFont="1" applyFill="1" applyBorder="1" applyAlignment="1" applyProtection="1">
      <alignment horizontal="center" vertical="center"/>
      <protection/>
    </xf>
    <xf numFmtId="166" fontId="5" fillId="0" borderId="17" xfId="44" applyNumberFormat="1" applyFont="1" applyFill="1" applyBorder="1" applyAlignment="1" applyProtection="1">
      <alignment horizontal="center" vertical="center"/>
      <protection/>
    </xf>
    <xf numFmtId="169" fontId="5" fillId="35" borderId="18" xfId="58" applyNumberFormat="1" applyFont="1" applyFill="1" applyBorder="1" applyAlignment="1" applyProtection="1">
      <alignment horizontal="center" vertical="center"/>
      <protection/>
    </xf>
    <xf numFmtId="10" fontId="5" fillId="35" borderId="18" xfId="58" applyNumberFormat="1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left" vertical="center" wrapText="1" indent="1"/>
      <protection/>
    </xf>
    <xf numFmtId="3" fontId="5" fillId="35" borderId="20" xfId="0" applyNumberFormat="1" applyFont="1" applyFill="1" applyBorder="1" applyAlignment="1" applyProtection="1">
      <alignment horizontal="center" vertical="center"/>
      <protection/>
    </xf>
    <xf numFmtId="166" fontId="5" fillId="33" borderId="20" xfId="44" applyNumberFormat="1" applyFont="1" applyFill="1" applyBorder="1" applyAlignment="1" applyProtection="1">
      <alignment horizontal="center" vertical="center"/>
      <protection/>
    </xf>
    <xf numFmtId="170" fontId="5" fillId="35" borderId="20" xfId="0" applyNumberFormat="1" applyFont="1" applyFill="1" applyBorder="1" applyAlignment="1" applyProtection="1">
      <alignment horizontal="center" vertical="center"/>
      <protection/>
    </xf>
    <xf numFmtId="166" fontId="5" fillId="0" borderId="20" xfId="44" applyNumberFormat="1" applyFont="1" applyFill="1" applyBorder="1" applyAlignment="1" applyProtection="1">
      <alignment horizontal="center" vertical="center"/>
      <protection/>
    </xf>
    <xf numFmtId="169" fontId="5" fillId="35" borderId="21" xfId="58" applyNumberFormat="1" applyFont="1" applyFill="1" applyBorder="1" applyAlignment="1" applyProtection="1">
      <alignment horizontal="center" vertical="center"/>
      <protection/>
    </xf>
    <xf numFmtId="166" fontId="4" fillId="36" borderId="10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4" fontId="0" fillId="0" borderId="22" xfId="0" applyNumberFormat="1" applyBorder="1" applyAlignment="1" applyProtection="1">
      <alignment horizontal="center"/>
      <protection/>
    </xf>
    <xf numFmtId="170" fontId="4" fillId="36" borderId="10" xfId="46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/>
      <protection/>
    </xf>
    <xf numFmtId="169" fontId="4" fillId="36" borderId="22" xfId="58" applyNumberFormat="1" applyFont="1" applyFill="1" applyBorder="1" applyAlignment="1" applyProtection="1">
      <alignment horizontal="center" vertical="center"/>
      <protection/>
    </xf>
    <xf numFmtId="10" fontId="4" fillId="36" borderId="22" xfId="58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inden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4" fontId="5" fillId="0" borderId="16" xfId="44" applyNumberFormat="1" applyFont="1" applyFill="1" applyBorder="1" applyAlignment="1" applyProtection="1">
      <alignment horizontal="center" vertical="center"/>
      <protection/>
    </xf>
    <xf numFmtId="170" fontId="5" fillId="35" borderId="16" xfId="46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4" fontId="5" fillId="0" borderId="24" xfId="44" applyNumberFormat="1" applyFont="1" applyFill="1" applyBorder="1" applyAlignment="1" applyProtection="1">
      <alignment horizontal="center" vertical="center"/>
      <protection/>
    </xf>
    <xf numFmtId="170" fontId="5" fillId="35" borderId="19" xfId="46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170" fontId="5" fillId="35" borderId="24" xfId="46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4" fontId="5" fillId="0" borderId="19" xfId="44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indent="1"/>
      <protection/>
    </xf>
    <xf numFmtId="3" fontId="5" fillId="35" borderId="19" xfId="0" applyNumberFormat="1" applyFont="1" applyFill="1" applyBorder="1" applyAlignment="1" applyProtection="1">
      <alignment horizontal="center" vertical="center"/>
      <protection/>
    </xf>
    <xf numFmtId="166" fontId="5" fillId="0" borderId="19" xfId="44" applyNumberFormat="1" applyFont="1" applyFill="1" applyBorder="1" applyAlignment="1" applyProtection="1">
      <alignment horizontal="center" vertical="center"/>
      <protection/>
    </xf>
    <xf numFmtId="3" fontId="5" fillId="35" borderId="25" xfId="0" applyNumberFormat="1" applyFont="1" applyFill="1" applyBorder="1" applyAlignment="1" applyProtection="1">
      <alignment horizontal="center" vertical="center"/>
      <protection/>
    </xf>
    <xf numFmtId="3" fontId="5" fillId="35" borderId="26" xfId="0" applyNumberFormat="1" applyFont="1" applyFill="1" applyBorder="1" applyAlignment="1" applyProtection="1">
      <alignment horizontal="center" vertical="center"/>
      <protection/>
    </xf>
    <xf numFmtId="166" fontId="5" fillId="0" borderId="26" xfId="44" applyNumberFormat="1" applyFont="1" applyFill="1" applyBorder="1" applyAlignment="1" applyProtection="1">
      <alignment horizontal="center" vertical="center"/>
      <protection/>
    </xf>
    <xf numFmtId="3" fontId="5" fillId="35" borderId="27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left" indent="1"/>
      <protection/>
    </xf>
    <xf numFmtId="170" fontId="5" fillId="35" borderId="20" xfId="46" applyNumberFormat="1" applyFont="1" applyFill="1" applyBorder="1" applyAlignment="1" applyProtection="1">
      <alignment horizontal="center" vertical="center"/>
      <protection/>
    </xf>
    <xf numFmtId="166" fontId="4" fillId="37" borderId="10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170" fontId="4" fillId="37" borderId="10" xfId="46" applyNumberFormat="1" applyFont="1" applyFill="1" applyBorder="1" applyAlignment="1" applyProtection="1">
      <alignment horizontal="center" vertical="center"/>
      <protection/>
    </xf>
    <xf numFmtId="169" fontId="4" fillId="37" borderId="22" xfId="58" applyNumberFormat="1" applyFont="1" applyFill="1" applyBorder="1" applyAlignment="1" applyProtection="1">
      <alignment horizontal="center" vertical="center"/>
      <protection/>
    </xf>
    <xf numFmtId="10" fontId="4" fillId="37" borderId="22" xfId="58" applyNumberFormat="1" applyFont="1" applyFill="1" applyBorder="1" applyAlignment="1" applyProtection="1">
      <alignment horizontal="center" vertical="center"/>
      <protection/>
    </xf>
    <xf numFmtId="3" fontId="5" fillId="35" borderId="24" xfId="0" applyNumberFormat="1" applyFont="1" applyFill="1" applyBorder="1" applyAlignment="1" applyProtection="1">
      <alignment horizontal="center" vertical="center"/>
      <protection/>
    </xf>
    <xf numFmtId="166" fontId="5" fillId="0" borderId="24" xfId="44" applyNumberFormat="1" applyFont="1" applyFill="1" applyBorder="1" applyAlignment="1" applyProtection="1">
      <alignment horizontal="center" vertical="center"/>
      <protection/>
    </xf>
    <xf numFmtId="170" fontId="5" fillId="35" borderId="26" xfId="46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0" fontId="5" fillId="35" borderId="23" xfId="58" applyNumberFormat="1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left" vertical="center" wrapText="1" indent="1"/>
      <protection/>
    </xf>
    <xf numFmtId="170" fontId="5" fillId="35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inden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4" fontId="5" fillId="0" borderId="20" xfId="42" applyNumberFormat="1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left" vertical="center" indent="1"/>
      <protection/>
    </xf>
    <xf numFmtId="3" fontId="5" fillId="35" borderId="10" xfId="0" applyNumberFormat="1" applyFont="1" applyFill="1" applyBorder="1" applyAlignment="1" applyProtection="1">
      <alignment horizontal="center" vertical="center"/>
      <protection/>
    </xf>
    <xf numFmtId="170" fontId="4" fillId="0" borderId="33" xfId="46" applyNumberFormat="1" applyFont="1" applyFill="1" applyBorder="1" applyAlignment="1" applyProtection="1">
      <alignment horizontal="center" vertical="center"/>
      <protection/>
    </xf>
    <xf numFmtId="170" fontId="4" fillId="0" borderId="10" xfId="46" applyNumberFormat="1" applyFont="1" applyFill="1" applyBorder="1" applyAlignment="1" applyProtection="1">
      <alignment horizontal="center" vertical="center"/>
      <protection/>
    </xf>
    <xf numFmtId="169" fontId="4" fillId="0" borderId="22" xfId="58" applyNumberFormat="1" applyFont="1" applyFill="1" applyBorder="1" applyAlignment="1" applyProtection="1">
      <alignment horizontal="center" vertical="center"/>
      <protection/>
    </xf>
    <xf numFmtId="10" fontId="4" fillId="0" borderId="22" xfId="58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/>
      <protection/>
    </xf>
    <xf numFmtId="166" fontId="4" fillId="36" borderId="10" xfId="0" applyNumberFormat="1" applyFont="1" applyFill="1" applyBorder="1" applyAlignment="1" applyProtection="1">
      <alignment horizontal="left" vertical="center" indent="1"/>
      <protection/>
    </xf>
    <xf numFmtId="170" fontId="5" fillId="35" borderId="10" xfId="44" applyNumberFormat="1" applyFont="1" applyFill="1" applyBorder="1" applyAlignment="1" applyProtection="1">
      <alignment horizontal="center" vertical="center"/>
      <protection/>
    </xf>
    <xf numFmtId="9" fontId="5" fillId="33" borderId="10" xfId="58" applyFont="1" applyFill="1" applyBorder="1" applyAlignment="1" applyProtection="1">
      <alignment horizontal="center" vertical="center"/>
      <protection/>
    </xf>
    <xf numFmtId="170" fontId="4" fillId="36" borderId="33" xfId="46" applyNumberFormat="1" applyFont="1" applyFill="1" applyBorder="1" applyAlignment="1" applyProtection="1">
      <alignment horizontal="center" vertical="center"/>
      <protection/>
    </xf>
    <xf numFmtId="9" fontId="5" fillId="0" borderId="10" xfId="58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3" fontId="7" fillId="38" borderId="14" xfId="0" applyNumberFormat="1" applyFont="1" applyFill="1" applyBorder="1" applyAlignment="1" applyProtection="1">
      <alignment horizontal="center" vertical="center"/>
      <protection locked="0"/>
    </xf>
    <xf numFmtId="3" fontId="7" fillId="35" borderId="22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166" fontId="5" fillId="33" borderId="10" xfId="44" applyNumberFormat="1" applyFont="1" applyFill="1" applyBorder="1" applyAlignment="1" applyProtection="1">
      <alignment horizontal="center" vertical="center"/>
      <protection/>
    </xf>
    <xf numFmtId="166" fontId="5" fillId="0" borderId="10" xfId="44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>
      <alignment/>
    </xf>
    <xf numFmtId="0" fontId="0" fillId="33" borderId="0" xfId="0" applyFill="1" applyAlignment="1" applyProtection="1" quotePrefix="1">
      <alignment horizontal="left"/>
      <protection/>
    </xf>
    <xf numFmtId="0" fontId="0" fillId="39" borderId="0" xfId="0" applyFill="1" applyAlignment="1" applyProtection="1">
      <alignment/>
      <protection/>
    </xf>
    <xf numFmtId="3" fontId="5" fillId="35" borderId="26" xfId="0" applyNumberFormat="1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 quotePrefix="1">
      <alignment horizontal="left" vertical="center" wrapText="1" indent="1"/>
      <protection/>
    </xf>
    <xf numFmtId="0" fontId="0" fillId="0" borderId="0" xfId="0" applyFill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 quotePrefix="1">
      <alignment horizontal="right"/>
      <protection/>
    </xf>
    <xf numFmtId="0" fontId="5" fillId="0" borderId="19" xfId="0" applyFont="1" applyFill="1" applyBorder="1" applyAlignment="1" applyProtection="1" quotePrefix="1">
      <alignment horizontal="left" indent="1"/>
      <protection/>
    </xf>
    <xf numFmtId="171" fontId="7" fillId="38" borderId="34" xfId="42" applyNumberFormat="1" applyFont="1" applyFill="1" applyBorder="1" applyAlignment="1" applyProtection="1">
      <alignment vertical="center"/>
      <protection locked="0"/>
    </xf>
    <xf numFmtId="3" fontId="7" fillId="35" borderId="29" xfId="0" applyNumberFormat="1" applyFont="1" applyFill="1" applyBorder="1" applyAlignment="1" applyProtection="1">
      <alignment horizontal="center" vertical="center"/>
      <protection/>
    </xf>
    <xf numFmtId="168" fontId="6" fillId="33" borderId="22" xfId="0" applyNumberFormat="1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right" vertical="center"/>
      <protection/>
    </xf>
    <xf numFmtId="172" fontId="6" fillId="0" borderId="22" xfId="58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 quotePrefix="1">
      <alignment horizontal="left"/>
      <protection/>
    </xf>
    <xf numFmtId="0" fontId="6" fillId="35" borderId="14" xfId="0" applyFont="1" applyFill="1" applyBorder="1" applyAlignment="1" applyProtection="1" quotePrefix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39" fontId="5" fillId="16" borderId="21" xfId="44" applyNumberFormat="1" applyFont="1" applyFill="1" applyBorder="1" applyAlignment="1" applyProtection="1">
      <alignment horizontal="right"/>
      <protection locked="0"/>
    </xf>
    <xf numFmtId="173" fontId="0" fillId="33" borderId="0" xfId="0" applyNumberFormat="1" applyFill="1" applyAlignment="1" applyProtection="1">
      <alignment horizontal="right"/>
      <protection/>
    </xf>
    <xf numFmtId="173" fontId="0" fillId="33" borderId="0" xfId="0" applyNumberFormat="1" applyFill="1" applyAlignment="1" applyProtection="1" quotePrefix="1">
      <alignment horizontal="right"/>
      <protection/>
    </xf>
    <xf numFmtId="0" fontId="47" fillId="40" borderId="35" xfId="0" applyFont="1" applyFill="1" applyBorder="1" applyAlignment="1">
      <alignment horizontal="center"/>
    </xf>
    <xf numFmtId="174" fontId="47" fillId="40" borderId="0" xfId="0" applyNumberFormat="1" applyFont="1" applyFill="1" applyBorder="1" applyAlignment="1">
      <alignment horizontal="center"/>
    </xf>
    <xf numFmtId="174" fontId="47" fillId="40" borderId="21" xfId="0" applyNumberFormat="1" applyFont="1" applyFill="1" applyBorder="1" applyAlignment="1">
      <alignment horizontal="center"/>
    </xf>
    <xf numFmtId="37" fontId="4" fillId="0" borderId="35" xfId="0" applyNumberFormat="1" applyFont="1" applyFill="1" applyBorder="1" applyAlignment="1">
      <alignment/>
    </xf>
    <xf numFmtId="4" fontId="5" fillId="41" borderId="28" xfId="0" applyNumberFormat="1" applyFont="1" applyFill="1" applyBorder="1" applyAlignment="1">
      <alignment horizontal="center"/>
    </xf>
    <xf numFmtId="4" fontId="5" fillId="41" borderId="34" xfId="0" applyNumberFormat="1" applyFont="1" applyFill="1" applyBorder="1" applyAlignment="1">
      <alignment horizontal="right"/>
    </xf>
    <xf numFmtId="166" fontId="5" fillId="41" borderId="34" xfId="0" applyNumberFormat="1" applyFont="1" applyFill="1" applyBorder="1" applyAlignment="1">
      <alignment horizontal="right"/>
    </xf>
    <xf numFmtId="174" fontId="5" fillId="41" borderId="21" xfId="0" applyNumberFormat="1" applyFont="1" applyFill="1" applyBorder="1" applyAlignment="1">
      <alignment/>
    </xf>
    <xf numFmtId="4" fontId="5" fillId="41" borderId="35" xfId="0" applyNumberFormat="1" applyFont="1" applyFill="1" applyBorder="1" applyAlignment="1">
      <alignment horizontal="center"/>
    </xf>
    <xf numFmtId="4" fontId="5" fillId="41" borderId="0" xfId="0" applyNumberFormat="1" applyFont="1" applyFill="1" applyBorder="1" applyAlignment="1">
      <alignment horizontal="right"/>
    </xf>
    <xf numFmtId="166" fontId="5" fillId="41" borderId="0" xfId="0" applyNumberFormat="1" applyFont="1" applyFill="1" applyBorder="1" applyAlignment="1">
      <alignment horizontal="right"/>
    </xf>
    <xf numFmtId="174" fontId="5" fillId="41" borderId="21" xfId="0" applyNumberFormat="1" applyFont="1" applyFill="1" applyBorder="1" applyAlignment="1">
      <alignment horizontal="right"/>
    </xf>
    <xf numFmtId="175" fontId="5" fillId="41" borderId="0" xfId="0" applyNumberFormat="1" applyFont="1" applyFill="1" applyBorder="1" applyAlignment="1">
      <alignment horizontal="right"/>
    </xf>
    <xf numFmtId="4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74" fontId="47" fillId="40" borderId="0" xfId="0" applyNumberFormat="1" applyFont="1" applyFill="1" applyBorder="1" applyAlignment="1" applyProtection="1">
      <alignment horizontal="center"/>
      <protection/>
    </xf>
    <xf numFmtId="168" fontId="0" fillId="16" borderId="0" xfId="0" applyNumberFormat="1" applyFill="1" applyAlignment="1" applyProtection="1">
      <alignment/>
      <protection/>
    </xf>
    <xf numFmtId="0" fontId="6" fillId="35" borderId="30" xfId="0" applyFont="1" applyFill="1" applyBorder="1" applyAlignment="1" applyProtection="1" quotePrefix="1">
      <alignment vertical="center"/>
      <protection/>
    </xf>
    <xf numFmtId="0" fontId="6" fillId="35" borderId="36" xfId="0" applyFont="1" applyFill="1" applyBorder="1" applyAlignment="1" applyProtection="1" quotePrefix="1">
      <alignment vertical="center"/>
      <protection/>
    </xf>
    <xf numFmtId="0" fontId="6" fillId="35" borderId="14" xfId="0" applyFont="1" applyFill="1" applyBorder="1" applyAlignment="1" applyProtection="1" quotePrefix="1">
      <alignment vertical="center"/>
      <protection/>
    </xf>
    <xf numFmtId="0" fontId="6" fillId="35" borderId="33" xfId="0" applyFont="1" applyFill="1" applyBorder="1" applyAlignment="1" applyProtection="1" quotePrefix="1">
      <alignment vertical="center"/>
      <protection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45" fillId="0" borderId="22" xfId="0" applyFont="1" applyBorder="1" applyAlignment="1">
      <alignment/>
    </xf>
    <xf numFmtId="16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0" fontId="5" fillId="0" borderId="16" xfId="0" applyFont="1" applyBorder="1" applyAlignment="1" applyProtection="1" quotePrefix="1">
      <alignment horizontal="left" indent="1"/>
      <protection/>
    </xf>
    <xf numFmtId="177" fontId="5" fillId="35" borderId="19" xfId="46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25" xfId="0" applyNumberFormat="1" applyFont="1" applyFill="1" applyBorder="1" applyAlignment="1" applyProtection="1">
      <alignment horizontal="center" vertical="center"/>
      <protection/>
    </xf>
    <xf numFmtId="3" fontId="11" fillId="38" borderId="14" xfId="0" applyNumberFormat="1" applyFont="1" applyFill="1" applyBorder="1" applyAlignment="1" applyProtection="1">
      <alignment horizontal="center" vertical="center"/>
      <protection locked="0"/>
    </xf>
    <xf numFmtId="3" fontId="12" fillId="38" borderId="14" xfId="0" applyNumberFormat="1" applyFont="1" applyFill="1" applyBorder="1" applyAlignment="1" applyProtection="1">
      <alignment horizontal="center" vertical="center"/>
      <protection locked="0"/>
    </xf>
    <xf numFmtId="166" fontId="5" fillId="0" borderId="16" xfId="44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69" fontId="4" fillId="0" borderId="0" xfId="58" applyNumberFormat="1" applyFont="1" applyFill="1" applyBorder="1" applyAlignment="1" applyProtection="1">
      <alignment horizontal="center" vertical="center"/>
      <protection/>
    </xf>
    <xf numFmtId="10" fontId="4" fillId="0" borderId="0" xfId="58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49" fillId="42" borderId="35" xfId="0" applyFont="1" applyFill="1" applyBorder="1" applyAlignment="1">
      <alignment/>
    </xf>
    <xf numFmtId="0" fontId="50" fillId="42" borderId="37" xfId="0" applyFont="1" applyFill="1" applyBorder="1" applyAlignment="1">
      <alignment/>
    </xf>
    <xf numFmtId="0" fontId="50" fillId="42" borderId="38" xfId="0" applyFont="1" applyFill="1" applyBorder="1" applyAlignment="1">
      <alignment/>
    </xf>
    <xf numFmtId="0" fontId="49" fillId="42" borderId="35" xfId="0" applyFont="1" applyFill="1" applyBorder="1" applyAlignment="1" quotePrefix="1">
      <alignment horizontal="left"/>
    </xf>
    <xf numFmtId="0" fontId="49" fillId="42" borderId="35" xfId="0" applyFont="1" applyFill="1" applyBorder="1" applyAlignment="1">
      <alignment horizontal="left"/>
    </xf>
    <xf numFmtId="44" fontId="50" fillId="0" borderId="37" xfId="44" applyFont="1" applyBorder="1" applyAlignment="1">
      <alignment horizontal="center" vertical="center"/>
    </xf>
    <xf numFmtId="10" fontId="50" fillId="0" borderId="38" xfId="58" applyNumberFormat="1" applyFont="1" applyBorder="1" applyAlignment="1">
      <alignment horizontal="center" vertical="center"/>
    </xf>
    <xf numFmtId="0" fontId="50" fillId="0" borderId="35" xfId="0" applyFont="1" applyBorder="1" applyAlignment="1" quotePrefix="1">
      <alignment vertical="center"/>
    </xf>
    <xf numFmtId="0" fontId="50" fillId="0" borderId="30" xfId="0" applyFont="1" applyBorder="1" applyAlignment="1" quotePrefix="1">
      <alignment vertical="center"/>
    </xf>
    <xf numFmtId="44" fontId="50" fillId="0" borderId="39" xfId="44" applyFont="1" applyBorder="1" applyAlignment="1">
      <alignment horizontal="center" vertical="center"/>
    </xf>
    <xf numFmtId="10" fontId="50" fillId="0" borderId="40" xfId="58" applyNumberFormat="1" applyFont="1" applyBorder="1" applyAlignment="1">
      <alignment horizontal="center" vertical="center"/>
    </xf>
    <xf numFmtId="0" fontId="5" fillId="35" borderId="35" xfId="0" applyFont="1" applyFill="1" applyBorder="1" applyAlignment="1" applyProtection="1">
      <alignment horizontal="left" vertical="center" wrapText="1" indent="1"/>
      <protection/>
    </xf>
    <xf numFmtId="0" fontId="5" fillId="0" borderId="16" xfId="0" applyFont="1" applyBorder="1" applyAlignment="1" applyProtection="1" quotePrefix="1">
      <alignment horizontal="left" indent="1"/>
      <protection/>
    </xf>
    <xf numFmtId="0" fontId="49" fillId="42" borderId="28" xfId="0" applyFont="1" applyFill="1" applyBorder="1" applyAlignment="1">
      <alignment/>
    </xf>
    <xf numFmtId="0" fontId="50" fillId="42" borderId="41" xfId="0" applyFont="1" applyFill="1" applyBorder="1" applyAlignment="1">
      <alignment/>
    </xf>
    <xf numFmtId="0" fontId="50" fillId="42" borderId="42" xfId="0" applyFont="1" applyFill="1" applyBorder="1" applyAlignment="1">
      <alignment/>
    </xf>
    <xf numFmtId="0" fontId="50" fillId="0" borderId="35" xfId="0" applyFont="1" applyFill="1" applyBorder="1" applyAlignment="1" quotePrefix="1">
      <alignment vertical="center"/>
    </xf>
    <xf numFmtId="44" fontId="50" fillId="0" borderId="37" xfId="44" applyFont="1" applyFill="1" applyBorder="1" applyAlignment="1">
      <alignment horizontal="center" vertical="center"/>
    </xf>
    <xf numFmtId="10" fontId="50" fillId="0" borderId="38" xfId="58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58" applyNumberFormat="1" applyFont="1" applyAlignment="1">
      <alignment/>
    </xf>
    <xf numFmtId="170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170" fontId="0" fillId="0" borderId="32" xfId="0" applyNumberFormat="1" applyBorder="1" applyAlignment="1">
      <alignment/>
    </xf>
    <xf numFmtId="170" fontId="0" fillId="0" borderId="43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170" fontId="0" fillId="0" borderId="24" xfId="0" applyNumberFormat="1" applyBorder="1" applyAlignment="1">
      <alignment/>
    </xf>
    <xf numFmtId="172" fontId="45" fillId="0" borderId="0" xfId="0" applyNumberFormat="1" applyFont="1" applyAlignment="1">
      <alignment/>
    </xf>
    <xf numFmtId="172" fontId="45" fillId="0" borderId="0" xfId="58" applyNumberFormat="1" applyFont="1" applyAlignment="1">
      <alignment/>
    </xf>
    <xf numFmtId="172" fontId="45" fillId="39" borderId="0" xfId="58" applyNumberFormat="1" applyFont="1" applyFill="1" applyAlignment="1">
      <alignment/>
    </xf>
    <xf numFmtId="0" fontId="51" fillId="40" borderId="28" xfId="0" applyFont="1" applyFill="1" applyBorder="1" applyAlignment="1">
      <alignment horizontal="center"/>
    </xf>
    <xf numFmtId="0" fontId="51" fillId="40" borderId="34" xfId="0" applyFont="1" applyFill="1" applyBorder="1" applyAlignment="1">
      <alignment horizontal="center"/>
    </xf>
    <xf numFmtId="0" fontId="51" fillId="40" borderId="29" xfId="0" applyFont="1" applyFill="1" applyBorder="1" applyAlignment="1">
      <alignment horizontal="center"/>
    </xf>
    <xf numFmtId="0" fontId="49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9" fillId="0" borderId="47" xfId="0" applyFont="1" applyBorder="1" applyAlignment="1" quotePrefix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9" fillId="0" borderId="42" xfId="0" applyFont="1" applyBorder="1" applyAlignment="1" quotePrefix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Final - 2004 RAM for rate schedule - milton_2008_IRM_Model_Final Model_Version2.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inal%20Filings\2010%20Rate%20Submission\2010%20IRM2%20Rat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LDC Information"/>
      <sheetName val="A2.1 Table of Contents"/>
      <sheetName val="A3.1 General Data"/>
      <sheetName val="B1.1 Curr&amp;Appl Rt Class General"/>
      <sheetName val="B3.1 CoS Bill Det General "/>
      <sheetName val="C1.1 Smart Meter Funding Adder"/>
      <sheetName val="C1.2 Current Gen Rate Adder2"/>
      <sheetName val="C1.3 Current Gen Rate Adder3"/>
      <sheetName val="C1.4 Current Gen Rate Adder4"/>
      <sheetName val="C1.5 Current Gen Rate Adder5"/>
      <sheetName val="C1.6 Current Gen Rate Adder6"/>
      <sheetName val="C1.7 Current Gen Rate Adder7"/>
      <sheetName val="C1.8 Current Gen Rate Adder8"/>
      <sheetName val="C1.9 Current Gen Rate Adder9"/>
      <sheetName val="C1.10 Current Gen Rate Adder10"/>
      <sheetName val="C2.1 Current Gen Rate Rider1"/>
      <sheetName val="C2.2 Current Gen Rate Rider2"/>
      <sheetName val="C2.3 Current Gen Rate Rider3"/>
      <sheetName val="C2.4 Current Gen Rate Rider4"/>
      <sheetName val="C2.5 Current Gen Rate Rider5"/>
      <sheetName val="C2.6 Current Gen Rate Rider6"/>
      <sheetName val="C2.7 Current Gen Rate Rider7"/>
      <sheetName val="C2.8 Current Gen Rate Rider8"/>
      <sheetName val="C2.9 Current Gen Rate Rider9"/>
      <sheetName val="C2.10 Current Gen Rate Rider10"/>
      <sheetName val="C3.1 Curr Low Voltage Vol Rt"/>
      <sheetName val="C4.1 Curr Rates &amp; Chgs General"/>
      <sheetName val="C7.1 Base Dist Rates Gen"/>
      <sheetName val="D1.1 K-Factor Adjustment WS"/>
      <sheetName val="D1.2 K-Factor Adjust to Rates"/>
      <sheetName val="D2.1 PILs Adjustment WS"/>
      <sheetName val="D2.2 PILs Adjusment To Rates"/>
      <sheetName val="D3.1 OCT Adjustment WS"/>
      <sheetName val="D3.2 OCT Adjustment to Rates"/>
      <sheetName val="D4.1 Rate Rebalancing4"/>
      <sheetName val="D4.2 Rt Rebal Module4 General"/>
      <sheetName val="D5.1 Rate Rebalancing5"/>
      <sheetName val="D5.2 Rt Rebal Module5 General"/>
      <sheetName val="D6.1 Rate Rebalancing6"/>
      <sheetName val="D6.2 Rt Rebal Module6 General"/>
      <sheetName val="D7.1 Rate Rebalancing7"/>
      <sheetName val="D7.2 Rt Rebal Module7 General"/>
      <sheetName val="D8.1 Rate Rebalancing8"/>
      <sheetName val="D8.2 Rt Rebal Module8 General"/>
      <sheetName val="E1.1 Rate Reb Base Dist Rts Gen"/>
      <sheetName val="F1.1 GDP-IPI PCI Adjustment WS"/>
      <sheetName val="F1.2 GDP-IPI PCI Adjust to Rate"/>
      <sheetName val="F2.1 Price Cap2"/>
      <sheetName val="F2.2 Pric Cap Module2 General"/>
      <sheetName val="F3.1 Price Cap3"/>
      <sheetName val="F3.2 Pric Cap Module3 General"/>
      <sheetName val="F4.1 Price Cap4"/>
      <sheetName val="F4.2 Pric Cap Module4 General"/>
      <sheetName val="F5.1 Price Cap5"/>
      <sheetName val="F5.2 Pric Cap Module5 General"/>
      <sheetName val="F6.1 Price Cap6"/>
      <sheetName val="F6.2 Pric Cap Module6 General"/>
      <sheetName val="G1.1 Aft PrcCp Base Dst Rts Gen"/>
      <sheetName val="H1.1 Post Price Cap1"/>
      <sheetName val="H1.2 Post Price Cap Module1 Gen"/>
      <sheetName val="H2.1 Post Price Cap2"/>
      <sheetName val="H2.2 Post Price Cap Module2 Gen"/>
      <sheetName val="H3.1 Post Price Cap3"/>
      <sheetName val="H3.2 Post Price Cap Module3 Gen"/>
      <sheetName val="H4.1 Post Price Cap4"/>
      <sheetName val="H4.2 Post Price Cap Module4 Gen"/>
      <sheetName val="I1.1 PstPricCp Bse Dist Rts Gen"/>
      <sheetName val="J1.1 Smart Meter Funding Adder"/>
      <sheetName val="J1.2 Smart Meter Dispos Adder"/>
      <sheetName val="J1.3 App For Gen Rate Adder3"/>
      <sheetName val="J1.4 App For Gen Rate Adder4"/>
      <sheetName val="J1.5 App For Gen Rate Adder5"/>
      <sheetName val="J1.6 App For Gen Rate Adder6"/>
      <sheetName val="J1.7 App For Gen Rate Adder7"/>
      <sheetName val="J1.8 App For Gen Rate Adder8"/>
      <sheetName val="J1.9 App For Gen Rate Adder9"/>
      <sheetName val="J1.10 App For Gen Rate Adder10"/>
      <sheetName val="J2.1 DeferralAccount Rate Rider"/>
      <sheetName val="J2.2 App For Gen Rate Rider2"/>
      <sheetName val="J2.3 App For Gen Rate Rider3"/>
      <sheetName val="J2.4 App For Gen Rate Rider4"/>
      <sheetName val="J2.5 App For Gen Rate Rider5"/>
      <sheetName val="J2.6 App For Gen Rate Rider6"/>
      <sheetName val="J2.7 Global Adj Rate Rider"/>
      <sheetName val="J2.8 App For Gen Rate Rider8"/>
      <sheetName val="J2.9 App For Gen Rate Rider9"/>
      <sheetName val="J2.10 App For Gen Rate Rider10"/>
      <sheetName val="J3.1 App For Low Voltage Vol Rt"/>
      <sheetName val="K1.1 App For Dist Rates Gen"/>
      <sheetName val="L1.1 Appl For TX Network"/>
      <sheetName val="L2.1 Appl For TX Connect"/>
      <sheetName val="L3.1 Appl For TX Low Volt"/>
      <sheetName val="M1.1 Appl For WMSR"/>
      <sheetName val="M2.1 Appl For RRR"/>
      <sheetName val="M3.1 Appl For SSS"/>
      <sheetName val="N1.1 Appl For Mthly R&amp;C General"/>
      <sheetName val="N3.1 Curr&amp;Appl For Loss Factor"/>
      <sheetName val="O1.1 Sum of Chgs To MSC&amp;DX Gen"/>
      <sheetName val="O1.2 Sum of Tariff Rate Adders"/>
      <sheetName val="O1.3 Sum of Tariff Rate Rider"/>
      <sheetName val="O2.1 Calculation of Bill Impact"/>
      <sheetName val="O4.1 Sum of Chg To Rev Req Gen"/>
      <sheetName val="P1.1 Curr&amp;Appl For Allowances"/>
      <sheetName val="P2.1 Curr&amp;Appl For Spc Srv Chg"/>
      <sheetName val="P3.1 Curr&amp;Appl For Rtl Srv Chg"/>
      <sheetName val="P4.1 Dry Core Txfr Losses"/>
      <sheetName val="Z1.0 OEB Control Sheet"/>
    </sheetNames>
    <sheetDataSet>
      <sheetData sheetId="3">
        <row r="21">
          <cell r="B21">
            <v>1</v>
          </cell>
          <cell r="G21" t="str">
            <v>kWh</v>
          </cell>
        </row>
        <row r="22">
          <cell r="B22">
            <v>2</v>
          </cell>
          <cell r="G22" t="str">
            <v>kWh</v>
          </cell>
        </row>
        <row r="23">
          <cell r="B23">
            <v>3</v>
          </cell>
          <cell r="G23" t="str">
            <v>kW</v>
          </cell>
        </row>
        <row r="24">
          <cell r="B24">
            <v>4</v>
          </cell>
        </row>
        <row r="25">
          <cell r="B25">
            <v>5</v>
          </cell>
        </row>
        <row r="26">
          <cell r="B26">
            <v>6</v>
          </cell>
          <cell r="D26" t="str">
            <v>Unmetered Scattered Load</v>
          </cell>
          <cell r="G26" t="str">
            <v>kWh</v>
          </cell>
        </row>
        <row r="28">
          <cell r="B28">
            <v>8</v>
          </cell>
          <cell r="D28" t="str">
            <v>Street Lighting</v>
          </cell>
          <cell r="G28" t="str">
            <v>kW</v>
          </cell>
        </row>
        <row r="29">
          <cell r="B29">
            <v>9</v>
          </cell>
          <cell r="D29" t="str">
            <v>Embedded Distributor</v>
          </cell>
          <cell r="G29" t="str">
            <v>kW</v>
          </cell>
        </row>
        <row r="30">
          <cell r="B30">
            <v>10</v>
          </cell>
          <cell r="D30" t="str">
            <v>Standby Power - APPROVED ON AN INTERIM BASIS</v>
          </cell>
          <cell r="G30" t="str">
            <v>kW</v>
          </cell>
        </row>
        <row r="31">
          <cell r="B31">
            <v>11</v>
          </cell>
          <cell r="D31" t="str">
            <v>Rate Class 11</v>
          </cell>
          <cell r="G31" t="str">
            <v>NA</v>
          </cell>
        </row>
        <row r="32">
          <cell r="B32">
            <v>12</v>
          </cell>
          <cell r="D32" t="str">
            <v>Rate Class 12</v>
          </cell>
          <cell r="G32" t="str">
            <v>NA</v>
          </cell>
        </row>
        <row r="33">
          <cell r="B33">
            <v>13</v>
          </cell>
          <cell r="D33" t="str">
            <v>Rate Class 13</v>
          </cell>
          <cell r="G33" t="str">
            <v>NA</v>
          </cell>
        </row>
        <row r="34">
          <cell r="B34">
            <v>14</v>
          </cell>
          <cell r="D34" t="str">
            <v>Rate Class 14</v>
          </cell>
          <cell r="G34" t="str">
            <v>NA</v>
          </cell>
        </row>
        <row r="35">
          <cell r="B35">
            <v>15</v>
          </cell>
          <cell r="D35" t="str">
            <v>Rate Class 15</v>
          </cell>
          <cell r="G35" t="str">
            <v>NA</v>
          </cell>
        </row>
        <row r="36">
          <cell r="B36">
            <v>16</v>
          </cell>
          <cell r="D36" t="str">
            <v>Rate Class 16</v>
          </cell>
          <cell r="G36" t="str">
            <v>NA</v>
          </cell>
        </row>
        <row r="37">
          <cell r="B37">
            <v>17</v>
          </cell>
          <cell r="D37" t="str">
            <v>Rate Class 17</v>
          </cell>
          <cell r="G37" t="str">
            <v>NA</v>
          </cell>
        </row>
        <row r="38">
          <cell r="B38">
            <v>18</v>
          </cell>
          <cell r="D38" t="str">
            <v>Rate Class 18</v>
          </cell>
          <cell r="G38" t="str">
            <v>NA</v>
          </cell>
        </row>
        <row r="39">
          <cell r="B39">
            <v>19</v>
          </cell>
          <cell r="D39" t="str">
            <v>Rate Class 19</v>
          </cell>
          <cell r="G39" t="str">
            <v>NA</v>
          </cell>
        </row>
        <row r="40">
          <cell r="B40">
            <v>20</v>
          </cell>
          <cell r="D40" t="str">
            <v>Rate Class 20</v>
          </cell>
          <cell r="G40" t="str">
            <v>NA</v>
          </cell>
        </row>
        <row r="41">
          <cell r="B41">
            <v>21</v>
          </cell>
          <cell r="D41" t="str">
            <v>Rate Class 21</v>
          </cell>
          <cell r="G41" t="str">
            <v>NA</v>
          </cell>
        </row>
        <row r="42">
          <cell r="B42">
            <v>22</v>
          </cell>
          <cell r="D42" t="str">
            <v>Rate Class 22</v>
          </cell>
          <cell r="G42" t="str">
            <v>NA</v>
          </cell>
        </row>
        <row r="43">
          <cell r="B43">
            <v>23</v>
          </cell>
          <cell r="D43" t="str">
            <v>Rate Class 23</v>
          </cell>
          <cell r="G43" t="str">
            <v>NA</v>
          </cell>
        </row>
        <row r="44">
          <cell r="B44">
            <v>24</v>
          </cell>
          <cell r="D44" t="str">
            <v>Rate Class 24</v>
          </cell>
          <cell r="G44" t="str">
            <v>NA</v>
          </cell>
        </row>
        <row r="45">
          <cell r="B45">
            <v>25</v>
          </cell>
          <cell r="D45" t="str">
            <v>Rate Class 25</v>
          </cell>
          <cell r="G45" t="str">
            <v>NA</v>
          </cell>
        </row>
      </sheetData>
      <sheetData sheetId="67">
        <row r="20">
          <cell r="D20" t="str">
            <v>Smart Meters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68">
        <row r="20">
          <cell r="D20" t="str">
            <v>Smart Meter Disposition</v>
          </cell>
        </row>
      </sheetData>
      <sheetData sheetId="69">
        <row r="20">
          <cell r="D20" t="str">
            <v>Rate Adder3</v>
          </cell>
        </row>
      </sheetData>
      <sheetData sheetId="70">
        <row r="20">
          <cell r="D20" t="str">
            <v>Rate Adder4</v>
          </cell>
        </row>
      </sheetData>
      <sheetData sheetId="71">
        <row r="20">
          <cell r="D20" t="str">
            <v>Rate Adder5</v>
          </cell>
        </row>
      </sheetData>
      <sheetData sheetId="72">
        <row r="20">
          <cell r="D20" t="str">
            <v>Rate Adder6</v>
          </cell>
        </row>
      </sheetData>
      <sheetData sheetId="73">
        <row r="20">
          <cell r="D20" t="str">
            <v>Rate Adder7</v>
          </cell>
        </row>
      </sheetData>
      <sheetData sheetId="74">
        <row r="20">
          <cell r="D20" t="str">
            <v>Rate Adder8</v>
          </cell>
        </row>
      </sheetData>
      <sheetData sheetId="75">
        <row r="20">
          <cell r="D20" t="str">
            <v>Rate Adder9</v>
          </cell>
        </row>
      </sheetData>
      <sheetData sheetId="76">
        <row r="20">
          <cell r="D20" t="str">
            <v>Rate Adder10</v>
          </cell>
        </row>
      </sheetData>
      <sheetData sheetId="77">
        <row r="20">
          <cell r="D20" t="str">
            <v>Deferral Account Rate Rider</v>
          </cell>
        </row>
        <row r="22">
          <cell r="I22" t="str">
            <v>April 30, 2012</v>
          </cell>
        </row>
        <row r="31">
          <cell r="H31" t="str">
            <v>kWh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78">
        <row r="20">
          <cell r="D20" t="str">
            <v>Rate Rider2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79">
        <row r="20">
          <cell r="D20" t="str">
            <v>Rate Rider3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80">
        <row r="20">
          <cell r="D20" t="str">
            <v>Rate Rider4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81">
        <row r="20">
          <cell r="D20" t="str">
            <v>Rate Rider5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82">
        <row r="20">
          <cell r="D20" t="str">
            <v>Rate Rider6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83">
        <row r="20">
          <cell r="D20" t="str">
            <v>Global Adjustment Rate Rider</v>
          </cell>
        </row>
        <row r="22">
          <cell r="I22" t="str">
            <v>April 30, 2012</v>
          </cell>
        </row>
        <row r="38">
          <cell r="G38">
            <v>0.44611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84">
        <row r="20">
          <cell r="D20" t="str">
            <v>Rate Rider8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85">
        <row r="20">
          <cell r="D20" t="str">
            <v>Rate Rider9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86">
        <row r="20">
          <cell r="D20" t="str">
            <v>Rate Rider10</v>
          </cell>
        </row>
        <row r="39">
          <cell r="E39">
            <v>0</v>
          </cell>
          <cell r="G39">
            <v>0</v>
          </cell>
        </row>
        <row r="40">
          <cell r="E40">
            <v>0</v>
          </cell>
          <cell r="G40">
            <v>0</v>
          </cell>
        </row>
      </sheetData>
      <sheetData sheetId="87">
        <row r="39">
          <cell r="J39">
            <v>0</v>
          </cell>
        </row>
        <row r="40">
          <cell r="J40">
            <v>0</v>
          </cell>
        </row>
      </sheetData>
      <sheetData sheetId="88">
        <row r="60">
          <cell r="R60">
            <v>2.2046</v>
          </cell>
        </row>
        <row r="61">
          <cell r="R61">
            <v>0</v>
          </cell>
        </row>
        <row r="62">
          <cell r="R62">
            <v>0</v>
          </cell>
        </row>
      </sheetData>
      <sheetData sheetId="89">
        <row r="91">
          <cell r="C91" t="str">
            <v>Retail Transmission Rate – Network Service Rate</v>
          </cell>
          <cell r="J91">
            <v>1.7741</v>
          </cell>
        </row>
        <row r="217">
          <cell r="C217" t="str">
            <v>Retail Transmission Rate – Network Service Rate</v>
          </cell>
        </row>
        <row r="218">
          <cell r="C218">
            <v>0</v>
          </cell>
        </row>
        <row r="219">
          <cell r="C219">
            <v>0</v>
          </cell>
        </row>
        <row r="226">
          <cell r="C226" t="str">
            <v>Retail Transmission Rate – Network Service Rate</v>
          </cell>
        </row>
        <row r="227">
          <cell r="C227">
            <v>0</v>
          </cell>
        </row>
        <row r="228">
          <cell r="C228">
            <v>0</v>
          </cell>
        </row>
        <row r="235">
          <cell r="C235" t="str">
            <v>Retail Transmission Rate – Network Service Rate</v>
          </cell>
        </row>
        <row r="236">
          <cell r="C236">
            <v>0</v>
          </cell>
        </row>
        <row r="237">
          <cell r="C237">
            <v>0</v>
          </cell>
        </row>
        <row r="244">
          <cell r="C244" t="str">
            <v>Retail Transmission Rate – Network Service Rate</v>
          </cell>
        </row>
        <row r="245">
          <cell r="C245">
            <v>0</v>
          </cell>
        </row>
        <row r="246">
          <cell r="C246">
            <v>0</v>
          </cell>
        </row>
      </sheetData>
      <sheetData sheetId="90">
        <row r="91">
          <cell r="C91" t="str">
            <v>Retail Transmission Rate – Line and Transformation Connection Service Rate</v>
          </cell>
          <cell r="J91">
            <v>1.413</v>
          </cell>
        </row>
        <row r="217">
          <cell r="C217" t="str">
            <v>Retail Transmission Rate – Line and Transformation Connection Service Rate</v>
          </cell>
        </row>
        <row r="218">
          <cell r="C218">
            <v>0</v>
          </cell>
        </row>
        <row r="219">
          <cell r="C219">
            <v>0</v>
          </cell>
        </row>
        <row r="226">
          <cell r="C226" t="str">
            <v>Retail Transmission Rate – Line and Transformation Connection Service Rate</v>
          </cell>
        </row>
        <row r="227">
          <cell r="C227">
            <v>0</v>
          </cell>
        </row>
        <row r="228">
          <cell r="C228">
            <v>0</v>
          </cell>
        </row>
        <row r="235">
          <cell r="C235" t="str">
            <v>Retail Transmission Rate – Line and Transformation Connection Service Rate</v>
          </cell>
        </row>
        <row r="236">
          <cell r="C236">
            <v>0</v>
          </cell>
        </row>
        <row r="237">
          <cell r="C237">
            <v>0</v>
          </cell>
        </row>
        <row r="244">
          <cell r="C244" t="str">
            <v>Retail Transmission Rate – Line and Transformation Connection Service Rate</v>
          </cell>
        </row>
        <row r="245">
          <cell r="C245">
            <v>0</v>
          </cell>
        </row>
        <row r="246">
          <cell r="C246">
            <v>0</v>
          </cell>
        </row>
      </sheetData>
      <sheetData sheetId="91">
        <row r="217">
          <cell r="C217" t="str">
            <v>Retail Transmission Rate – Low Voltage Service Rate</v>
          </cell>
        </row>
        <row r="218">
          <cell r="C218" t="str">
            <v>Future Use Retail Transmission Rate – Low Voltage2</v>
          </cell>
        </row>
        <row r="219">
          <cell r="C219" t="str">
            <v>Future Use Retail Transmission Rate – Low Voltage3</v>
          </cell>
        </row>
        <row r="226">
          <cell r="C226" t="str">
            <v>Retail Transmission Rate – Low Voltage Service Rate</v>
          </cell>
        </row>
        <row r="227">
          <cell r="C227" t="str">
            <v>Future Use Retail Transmission Rate – Low Voltage2</v>
          </cell>
        </row>
        <row r="228">
          <cell r="C228" t="str">
            <v>Future Use Retail Transmission Rate – Low Voltage3</v>
          </cell>
        </row>
        <row r="235">
          <cell r="C235" t="str">
            <v>Retail Transmission Rate – Low Voltage Service Rate</v>
          </cell>
        </row>
        <row r="236">
          <cell r="C236" t="str">
            <v>Future Use Retail Transmission Rate – Low Voltage2</v>
          </cell>
        </row>
        <row r="237">
          <cell r="C237" t="str">
            <v>Future Use Retail Transmission Rate – Low Voltage3</v>
          </cell>
        </row>
        <row r="244">
          <cell r="C244" t="str">
            <v>Retail Transmission Rate – Low Voltage Service Rate</v>
          </cell>
        </row>
        <row r="245">
          <cell r="C245" t="str">
            <v>Future Use Retail Transmission Rate – Low Voltage2</v>
          </cell>
        </row>
        <row r="246">
          <cell r="C246" t="str">
            <v>Future Use Retail Transmission Rate – Low Voltage3</v>
          </cell>
        </row>
      </sheetData>
      <sheetData sheetId="92">
        <row r="28">
          <cell r="C28" t="str">
            <v>Wholesale Market Service Rate </v>
          </cell>
        </row>
        <row r="77">
          <cell r="H77">
            <v>0.0052</v>
          </cell>
        </row>
        <row r="84">
          <cell r="H84">
            <v>0</v>
          </cell>
        </row>
        <row r="91">
          <cell r="H91">
            <v>0</v>
          </cell>
        </row>
      </sheetData>
      <sheetData sheetId="93">
        <row r="28">
          <cell r="C28" t="str">
            <v>Rural Rate Protection Charge</v>
          </cell>
        </row>
        <row r="77">
          <cell r="H77">
            <v>0.0013</v>
          </cell>
        </row>
        <row r="84">
          <cell r="H84">
            <v>0</v>
          </cell>
        </row>
        <row r="91">
          <cell r="H91">
            <v>0</v>
          </cell>
        </row>
      </sheetData>
      <sheetData sheetId="94">
        <row r="28">
          <cell r="C28" t="str">
            <v>Standard Supply Service – Administrative Charge (if applicable)</v>
          </cell>
        </row>
        <row r="77">
          <cell r="H77">
            <v>0.25</v>
          </cell>
        </row>
        <row r="84">
          <cell r="H84">
            <v>0</v>
          </cell>
        </row>
        <row r="91">
          <cell r="H91">
            <v>0</v>
          </cell>
        </row>
      </sheetData>
      <sheetData sheetId="106">
        <row r="69">
          <cell r="O69" t="str">
            <v>Yes</v>
          </cell>
        </row>
        <row r="70">
          <cell r="O70" t="str">
            <v>No</v>
          </cell>
        </row>
        <row r="71">
          <cell r="O71" t="str">
            <v>No</v>
          </cell>
        </row>
        <row r="72">
          <cell r="O72" t="str">
            <v>No</v>
          </cell>
        </row>
        <row r="73">
          <cell r="O73" t="str">
            <v>No</v>
          </cell>
        </row>
        <row r="74">
          <cell r="O74" t="str">
            <v>No</v>
          </cell>
        </row>
        <row r="75">
          <cell r="O75" t="str">
            <v>No</v>
          </cell>
        </row>
        <row r="76">
          <cell r="O76" t="str">
            <v>No</v>
          </cell>
        </row>
        <row r="77">
          <cell r="O77" t="str">
            <v>No</v>
          </cell>
        </row>
        <row r="78">
          <cell r="O78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88"/>
  <sheetViews>
    <sheetView zoomScalePageLayoutView="0" workbookViewId="0" topLeftCell="C70">
      <selection activeCell="C91" sqref="C91"/>
    </sheetView>
  </sheetViews>
  <sheetFormatPr defaultColWidth="0" defaultRowHeight="12.75" customHeight="1"/>
  <cols>
    <col min="1" max="1" width="18.7109375" style="20" customWidth="1"/>
    <col min="2" max="2" width="0" style="20" hidden="1" customWidth="1"/>
    <col min="3" max="3" width="80.7109375" style="20" customWidth="1"/>
    <col min="4" max="4" width="5.7109375" style="24" customWidth="1"/>
    <col min="5" max="5" width="6.421875" style="25" bestFit="1" customWidth="1"/>
    <col min="6" max="6" width="12.57421875" style="26" bestFit="1" customWidth="1"/>
    <col min="7" max="7" width="2.8515625" style="20" customWidth="1"/>
    <col min="8" max="8" width="14.00390625" style="20" customWidth="1"/>
    <col min="9" max="9" width="0" style="20" hidden="1" customWidth="1"/>
    <col min="10" max="10" width="8.140625" style="20" bestFit="1" customWidth="1"/>
    <col min="11" max="11" width="8.7109375" style="20" bestFit="1" customWidth="1"/>
    <col min="12" max="12" width="0" style="20" hidden="1" customWidth="1"/>
    <col min="13" max="16384" width="0" style="20" hidden="1" customWidth="1"/>
  </cols>
  <sheetData>
    <row r="1" spans="2:6" s="1" customFormat="1" ht="15">
      <c r="B1" s="1" t="s">
        <v>44</v>
      </c>
      <c r="C1" s="1" t="s">
        <v>0</v>
      </c>
      <c r="D1" s="2"/>
      <c r="E1" s="3"/>
      <c r="F1" s="4"/>
    </row>
    <row r="2" spans="2:6" s="1" customFormat="1" ht="15.75">
      <c r="B2" s="21">
        <f>'[1]B1.1 Curr&amp;Appl Rt Class General'!$B$21</f>
        <v>1</v>
      </c>
      <c r="C2" s="5" t="s">
        <v>39</v>
      </c>
      <c r="D2" s="2"/>
      <c r="E2" s="3"/>
      <c r="F2" s="4"/>
    </row>
    <row r="3" spans="4:6" s="1" customFormat="1" ht="15">
      <c r="D3" s="2"/>
      <c r="E3" s="3"/>
      <c r="F3" s="4"/>
    </row>
    <row r="4" spans="2:8" s="1" customFormat="1" ht="15.75" thickBot="1">
      <c r="B4" s="1" t="s">
        <v>44</v>
      </c>
      <c r="C4" s="1" t="s">
        <v>1</v>
      </c>
      <c r="D4" s="2" t="s">
        <v>2</v>
      </c>
      <c r="E4" s="3" t="s">
        <v>3</v>
      </c>
      <c r="F4" s="4" t="s">
        <v>4</v>
      </c>
      <c r="H4" s="1" t="s">
        <v>67</v>
      </c>
    </row>
    <row r="5" spans="2:11" s="1" customFormat="1" ht="18">
      <c r="B5" s="1">
        <v>3</v>
      </c>
      <c r="C5" s="9" t="s">
        <v>7</v>
      </c>
      <c r="D5" s="2"/>
      <c r="E5" s="10" t="s">
        <v>8</v>
      </c>
      <c r="F5" s="130">
        <v>10.6</v>
      </c>
      <c r="H5" s="11">
        <f>+J5+K5</f>
        <v>11.27</v>
      </c>
      <c r="J5" s="1">
        <v>10.91</v>
      </c>
      <c r="K5" s="114">
        <v>0.36</v>
      </c>
    </row>
    <row r="6" spans="2:11" s="1" customFormat="1" ht="15.75" thickBot="1">
      <c r="B6" s="1">
        <v>6</v>
      </c>
      <c r="C6" s="9" t="s">
        <v>76</v>
      </c>
      <c r="D6" s="2" t="str">
        <f>'[1]Z1.0 OEB Control Sheet'!$O$69</f>
        <v>Yes</v>
      </c>
      <c r="E6" s="10" t="s">
        <v>8</v>
      </c>
      <c r="F6" s="130">
        <v>1</v>
      </c>
      <c r="H6" s="12">
        <v>1.03</v>
      </c>
      <c r="K6" s="129">
        <v>1.39</v>
      </c>
    </row>
    <row r="7" spans="2:8" s="1" customFormat="1" ht="15">
      <c r="B7" s="1">
        <v>30</v>
      </c>
      <c r="C7" s="9" t="s">
        <v>15</v>
      </c>
      <c r="D7" s="2"/>
      <c r="E7" s="10" t="str">
        <f>"$/"&amp;'[1]B1.1 Curr&amp;Appl Rt Class General'!$G$21</f>
        <v>$/kWh</v>
      </c>
      <c r="F7" s="130">
        <v>0.0154</v>
      </c>
      <c r="H7" s="13">
        <v>0.016</v>
      </c>
    </row>
    <row r="8" spans="3:10" s="1" customFormat="1" ht="15">
      <c r="C8" s="113" t="s">
        <v>68</v>
      </c>
      <c r="D8" s="2"/>
      <c r="E8" s="10" t="str">
        <f>"$/"&amp;'[1]B1.1 Curr&amp;Appl Rt Class General'!$G$21</f>
        <v>$/kWh</v>
      </c>
      <c r="F8" s="130"/>
      <c r="H8" s="13">
        <f>+#REF!</f>
        <v>0.001</v>
      </c>
      <c r="J8" s="114"/>
    </row>
    <row r="9" spans="2:8" s="1" customFormat="1" ht="15">
      <c r="B9" s="1">
        <v>45</v>
      </c>
      <c r="C9" s="9" t="s">
        <v>77</v>
      </c>
      <c r="D9" s="2"/>
      <c r="E9" s="10" t="str">
        <f>"$/"&amp;'[1]B1.1 Curr&amp;Appl Rt Class General'!$G$21</f>
        <v>$/kWh</v>
      </c>
      <c r="F9" s="130">
        <v>-0.002</v>
      </c>
      <c r="H9" s="13">
        <v>-0.00198</v>
      </c>
    </row>
    <row r="10" spans="2:8" s="1" customFormat="1" ht="15">
      <c r="B10" s="1">
        <v>51</v>
      </c>
      <c r="C10" s="9" t="s">
        <v>78</v>
      </c>
      <c r="D10" s="2"/>
      <c r="E10" s="10" t="str">
        <f>"$/"&amp;'[1]B1.1 Curr&amp;Appl Rt Class General'!$G$21</f>
        <v>$/kWh</v>
      </c>
      <c r="F10" s="130">
        <v>0.0013</v>
      </c>
      <c r="H10" s="13">
        <v>0.00129</v>
      </c>
    </row>
    <row r="11" spans="2:8" s="1" customFormat="1" ht="15">
      <c r="B11" s="1">
        <v>57</v>
      </c>
      <c r="C11" s="9" t="s">
        <v>40</v>
      </c>
      <c r="D11" s="2"/>
      <c r="E11" s="10" t="str">
        <f>"$/"&amp;'[1]B1.1 Curr&amp;Appl Rt Class General'!$G$21</f>
        <v>$/kWh</v>
      </c>
      <c r="F11" s="130">
        <v>0.0061</v>
      </c>
      <c r="H11" s="13">
        <v>0.0061</v>
      </c>
    </row>
    <row r="12" spans="2:8" s="1" customFormat="1" ht="15">
      <c r="B12" s="1">
        <v>62</v>
      </c>
      <c r="C12" s="9" t="s">
        <v>41</v>
      </c>
      <c r="D12" s="2"/>
      <c r="E12" s="10" t="str">
        <f>"$/"&amp;'[1]B1.1 Curr&amp;Appl Rt Class General'!$G$21</f>
        <v>$/kWh</v>
      </c>
      <c r="F12" s="130">
        <v>0.0051</v>
      </c>
      <c r="H12" s="13">
        <v>0.0051</v>
      </c>
    </row>
    <row r="13" spans="2:8" s="1" customFormat="1" ht="15">
      <c r="B13" s="1">
        <v>72</v>
      </c>
      <c r="C13" s="9" t="s">
        <v>42</v>
      </c>
      <c r="D13" s="2"/>
      <c r="E13" s="10" t="s">
        <v>28</v>
      </c>
      <c r="F13" s="131">
        <v>0.0052</v>
      </c>
      <c r="H13" s="16">
        <v>0.0052</v>
      </c>
    </row>
    <row r="14" spans="3:8" s="1" customFormat="1" ht="15">
      <c r="C14" s="9"/>
      <c r="D14" s="2"/>
      <c r="E14" s="10"/>
      <c r="F14" s="131">
        <v>0.0004</v>
      </c>
      <c r="H14" s="16">
        <v>0.0004</v>
      </c>
    </row>
    <row r="15" spans="2:8" s="1" customFormat="1" ht="15">
      <c r="B15" s="1">
        <v>75</v>
      </c>
      <c r="C15" s="9" t="s">
        <v>43</v>
      </c>
      <c r="D15" s="2"/>
      <c r="E15" s="10" t="s">
        <v>28</v>
      </c>
      <c r="F15" s="130">
        <v>0.0013</v>
      </c>
      <c r="H15" s="13">
        <v>0.0013</v>
      </c>
    </row>
    <row r="16" spans="2:8" s="1" customFormat="1" ht="15">
      <c r="B16" s="1">
        <v>78</v>
      </c>
      <c r="C16" s="9" t="s">
        <v>79</v>
      </c>
      <c r="D16" s="2"/>
      <c r="E16" s="10" t="s">
        <v>8</v>
      </c>
      <c r="F16" s="130">
        <v>0.25</v>
      </c>
      <c r="H16" s="17">
        <v>0.25</v>
      </c>
    </row>
    <row r="17" spans="4:6" s="1" customFormat="1" ht="15">
      <c r="D17" s="2"/>
      <c r="E17" s="3"/>
      <c r="F17" s="4"/>
    </row>
    <row r="18" spans="2:6" s="1" customFormat="1" ht="15">
      <c r="B18" s="1" t="s">
        <v>44</v>
      </c>
      <c r="C18" s="1" t="s">
        <v>69</v>
      </c>
      <c r="D18" s="2"/>
      <c r="E18" s="3"/>
      <c r="F18" s="4"/>
    </row>
    <row r="19" spans="2:6" s="1" customFormat="1" ht="15.75">
      <c r="B19" s="21">
        <f>'[1]B1.1 Curr&amp;Appl Rt Class General'!$B$22</f>
        <v>2</v>
      </c>
      <c r="C19" s="5" t="s">
        <v>80</v>
      </c>
      <c r="D19" s="2"/>
      <c r="E19" s="3"/>
      <c r="F19" s="4"/>
    </row>
    <row r="20" spans="4:6" s="1" customFormat="1" ht="15">
      <c r="D20" s="2"/>
      <c r="E20" s="3"/>
      <c r="F20" s="4"/>
    </row>
    <row r="21" spans="2:11" s="1" customFormat="1" ht="15">
      <c r="B21" s="1">
        <v>3</v>
      </c>
      <c r="C21" s="9" t="s">
        <v>7</v>
      </c>
      <c r="D21" s="2"/>
      <c r="E21" s="10" t="s">
        <v>8</v>
      </c>
      <c r="F21" s="11">
        <v>20.27</v>
      </c>
      <c r="H21" s="11">
        <f>+J21+K21</f>
        <v>19.19</v>
      </c>
      <c r="J21" s="145">
        <f>+#REF!</f>
        <v>18.830000000000002</v>
      </c>
      <c r="K21" s="114">
        <f>+K5</f>
        <v>0.36</v>
      </c>
    </row>
    <row r="22" spans="2:8" s="1" customFormat="1" ht="15">
      <c r="B22" s="1">
        <v>6</v>
      </c>
      <c r="C22" s="9" t="s">
        <v>76</v>
      </c>
      <c r="D22" s="2" t="str">
        <f>'[1]Z1.0 OEB Control Sheet'!$O$69</f>
        <v>Yes</v>
      </c>
      <c r="E22" s="10" t="s">
        <v>8</v>
      </c>
      <c r="F22" s="12">
        <v>1</v>
      </c>
      <c r="H22" s="12">
        <v>1.03</v>
      </c>
    </row>
    <row r="23" spans="2:8" s="1" customFormat="1" ht="15">
      <c r="B23" s="1">
        <v>30</v>
      </c>
      <c r="C23" s="9" t="s">
        <v>15</v>
      </c>
      <c r="D23" s="2"/>
      <c r="E23" s="10" t="str">
        <f>"$/"&amp;'[1]B1.1 Curr&amp;Appl Rt Class General'!$G$22</f>
        <v>$/kWh</v>
      </c>
      <c r="F23" s="13">
        <v>0.0178</v>
      </c>
      <c r="H23" s="13">
        <f>+#REF!</f>
        <v>0.0166</v>
      </c>
    </row>
    <row r="24" spans="3:8" s="1" customFormat="1" ht="15">
      <c r="C24" s="9"/>
      <c r="D24" s="2"/>
      <c r="E24" s="10"/>
      <c r="F24" s="13"/>
      <c r="H24" s="13">
        <f>+#REF!</f>
        <v>0.0008</v>
      </c>
    </row>
    <row r="25" spans="2:10" s="1" customFormat="1" ht="15">
      <c r="B25" s="1">
        <v>45</v>
      </c>
      <c r="C25" s="9" t="s">
        <v>77</v>
      </c>
      <c r="D25" s="2"/>
      <c r="E25" s="10" t="str">
        <f>"$/"&amp;'[1]B1.1 Curr&amp;Appl Rt Class General'!$G$22</f>
        <v>$/kWh</v>
      </c>
      <c r="F25" s="13">
        <v>-0.002</v>
      </c>
      <c r="G25" s="156"/>
      <c r="H25" s="13">
        <v>-0.002</v>
      </c>
      <c r="J25" s="114"/>
    </row>
    <row r="26" spans="2:8" s="1" customFormat="1" ht="15">
      <c r="B26" s="1">
        <v>51</v>
      </c>
      <c r="C26" s="9" t="s">
        <v>78</v>
      </c>
      <c r="D26" s="2"/>
      <c r="E26" s="10" t="str">
        <f>"$/"&amp;'[1]B1.1 Curr&amp;Appl Rt Class General'!$G$22</f>
        <v>$/kWh</v>
      </c>
      <c r="F26" s="14">
        <v>0.0013</v>
      </c>
      <c r="H26" s="13">
        <v>0.00129</v>
      </c>
    </row>
    <row r="27" spans="2:8" s="1" customFormat="1" ht="15">
      <c r="B27" s="1">
        <v>57</v>
      </c>
      <c r="C27" s="9" t="s">
        <v>40</v>
      </c>
      <c r="D27" s="2"/>
      <c r="E27" s="10" t="str">
        <f>"$/"&amp;'[1]B1.1 Curr&amp;Appl Rt Class General'!$G$22</f>
        <v>$/kWh</v>
      </c>
      <c r="F27" s="13">
        <v>0.0055</v>
      </c>
      <c r="H27" s="13">
        <v>0.0055</v>
      </c>
    </row>
    <row r="28" spans="2:8" s="1" customFormat="1" ht="15">
      <c r="B28" s="1">
        <v>62</v>
      </c>
      <c r="C28" s="9" t="s">
        <v>41</v>
      </c>
      <c r="D28" s="2"/>
      <c r="E28" s="10" t="str">
        <f>"$/"&amp;'[1]B1.1 Curr&amp;Appl Rt Class General'!$G$22</f>
        <v>$/kWh</v>
      </c>
      <c r="F28" s="13">
        <v>0.0044</v>
      </c>
      <c r="H28" s="13">
        <v>0.0044</v>
      </c>
    </row>
    <row r="29" spans="2:8" s="1" customFormat="1" ht="15">
      <c r="B29" s="1">
        <v>72</v>
      </c>
      <c r="C29" s="9" t="s">
        <v>42</v>
      </c>
      <c r="D29" s="2"/>
      <c r="E29" s="10" t="s">
        <v>28</v>
      </c>
      <c r="F29" s="16">
        <v>0.0052</v>
      </c>
      <c r="H29" s="16">
        <v>0.0052</v>
      </c>
    </row>
    <row r="30" spans="3:10" s="1" customFormat="1" ht="15">
      <c r="C30" s="9"/>
      <c r="D30" s="2"/>
      <c r="E30" s="10" t="s">
        <v>28</v>
      </c>
      <c r="F30" s="16">
        <v>0.0004</v>
      </c>
      <c r="H30" s="16">
        <v>0.0004</v>
      </c>
      <c r="J30" s="119"/>
    </row>
    <row r="31" spans="2:8" s="1" customFormat="1" ht="15">
      <c r="B31" s="1">
        <v>75</v>
      </c>
      <c r="C31" s="9" t="s">
        <v>43</v>
      </c>
      <c r="D31" s="2"/>
      <c r="E31" s="10" t="s">
        <v>28</v>
      </c>
      <c r="F31" s="13">
        <v>0.0013</v>
      </c>
      <c r="H31" s="13">
        <v>0.0013</v>
      </c>
    </row>
    <row r="32" spans="2:8" s="1" customFormat="1" ht="15">
      <c r="B32" s="1">
        <v>78</v>
      </c>
      <c r="C32" s="9" t="s">
        <v>79</v>
      </c>
      <c r="D32" s="2"/>
      <c r="E32" s="10" t="s">
        <v>8</v>
      </c>
      <c r="F32" s="17">
        <v>0.25</v>
      </c>
      <c r="H32" s="17">
        <v>0.25</v>
      </c>
    </row>
    <row r="33" spans="4:11" s="6" customFormat="1" ht="15">
      <c r="D33" s="117"/>
      <c r="E33" s="7"/>
      <c r="F33" s="118"/>
      <c r="I33" s="1"/>
      <c r="J33" s="1"/>
      <c r="K33" s="1"/>
    </row>
    <row r="34" spans="2:6" s="1" customFormat="1" ht="15">
      <c r="B34" s="1" t="s">
        <v>44</v>
      </c>
      <c r="C34" s="1" t="s">
        <v>69</v>
      </c>
      <c r="D34" s="2"/>
      <c r="E34" s="3"/>
      <c r="F34" s="4"/>
    </row>
    <row r="35" spans="2:6" s="1" customFormat="1" ht="15.75">
      <c r="B35" s="21">
        <f>'[1]B1.1 Curr&amp;Appl Rt Class General'!$B$23</f>
        <v>3</v>
      </c>
      <c r="C35" s="5" t="s">
        <v>72</v>
      </c>
      <c r="D35" s="2"/>
      <c r="E35" s="3"/>
      <c r="F35" s="4"/>
    </row>
    <row r="36" spans="4:6" s="1" customFormat="1" ht="15">
      <c r="D36" s="2"/>
      <c r="E36" s="3"/>
      <c r="F36" s="4"/>
    </row>
    <row r="37" spans="2:11" s="1" customFormat="1" ht="15">
      <c r="B37" s="1">
        <v>3</v>
      </c>
      <c r="C37" s="9" t="s">
        <v>7</v>
      </c>
      <c r="D37" s="2"/>
      <c r="E37" s="10" t="s">
        <v>8</v>
      </c>
      <c r="F37" s="11">
        <v>101.68</v>
      </c>
      <c r="H37" s="11">
        <f>+J37+K37</f>
        <v>121.67</v>
      </c>
      <c r="J37" s="145">
        <f>+#REF!</f>
        <v>121.31</v>
      </c>
      <c r="K37" s="114">
        <f>+K21</f>
        <v>0.36</v>
      </c>
    </row>
    <row r="38" spans="3:8" s="1" customFormat="1" ht="15">
      <c r="C38" s="9" t="s">
        <v>76</v>
      </c>
      <c r="D38" s="2" t="str">
        <f>'[1]Z1.0 OEB Control Sheet'!$O$69</f>
        <v>Yes</v>
      </c>
      <c r="E38" s="10" t="s">
        <v>8</v>
      </c>
      <c r="F38" s="12">
        <v>1</v>
      </c>
      <c r="H38" s="12">
        <v>1.03</v>
      </c>
    </row>
    <row r="39" spans="2:8" s="1" customFormat="1" ht="15">
      <c r="B39" s="1">
        <v>30</v>
      </c>
      <c r="C39" s="9" t="s">
        <v>15</v>
      </c>
      <c r="D39" s="2"/>
      <c r="E39" s="10" t="str">
        <f>"$/"&amp;'[1]B1.1 Curr&amp;Appl Rt Class General'!$G$23</f>
        <v>$/kW</v>
      </c>
      <c r="F39" s="13">
        <v>2.2935</v>
      </c>
      <c r="H39" s="13">
        <f>+#REF!</f>
        <v>2.7269</v>
      </c>
    </row>
    <row r="40" spans="3:8" s="1" customFormat="1" ht="15">
      <c r="C40" s="9"/>
      <c r="D40" s="2"/>
      <c r="E40" s="10"/>
      <c r="F40" s="13"/>
      <c r="H40" s="13">
        <f>+#REF!</f>
        <v>0.1357</v>
      </c>
    </row>
    <row r="41" spans="2:8" s="1" customFormat="1" ht="15">
      <c r="B41" s="1">
        <v>45</v>
      </c>
      <c r="C41" s="9" t="s">
        <v>77</v>
      </c>
      <c r="D41" s="2"/>
      <c r="E41" s="10" t="str">
        <f>"$/"&amp;'[1]B1.1 Curr&amp;Appl Rt Class General'!$G$23</f>
        <v>$/kW</v>
      </c>
      <c r="F41" s="13">
        <v>-0.7321</v>
      </c>
      <c r="H41" s="13">
        <v>-0.7321</v>
      </c>
    </row>
    <row r="42" spans="2:8" s="1" customFormat="1" ht="15">
      <c r="B42" s="1">
        <v>51</v>
      </c>
      <c r="C42" s="113" t="s">
        <v>78</v>
      </c>
      <c r="D42" s="2"/>
      <c r="E42" s="10" t="str">
        <f>"$/"&amp;'[1]B1.1 Curr&amp;Appl Rt Class General'!$G$23</f>
        <v>$/kW</v>
      </c>
      <c r="F42" s="13">
        <v>0.4861</v>
      </c>
      <c r="H42" s="14">
        <v>0.4861</v>
      </c>
    </row>
    <row r="43" spans="2:8" s="1" customFormat="1" ht="15">
      <c r="B43" s="1">
        <v>57</v>
      </c>
      <c r="C43" s="9" t="s">
        <v>40</v>
      </c>
      <c r="D43" s="2"/>
      <c r="E43" s="10" t="str">
        <f>"$/"&amp;'[1]B1.1 Curr&amp;Appl Rt Class General'!$G$23</f>
        <v>$/kW</v>
      </c>
      <c r="F43" s="13">
        <v>2.1307</v>
      </c>
      <c r="H43" s="13">
        <v>2.1307</v>
      </c>
    </row>
    <row r="44" spans="2:8" s="1" customFormat="1" ht="15">
      <c r="B44" s="1">
        <v>62</v>
      </c>
      <c r="C44" s="9" t="s">
        <v>41</v>
      </c>
      <c r="D44" s="2"/>
      <c r="E44" s="10" t="str">
        <f>"$/"&amp;'[1]B1.1 Curr&amp;Appl Rt Class General'!$G$23</f>
        <v>$/kW</v>
      </c>
      <c r="F44" s="13">
        <v>1.6973</v>
      </c>
      <c r="H44" s="13">
        <v>1.6973</v>
      </c>
    </row>
    <row r="45" spans="2:8" s="1" customFormat="1" ht="15">
      <c r="B45" s="1">
        <v>72</v>
      </c>
      <c r="C45" s="9" t="s">
        <v>42</v>
      </c>
      <c r="D45" s="2"/>
      <c r="E45" s="10" t="s">
        <v>28</v>
      </c>
      <c r="F45" s="16">
        <v>0.0052</v>
      </c>
      <c r="H45" s="16">
        <v>0.0052</v>
      </c>
    </row>
    <row r="46" spans="3:8" s="1" customFormat="1" ht="15">
      <c r="C46" s="9"/>
      <c r="D46" s="2"/>
      <c r="E46" s="10" t="s">
        <v>28</v>
      </c>
      <c r="F46" s="16">
        <v>0.0004</v>
      </c>
      <c r="H46" s="16">
        <v>0.0004</v>
      </c>
    </row>
    <row r="47" spans="2:8" s="1" customFormat="1" ht="15">
      <c r="B47" s="1">
        <v>75</v>
      </c>
      <c r="C47" s="9" t="s">
        <v>43</v>
      </c>
      <c r="D47" s="2"/>
      <c r="E47" s="10" t="s">
        <v>28</v>
      </c>
      <c r="F47" s="13">
        <v>0.0013</v>
      </c>
      <c r="H47" s="13">
        <v>0.0013</v>
      </c>
    </row>
    <row r="48" spans="2:8" s="1" customFormat="1" ht="15">
      <c r="B48" s="1">
        <v>78</v>
      </c>
      <c r="C48" s="9" t="s">
        <v>79</v>
      </c>
      <c r="D48" s="2"/>
      <c r="E48" s="10" t="s">
        <v>8</v>
      </c>
      <c r="F48" s="13">
        <v>0.25</v>
      </c>
      <c r="H48" s="17">
        <v>0.25</v>
      </c>
    </row>
    <row r="49" spans="4:6" s="1" customFormat="1" ht="15">
      <c r="D49" s="2"/>
      <c r="E49" s="3"/>
      <c r="F49" s="4"/>
    </row>
    <row r="50" spans="2:6" s="1" customFormat="1" ht="15">
      <c r="B50" s="1" t="s">
        <v>44</v>
      </c>
      <c r="C50" s="1" t="s">
        <v>0</v>
      </c>
      <c r="D50" s="2"/>
      <c r="E50" s="3"/>
      <c r="F50" s="4"/>
    </row>
    <row r="51" spans="2:6" s="1" customFormat="1" ht="15.75">
      <c r="B51" s="21">
        <f>'[1]B1.1 Curr&amp;Appl Rt Class General'!$B$24</f>
        <v>4</v>
      </c>
      <c r="C51" s="5" t="s">
        <v>82</v>
      </c>
      <c r="D51" s="2"/>
      <c r="E51" s="3"/>
      <c r="F51" s="4"/>
    </row>
    <row r="52" spans="4:6" s="1" customFormat="1" ht="15">
      <c r="D52" s="2"/>
      <c r="E52" s="3"/>
      <c r="F52" s="4"/>
    </row>
    <row r="53" spans="2:11" s="1" customFormat="1" ht="15">
      <c r="B53" s="1">
        <v>3</v>
      </c>
      <c r="C53" s="9" t="s">
        <v>7</v>
      </c>
      <c r="D53" s="2"/>
      <c r="E53" s="10" t="s">
        <v>8</v>
      </c>
      <c r="F53" s="11">
        <v>1410.45</v>
      </c>
      <c r="H53" s="11">
        <f>+J53+K53</f>
        <v>1333.27</v>
      </c>
      <c r="J53" s="145">
        <f>+#REF!</f>
        <v>1332.91</v>
      </c>
      <c r="K53" s="114">
        <f>+K37</f>
        <v>0.36</v>
      </c>
    </row>
    <row r="54" spans="2:9" s="1" customFormat="1" ht="15">
      <c r="B54" s="1">
        <v>6</v>
      </c>
      <c r="C54" s="9" t="s">
        <v>76</v>
      </c>
      <c r="D54" s="2" t="s">
        <v>83</v>
      </c>
      <c r="E54" s="10" t="s">
        <v>8</v>
      </c>
      <c r="F54" s="12">
        <v>1</v>
      </c>
      <c r="H54" s="12">
        <v>1.03</v>
      </c>
      <c r="I54" s="12">
        <v>1</v>
      </c>
    </row>
    <row r="55" spans="3:9" s="1" customFormat="1" ht="15">
      <c r="C55" s="9"/>
      <c r="D55" s="2"/>
      <c r="E55" s="10"/>
      <c r="F55" s="12"/>
      <c r="H55" s="22">
        <f>+#REF!</f>
        <v>0.1778</v>
      </c>
      <c r="I55" s="12"/>
    </row>
    <row r="56" spans="2:9" s="1" customFormat="1" ht="15">
      <c r="B56" s="1">
        <v>30</v>
      </c>
      <c r="C56" s="9" t="s">
        <v>15</v>
      </c>
      <c r="D56" s="2"/>
      <c r="E56" s="10" t="s">
        <v>35</v>
      </c>
      <c r="F56" s="13">
        <v>3.7355</v>
      </c>
      <c r="H56" s="13">
        <f>+#REF!</f>
        <v>3.7887</v>
      </c>
      <c r="I56" s="13">
        <v>3.7355</v>
      </c>
    </row>
    <row r="57" spans="2:9" s="1" customFormat="1" ht="15">
      <c r="B57" s="1">
        <v>45</v>
      </c>
      <c r="C57" s="9" t="s">
        <v>77</v>
      </c>
      <c r="D57" s="2"/>
      <c r="E57" s="10" t="s">
        <v>35</v>
      </c>
      <c r="F57" s="13">
        <v>-0.8881</v>
      </c>
      <c r="H57" s="13">
        <v>-0.8881</v>
      </c>
      <c r="I57" s="14">
        <v>-0.88805</v>
      </c>
    </row>
    <row r="58" spans="2:9" s="1" customFormat="1" ht="15">
      <c r="B58" s="1">
        <v>51</v>
      </c>
      <c r="C58" s="9" t="s">
        <v>78</v>
      </c>
      <c r="D58" s="2"/>
      <c r="E58" s="10" t="s">
        <v>35</v>
      </c>
      <c r="F58" s="13">
        <v>0.5881</v>
      </c>
      <c r="H58" s="13">
        <v>0.58807</v>
      </c>
      <c r="I58" s="14">
        <v>0.58807</v>
      </c>
    </row>
    <row r="59" spans="2:9" s="1" customFormat="1" ht="15">
      <c r="B59" s="1">
        <v>57</v>
      </c>
      <c r="C59" s="9" t="s">
        <v>40</v>
      </c>
      <c r="D59" s="2"/>
      <c r="E59" s="10" t="s">
        <v>35</v>
      </c>
      <c r="F59" s="13">
        <v>2.3896</v>
      </c>
      <c r="H59" s="13">
        <v>2.3896</v>
      </c>
      <c r="I59" s="13">
        <v>2.3896</v>
      </c>
    </row>
    <row r="60" spans="2:9" s="1" customFormat="1" ht="15">
      <c r="B60" s="1">
        <v>62</v>
      </c>
      <c r="C60" s="9" t="s">
        <v>41</v>
      </c>
      <c r="D60" s="2"/>
      <c r="E60" s="10" t="s">
        <v>35</v>
      </c>
      <c r="F60" s="13">
        <v>1.8245</v>
      </c>
      <c r="H60" s="13">
        <v>1.8245</v>
      </c>
      <c r="I60" s="13">
        <v>1.8245</v>
      </c>
    </row>
    <row r="61" spans="2:9" s="1" customFormat="1" ht="15">
      <c r="B61" s="1">
        <v>72</v>
      </c>
      <c r="C61" s="9" t="s">
        <v>42</v>
      </c>
      <c r="D61" s="2"/>
      <c r="E61" s="10" t="s">
        <v>28</v>
      </c>
      <c r="F61" s="16">
        <v>0.0052</v>
      </c>
      <c r="H61" s="16">
        <v>0.0052</v>
      </c>
      <c r="I61" s="16">
        <v>0.0052</v>
      </c>
    </row>
    <row r="62" spans="3:9" s="1" customFormat="1" ht="15">
      <c r="C62" s="9"/>
      <c r="D62" s="2"/>
      <c r="E62" s="10" t="s">
        <v>28</v>
      </c>
      <c r="F62" s="16">
        <v>0.0004</v>
      </c>
      <c r="H62" s="16">
        <v>0.0004</v>
      </c>
      <c r="I62" s="16">
        <v>0.0004</v>
      </c>
    </row>
    <row r="63" spans="2:9" s="1" customFormat="1" ht="15">
      <c r="B63" s="1">
        <v>75</v>
      </c>
      <c r="C63" s="9" t="s">
        <v>43</v>
      </c>
      <c r="D63" s="2"/>
      <c r="E63" s="10" t="s">
        <v>28</v>
      </c>
      <c r="F63" s="13">
        <v>0.0013</v>
      </c>
      <c r="H63" s="13">
        <v>0.0013</v>
      </c>
      <c r="I63" s="13">
        <v>0.0013</v>
      </c>
    </row>
    <row r="64" spans="2:9" s="1" customFormat="1" ht="15">
      <c r="B64" s="1">
        <v>78</v>
      </c>
      <c r="C64" s="9" t="s">
        <v>79</v>
      </c>
      <c r="D64" s="2"/>
      <c r="E64" s="10" t="s">
        <v>8</v>
      </c>
      <c r="F64" s="17">
        <v>0.25</v>
      </c>
      <c r="H64" s="17">
        <v>0.25</v>
      </c>
      <c r="I64" s="17">
        <v>0.25</v>
      </c>
    </row>
    <row r="65" spans="2:6" s="1" customFormat="1" ht="31.5" customHeight="1">
      <c r="B65" s="1" t="s">
        <v>44</v>
      </c>
      <c r="C65" s="1" t="s">
        <v>69</v>
      </c>
      <c r="D65" s="2"/>
      <c r="E65" s="3"/>
      <c r="F65" s="4"/>
    </row>
    <row r="66" spans="2:6" s="1" customFormat="1" ht="15.75">
      <c r="B66" s="21">
        <f>'[1]B1.1 Curr&amp;Appl Rt Class General'!$B$25</f>
        <v>5</v>
      </c>
      <c r="C66" s="5" t="s">
        <v>84</v>
      </c>
      <c r="D66" s="2"/>
      <c r="E66" s="3"/>
      <c r="F66" s="4"/>
    </row>
    <row r="67" spans="4:6" s="1" customFormat="1" ht="15">
      <c r="D67" s="2"/>
      <c r="E67" s="3"/>
      <c r="F67" s="4"/>
    </row>
    <row r="68" spans="2:11" s="1" customFormat="1" ht="15">
      <c r="B68" s="1">
        <v>3</v>
      </c>
      <c r="C68" s="9" t="s">
        <v>7</v>
      </c>
      <c r="D68" s="2"/>
      <c r="E68" s="10" t="s">
        <v>8</v>
      </c>
      <c r="F68" s="11">
        <v>4722.33</v>
      </c>
      <c r="H68" s="11">
        <f>+J68+K68</f>
        <v>5208.0199999999995</v>
      </c>
      <c r="J68" s="145">
        <f>+#REF!</f>
        <v>5207.66</v>
      </c>
      <c r="K68" s="114">
        <f>+K53</f>
        <v>0.36</v>
      </c>
    </row>
    <row r="69" spans="2:8" s="1" customFormat="1" ht="15">
      <c r="B69" s="1">
        <v>6</v>
      </c>
      <c r="C69" s="9" t="s">
        <v>76</v>
      </c>
      <c r="D69" s="2" t="s">
        <v>83</v>
      </c>
      <c r="E69" s="10" t="s">
        <v>8</v>
      </c>
      <c r="F69" s="12">
        <v>1</v>
      </c>
      <c r="H69" s="12">
        <v>1.03</v>
      </c>
    </row>
    <row r="70" spans="3:8" s="1" customFormat="1" ht="15">
      <c r="C70" s="9"/>
      <c r="D70" s="2"/>
      <c r="E70" s="10"/>
      <c r="F70" s="12"/>
      <c r="H70" s="12">
        <f>+#REF!</f>
        <v>0.1574</v>
      </c>
    </row>
    <row r="71" spans="2:8" s="1" customFormat="1" ht="15">
      <c r="B71" s="1">
        <v>30</v>
      </c>
      <c r="C71" s="9" t="s">
        <v>15</v>
      </c>
      <c r="D71" s="2"/>
      <c r="E71" s="10" t="s">
        <v>35</v>
      </c>
      <c r="F71" s="13">
        <v>2.9023</v>
      </c>
      <c r="H71" s="13">
        <f>+#REF!</f>
        <v>2.5225</v>
      </c>
    </row>
    <row r="72" spans="2:8" s="1" customFormat="1" ht="15">
      <c r="B72" s="1">
        <v>45</v>
      </c>
      <c r="C72" s="9" t="s">
        <v>77</v>
      </c>
      <c r="D72" s="2"/>
      <c r="E72" s="10" t="s">
        <v>35</v>
      </c>
      <c r="F72" s="13">
        <v>-1.0611</v>
      </c>
      <c r="H72" s="14">
        <v>-1.06111</v>
      </c>
    </row>
    <row r="73" spans="2:8" s="1" customFormat="1" ht="15">
      <c r="B73" s="1">
        <v>51</v>
      </c>
      <c r="C73" s="9" t="s">
        <v>78</v>
      </c>
      <c r="D73" s="2"/>
      <c r="E73" s="10" t="s">
        <v>35</v>
      </c>
      <c r="F73" s="13">
        <v>0.7109</v>
      </c>
      <c r="G73" s="156"/>
      <c r="H73" s="13">
        <v>0.7109</v>
      </c>
    </row>
    <row r="74" spans="2:8" s="1" customFormat="1" ht="15">
      <c r="B74" s="1">
        <v>57</v>
      </c>
      <c r="C74" s="9" t="s">
        <v>40</v>
      </c>
      <c r="D74" s="2"/>
      <c r="E74" s="10" t="s">
        <v>35</v>
      </c>
      <c r="F74" s="13">
        <v>2.7045</v>
      </c>
      <c r="H74" s="13">
        <v>2.7045</v>
      </c>
    </row>
    <row r="75" spans="2:8" s="1" customFormat="1" ht="15">
      <c r="B75" s="1">
        <v>62</v>
      </c>
      <c r="C75" s="9" t="s">
        <v>41</v>
      </c>
      <c r="D75" s="2"/>
      <c r="E75" s="10" t="s">
        <v>35</v>
      </c>
      <c r="F75" s="13">
        <v>2.1088</v>
      </c>
      <c r="H75" s="13">
        <v>2.1088</v>
      </c>
    </row>
    <row r="76" spans="2:8" s="1" customFormat="1" ht="15">
      <c r="B76" s="1">
        <v>72</v>
      </c>
      <c r="C76" s="9" t="s">
        <v>42</v>
      </c>
      <c r="D76" s="2"/>
      <c r="E76" s="10" t="s">
        <v>28</v>
      </c>
      <c r="F76" s="16">
        <v>0.0052</v>
      </c>
      <c r="H76" s="16">
        <v>0.0052</v>
      </c>
    </row>
    <row r="77" spans="3:8" s="1" customFormat="1" ht="15">
      <c r="C77" s="9"/>
      <c r="D77" s="2"/>
      <c r="E77" s="10" t="s">
        <v>28</v>
      </c>
      <c r="F77" s="16">
        <v>0.0004</v>
      </c>
      <c r="H77" s="16">
        <v>0.0004</v>
      </c>
    </row>
    <row r="78" spans="2:8" s="1" customFormat="1" ht="15">
      <c r="B78" s="1">
        <v>75</v>
      </c>
      <c r="C78" s="9" t="s">
        <v>43</v>
      </c>
      <c r="D78" s="2"/>
      <c r="E78" s="10" t="s">
        <v>28</v>
      </c>
      <c r="F78" s="13">
        <v>0.0013</v>
      </c>
      <c r="H78" s="13">
        <v>0.0013</v>
      </c>
    </row>
    <row r="79" spans="2:8" s="1" customFormat="1" ht="15">
      <c r="B79" s="1">
        <v>78</v>
      </c>
      <c r="C79" s="9" t="s">
        <v>79</v>
      </c>
      <c r="D79" s="2"/>
      <c r="E79" s="10" t="s">
        <v>8</v>
      </c>
      <c r="F79" s="17">
        <v>0.25</v>
      </c>
      <c r="H79" s="17">
        <v>0.25</v>
      </c>
    </row>
    <row r="80" spans="2:6" s="1" customFormat="1" ht="15">
      <c r="B80" s="1" t="s">
        <v>44</v>
      </c>
      <c r="C80" s="1" t="s">
        <v>0</v>
      </c>
      <c r="D80" s="2"/>
      <c r="E80" s="3"/>
      <c r="F80" s="4"/>
    </row>
    <row r="81" spans="2:6" s="1" customFormat="1" ht="15.75">
      <c r="B81" s="21">
        <f>'[1]B1.1 Curr&amp;Appl Rt Class General'!$B$26</f>
        <v>6</v>
      </c>
      <c r="C81" s="5" t="str">
        <f>'[1]B1.1 Curr&amp;Appl Rt Class General'!$D$26</f>
        <v>Unmetered Scattered Load</v>
      </c>
      <c r="D81" s="2"/>
      <c r="E81" s="3"/>
      <c r="F81" s="4"/>
    </row>
    <row r="82" spans="4:6" s="1" customFormat="1" ht="15">
      <c r="D82" s="2"/>
      <c r="E82" s="3"/>
      <c r="F82" s="4"/>
    </row>
    <row r="83" spans="2:8" s="1" customFormat="1" ht="15">
      <c r="B83" s="1">
        <v>3</v>
      </c>
      <c r="C83" s="9" t="s">
        <v>36</v>
      </c>
      <c r="D83" s="2"/>
      <c r="E83" s="10" t="s">
        <v>8</v>
      </c>
      <c r="F83" s="11">
        <v>20.15</v>
      </c>
      <c r="H83" s="11">
        <f>+#REF!</f>
        <v>1.21</v>
      </c>
    </row>
    <row r="84" spans="2:8" s="1" customFormat="1" ht="15">
      <c r="B84" s="1">
        <v>30</v>
      </c>
      <c r="C84" s="9" t="s">
        <v>15</v>
      </c>
      <c r="D84" s="2"/>
      <c r="E84" s="10" t="str">
        <f>"$/"&amp;'[1]B1.1 Curr&amp;Appl Rt Class General'!$G$26</f>
        <v>$/kWh</v>
      </c>
      <c r="F84" s="15">
        <v>0.0178</v>
      </c>
      <c r="H84" s="15">
        <f>+#REF!</f>
        <v>0.0222</v>
      </c>
    </row>
    <row r="85" spans="3:8" s="1" customFormat="1" ht="15">
      <c r="C85" s="9"/>
      <c r="D85" s="2"/>
      <c r="E85" s="10"/>
      <c r="F85" s="15"/>
      <c r="H85" s="15">
        <f>+#REF!</f>
        <v>0.0008</v>
      </c>
    </row>
    <row r="86" spans="2:8" s="1" customFormat="1" ht="15">
      <c r="B86" s="1">
        <v>45</v>
      </c>
      <c r="C86" s="9" t="s">
        <v>77</v>
      </c>
      <c r="D86" s="2"/>
      <c r="E86" s="10" t="str">
        <f>"$/"&amp;'[1]B1.1 Curr&amp;Appl Rt Class General'!$G$26</f>
        <v>$/kWh</v>
      </c>
      <c r="F86" s="15">
        <v>-0.002</v>
      </c>
      <c r="H86" s="15">
        <v>-0.002</v>
      </c>
    </row>
    <row r="87" spans="2:8" s="1" customFormat="1" ht="15">
      <c r="B87" s="1">
        <v>51</v>
      </c>
      <c r="C87" s="9" t="s">
        <v>78</v>
      </c>
      <c r="D87" s="2"/>
      <c r="E87" s="10" t="str">
        <f>"$/"&amp;'[1]B1.1 Curr&amp;Appl Rt Class General'!$G$26</f>
        <v>$/kWh</v>
      </c>
      <c r="F87" s="15">
        <v>0.00129</v>
      </c>
      <c r="H87" s="15">
        <v>0.00129</v>
      </c>
    </row>
    <row r="88" spans="2:8" s="1" customFormat="1" ht="15">
      <c r="B88" s="1">
        <v>57</v>
      </c>
      <c r="C88" s="9" t="s">
        <v>40</v>
      </c>
      <c r="D88" s="2"/>
      <c r="E88" s="10" t="str">
        <f>"$/"&amp;'[1]B1.1 Curr&amp;Appl Rt Class General'!$G$26</f>
        <v>$/kWh</v>
      </c>
      <c r="F88" s="15">
        <v>0.0055</v>
      </c>
      <c r="H88" s="15">
        <v>0.0055</v>
      </c>
    </row>
    <row r="89" spans="2:8" s="1" customFormat="1" ht="15">
      <c r="B89" s="1">
        <v>62</v>
      </c>
      <c r="C89" s="9" t="s">
        <v>41</v>
      </c>
      <c r="D89" s="2"/>
      <c r="E89" s="10" t="str">
        <f>"$/"&amp;'[1]B1.1 Curr&amp;Appl Rt Class General'!$G$26</f>
        <v>$/kWh</v>
      </c>
      <c r="F89" s="15">
        <v>0.0044</v>
      </c>
      <c r="H89" s="15">
        <v>0.0044</v>
      </c>
    </row>
    <row r="90" spans="2:8" s="1" customFormat="1" ht="15">
      <c r="B90" s="1">
        <v>72</v>
      </c>
      <c r="C90" s="9" t="s">
        <v>42</v>
      </c>
      <c r="D90" s="2"/>
      <c r="E90" s="10" t="s">
        <v>28</v>
      </c>
      <c r="F90" s="23">
        <v>0.0052</v>
      </c>
      <c r="H90" s="23">
        <v>0.0052</v>
      </c>
    </row>
    <row r="91" spans="2:8" s="1" customFormat="1" ht="15">
      <c r="B91" s="1">
        <v>75</v>
      </c>
      <c r="C91" s="9" t="s">
        <v>43</v>
      </c>
      <c r="D91" s="2"/>
      <c r="E91" s="10" t="s">
        <v>28</v>
      </c>
      <c r="F91" s="15">
        <v>0.0013</v>
      </c>
      <c r="H91" s="15">
        <v>0.0013</v>
      </c>
    </row>
    <row r="92" spans="2:8" s="1" customFormat="1" ht="15">
      <c r="B92" s="1">
        <v>78</v>
      </c>
      <c r="C92" s="9" t="s">
        <v>79</v>
      </c>
      <c r="D92" s="2"/>
      <c r="E92" s="10" t="s">
        <v>8</v>
      </c>
      <c r="F92" s="15">
        <v>0.25</v>
      </c>
      <c r="H92" s="15">
        <v>0.25</v>
      </c>
    </row>
    <row r="93" spans="2:6" s="1" customFormat="1" ht="15">
      <c r="B93" s="1">
        <v>79</v>
      </c>
      <c r="C93" s="1" t="s">
        <v>33</v>
      </c>
      <c r="D93" s="2"/>
      <c r="E93" s="3"/>
      <c r="F93" s="157"/>
    </row>
    <row r="94" spans="2:6" s="1" customFormat="1" ht="15">
      <c r="B94" s="1" t="s">
        <v>44</v>
      </c>
      <c r="C94" s="1" t="s">
        <v>0</v>
      </c>
      <c r="D94" s="2"/>
      <c r="E94" s="3"/>
      <c r="F94" s="4"/>
    </row>
    <row r="95" spans="2:6" s="1" customFormat="1" ht="15.75">
      <c r="B95" s="21">
        <f>'[1]B1.1 Curr&amp;Appl Rt Class General'!$B$28</f>
        <v>8</v>
      </c>
      <c r="C95" s="5" t="str">
        <f>'[1]B1.1 Curr&amp;Appl Rt Class General'!$D$28</f>
        <v>Street Lighting</v>
      </c>
      <c r="D95" s="2"/>
      <c r="E95" s="3"/>
      <c r="F95" s="4"/>
    </row>
    <row r="96" spans="4:8" s="1" customFormat="1" ht="15">
      <c r="D96" s="2"/>
      <c r="E96" s="3"/>
      <c r="F96" s="4"/>
      <c r="H96" s="13">
        <f>+#REF!</f>
        <v>1.34</v>
      </c>
    </row>
    <row r="97" spans="2:8" s="1" customFormat="1" ht="15">
      <c r="B97" s="1">
        <v>30</v>
      </c>
      <c r="C97" s="9" t="s">
        <v>15</v>
      </c>
      <c r="D97" s="2"/>
      <c r="E97" s="10" t="str">
        <f>"$/"&amp;'[1]B1.1 Curr&amp;Appl Rt Class General'!$G$28</f>
        <v>$/kW</v>
      </c>
      <c r="F97" s="13">
        <f>'[1]K1.1 App For Dist Rates Gen'!R60</f>
        <v>2.2046</v>
      </c>
      <c r="H97" s="13">
        <f>+#REF!</f>
        <v>13.6018</v>
      </c>
    </row>
    <row r="98" spans="3:8" s="1" customFormat="1" ht="15">
      <c r="C98" s="9"/>
      <c r="D98" s="2"/>
      <c r="E98" s="10"/>
      <c r="F98" s="13"/>
      <c r="H98" s="146">
        <f>+#REF!</f>
        <v>0.1074</v>
      </c>
    </row>
    <row r="99" spans="2:8" s="1" customFormat="1" ht="15">
      <c r="B99" s="1">
        <v>45</v>
      </c>
      <c r="C99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99" s="2"/>
      <c r="E99" s="10" t="str">
        <f>"$/"&amp;'[1]B1.1 Curr&amp;Appl Rt Class General'!$G$28</f>
        <v>$/kW</v>
      </c>
      <c r="F99" s="14">
        <v>-0.6678</v>
      </c>
      <c r="H99" s="14">
        <v>-0.6678</v>
      </c>
    </row>
    <row r="100" spans="2:8" s="1" customFormat="1" ht="15">
      <c r="B100" s="1">
        <v>51</v>
      </c>
      <c r="C100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00" s="2"/>
      <c r="E100" s="10" t="str">
        <f>"$/"&amp;'[1]B1.1 Curr&amp;Appl Rt Class General'!$G$28</f>
        <v>$/kW</v>
      </c>
      <c r="F100" s="14">
        <f>'[1]J2.7 Global Adj Rate Rider'!G38</f>
        <v>0.44611</v>
      </c>
      <c r="H100" s="14">
        <v>0.44611</v>
      </c>
    </row>
    <row r="101" spans="2:8" s="1" customFormat="1" ht="15">
      <c r="B101" s="1">
        <v>57</v>
      </c>
      <c r="C101" s="9" t="str">
        <f>'[1]L1.1 Appl For TX Network'!$C$91</f>
        <v>Retail Transmission Rate – Network Service Rate</v>
      </c>
      <c r="D101" s="2"/>
      <c r="E101" s="10" t="str">
        <f>"$/"&amp;'[1]B1.1 Curr&amp;Appl Rt Class General'!$G$28</f>
        <v>$/kW</v>
      </c>
      <c r="F101" s="13">
        <f>'[1]L1.1 Appl For TX Network'!$J$91</f>
        <v>1.7741</v>
      </c>
      <c r="H101" s="13">
        <v>1.7741</v>
      </c>
    </row>
    <row r="102" spans="2:8" s="1" customFormat="1" ht="15">
      <c r="B102" s="1">
        <v>62</v>
      </c>
      <c r="C102" s="9" t="str">
        <f>'[1]L2.1 Appl For TX Connect'!$C$91</f>
        <v>Retail Transmission Rate – Line and Transformation Connection Service Rate</v>
      </c>
      <c r="D102" s="2"/>
      <c r="E102" s="10" t="str">
        <f>"$/"&amp;'[1]B1.1 Curr&amp;Appl Rt Class General'!$G$28</f>
        <v>$/kW</v>
      </c>
      <c r="F102" s="13">
        <f>'[1]L2.1 Appl For TX Connect'!$J$91</f>
        <v>1.413</v>
      </c>
      <c r="H102" s="13">
        <v>1.413</v>
      </c>
    </row>
    <row r="103" spans="2:8" s="1" customFormat="1" ht="15">
      <c r="B103" s="1">
        <v>72</v>
      </c>
      <c r="C103" s="9" t="str">
        <f>'[1]M1.1 Appl For WMSR'!$C$28</f>
        <v>Wholesale Market Service Rate </v>
      </c>
      <c r="D103" s="2"/>
      <c r="E103" s="10" t="s">
        <v>28</v>
      </c>
      <c r="F103" s="16">
        <f>'[1]M1.1 Appl For WMSR'!H77</f>
        <v>0.0052</v>
      </c>
      <c r="H103" s="16">
        <v>0.0052</v>
      </c>
    </row>
    <row r="104" spans="2:8" s="1" customFormat="1" ht="15">
      <c r="B104" s="1">
        <v>75</v>
      </c>
      <c r="C104" s="9" t="str">
        <f>'[1]M2.1 Appl For RRR'!$C$28</f>
        <v>Rural Rate Protection Charge</v>
      </c>
      <c r="D104" s="2"/>
      <c r="E104" s="10" t="s">
        <v>28</v>
      </c>
      <c r="F104" s="13">
        <f>'[1]M2.1 Appl For RRR'!H77</f>
        <v>0.0013</v>
      </c>
      <c r="H104" s="13">
        <v>0.0013</v>
      </c>
    </row>
    <row r="105" spans="2:8" s="1" customFormat="1" ht="15">
      <c r="B105" s="1">
        <v>78</v>
      </c>
      <c r="C105" s="9" t="str">
        <f>'[1]M3.1 Appl For SSS'!$C$28</f>
        <v>Standard Supply Service – Administrative Charge (if applicable)</v>
      </c>
      <c r="D105" s="2"/>
      <c r="E105" s="10" t="s">
        <v>8</v>
      </c>
      <c r="F105" s="17">
        <f>'[1]M3.1 Appl For SSS'!H77</f>
        <v>0.25</v>
      </c>
      <c r="H105" s="17">
        <v>0.25</v>
      </c>
    </row>
    <row r="106" spans="2:6" s="1" customFormat="1" ht="15">
      <c r="B106" s="1">
        <v>79</v>
      </c>
      <c r="C106" s="1" t="s">
        <v>33</v>
      </c>
      <c r="D106" s="2"/>
      <c r="E106" s="3"/>
      <c r="F106" s="4"/>
    </row>
    <row r="107" spans="2:6" s="1" customFormat="1" ht="15">
      <c r="B107" s="1">
        <v>80</v>
      </c>
      <c r="C107" s="1" t="s">
        <v>34</v>
      </c>
      <c r="D107" s="2"/>
      <c r="E107" s="3"/>
      <c r="F107" s="4"/>
    </row>
    <row r="108" spans="4:6" s="1" customFormat="1" ht="10.5" customHeight="1">
      <c r="D108" s="2"/>
      <c r="E108" s="3"/>
      <c r="F108" s="4">
        <v>0</v>
      </c>
    </row>
    <row r="109" spans="4:6" s="1" customFormat="1" ht="15">
      <c r="D109" s="2"/>
      <c r="E109" s="3"/>
      <c r="F109" s="4"/>
    </row>
    <row r="110" spans="2:6" s="1" customFormat="1" ht="15">
      <c r="B110" s="1" t="s">
        <v>44</v>
      </c>
      <c r="C110" s="1" t="s">
        <v>0</v>
      </c>
      <c r="D110" s="2"/>
      <c r="E110" s="3"/>
      <c r="F110" s="4"/>
    </row>
    <row r="111" spans="2:6" s="1" customFormat="1" ht="15.75">
      <c r="B111" s="21">
        <f>'[1]B1.1 Curr&amp;Appl Rt Class General'!$B$29</f>
        <v>9</v>
      </c>
      <c r="C111" s="5" t="str">
        <f>'[1]B1.1 Curr&amp;Appl Rt Class General'!$D$29</f>
        <v>Embedded Distributor</v>
      </c>
      <c r="D111" s="2"/>
      <c r="E111" s="3"/>
      <c r="F111" s="4"/>
    </row>
    <row r="112" spans="4:6" s="1" customFormat="1" ht="15">
      <c r="D112" s="2"/>
      <c r="E112" s="3"/>
      <c r="F112" s="4"/>
    </row>
    <row r="113" spans="2:6" s="1" customFormat="1" ht="15">
      <c r="B113" s="1" t="s">
        <v>44</v>
      </c>
      <c r="C113" s="1" t="s">
        <v>1</v>
      </c>
      <c r="D113" s="2" t="s">
        <v>2</v>
      </c>
      <c r="E113" s="3" t="s">
        <v>3</v>
      </c>
      <c r="F113" s="4" t="s">
        <v>4</v>
      </c>
    </row>
    <row r="114" spans="2:6" s="1" customFormat="1" ht="15">
      <c r="B114" s="1">
        <v>1</v>
      </c>
      <c r="C114" s="6" t="s">
        <v>5</v>
      </c>
      <c r="D114" s="2"/>
      <c r="E114" s="7"/>
      <c r="F114" s="8"/>
    </row>
    <row r="115" spans="2:6" s="1" customFormat="1" ht="15">
      <c r="B115" s="1">
        <v>2</v>
      </c>
      <c r="C115" s="1" t="s">
        <v>6</v>
      </c>
      <c r="D115" s="2"/>
      <c r="E115" s="3"/>
      <c r="F115" s="4"/>
    </row>
    <row r="116" spans="2:6" s="1" customFormat="1" ht="15">
      <c r="B116" s="1">
        <v>3</v>
      </c>
      <c r="C116" s="9" t="s">
        <v>36</v>
      </c>
      <c r="D116" s="2"/>
      <c r="E116" s="10" t="s">
        <v>8</v>
      </c>
      <c r="F116" s="11">
        <v>0</v>
      </c>
    </row>
    <row r="117" spans="2:6" s="1" customFormat="1" ht="15">
      <c r="B117" s="1">
        <v>4</v>
      </c>
      <c r="C117" s="1" t="s">
        <v>9</v>
      </c>
      <c r="D117" s="2"/>
      <c r="E117" s="3"/>
      <c r="F117" s="4"/>
    </row>
    <row r="118" spans="2:6" s="1" customFormat="1" ht="15">
      <c r="B118" s="1">
        <v>5</v>
      </c>
      <c r="C118" s="1" t="s">
        <v>10</v>
      </c>
      <c r="D118" s="2"/>
      <c r="E118" s="3"/>
      <c r="F118" s="4"/>
    </row>
    <row r="119" spans="2:6" s="1" customFormat="1" ht="15">
      <c r="B119" s="1">
        <v>6</v>
      </c>
      <c r="C119" s="9" t="str">
        <f>"Service Charge "&amp;'[1]J1.1 Smart Meter Funding Adder'!$D$20</f>
        <v>Service Charge Smart Meters</v>
      </c>
      <c r="D119" s="2" t="str">
        <f>'[1]Z1.0 OEB Control Sheet'!$O$69</f>
        <v>Yes</v>
      </c>
      <c r="E119" s="10" t="s">
        <v>8</v>
      </c>
      <c r="F119" s="12">
        <f>'[1]J1.1 Smart Meter Funding Adder'!E39</f>
        <v>0</v>
      </c>
    </row>
    <row r="120" spans="2:6" s="1" customFormat="1" ht="15">
      <c r="B120" s="1">
        <v>7</v>
      </c>
      <c r="C120" s="9" t="str">
        <f>"Service Charge "&amp;'[1]J1.2 Smart Meter Dispos Adder'!$D$20</f>
        <v>Service Charge Smart Meter Disposition</v>
      </c>
      <c r="D120" s="2" t="str">
        <f>'[1]Z1.0 OEB Control Sheet'!$O$70</f>
        <v>No</v>
      </c>
      <c r="E120" s="10" t="s">
        <v>8</v>
      </c>
      <c r="F120" s="12">
        <v>0</v>
      </c>
    </row>
    <row r="121" spans="2:6" s="1" customFormat="1" ht="15">
      <c r="B121" s="1">
        <v>8</v>
      </c>
      <c r="C121" s="9" t="str">
        <f>"Service Charge "&amp;'[1]J1.3 App For Gen Rate Adder3'!$D$20</f>
        <v>Service Charge Rate Adder3</v>
      </c>
      <c r="D121" s="2" t="str">
        <f>'[1]Z1.0 OEB Control Sheet'!$O$71</f>
        <v>No</v>
      </c>
      <c r="E121" s="10" t="s">
        <v>8</v>
      </c>
      <c r="F121" s="12">
        <v>0</v>
      </c>
    </row>
    <row r="122" spans="2:6" s="1" customFormat="1" ht="15">
      <c r="B122" s="1">
        <v>9</v>
      </c>
      <c r="C122" s="9" t="str">
        <f>"Service Charge "&amp;'[1]J1.4 App For Gen Rate Adder4'!$D$20</f>
        <v>Service Charge Rate Adder4</v>
      </c>
      <c r="D122" s="2" t="str">
        <f>'[1]Z1.0 OEB Control Sheet'!$O$72</f>
        <v>No</v>
      </c>
      <c r="E122" s="10" t="s">
        <v>8</v>
      </c>
      <c r="F122" s="12">
        <v>0</v>
      </c>
    </row>
    <row r="123" spans="2:6" s="1" customFormat="1" ht="15">
      <c r="B123" s="1">
        <v>10</v>
      </c>
      <c r="C123" s="9" t="str">
        <f>"Service Charge "&amp;'[1]J1.5 App For Gen Rate Adder5'!$D$20</f>
        <v>Service Charge Rate Adder5</v>
      </c>
      <c r="D123" s="2" t="str">
        <f>'[1]Z1.0 OEB Control Sheet'!$O$73</f>
        <v>No</v>
      </c>
      <c r="E123" s="10" t="s">
        <v>8</v>
      </c>
      <c r="F123" s="12">
        <v>0</v>
      </c>
    </row>
    <row r="124" spans="2:6" s="1" customFormat="1" ht="15">
      <c r="B124" s="1">
        <v>11</v>
      </c>
      <c r="C124" s="9" t="str">
        <f>"Service Charge "&amp;'[1]J1.6 App For Gen Rate Adder6'!$D$20</f>
        <v>Service Charge Rate Adder6</v>
      </c>
      <c r="D124" s="2" t="str">
        <f>'[1]Z1.0 OEB Control Sheet'!$O$74</f>
        <v>No</v>
      </c>
      <c r="E124" s="10" t="s">
        <v>8</v>
      </c>
      <c r="F124" s="12">
        <v>0</v>
      </c>
    </row>
    <row r="125" spans="2:6" s="1" customFormat="1" ht="15">
      <c r="B125" s="1">
        <v>12</v>
      </c>
      <c r="C125" s="9" t="str">
        <f>"Service Charge "&amp;'[1]J1.7 App For Gen Rate Adder7'!$D$20</f>
        <v>Service Charge Rate Adder7</v>
      </c>
      <c r="D125" s="2" t="str">
        <f>'[1]Z1.0 OEB Control Sheet'!$O$75</f>
        <v>No</v>
      </c>
      <c r="E125" s="10" t="s">
        <v>8</v>
      </c>
      <c r="F125" s="12">
        <v>0</v>
      </c>
    </row>
    <row r="126" spans="2:6" s="1" customFormat="1" ht="15">
      <c r="B126" s="1">
        <v>13</v>
      </c>
      <c r="C126" s="9" t="str">
        <f>"Service Charge "&amp;'[1]J1.8 App For Gen Rate Adder8'!$D$20</f>
        <v>Service Charge Rate Adder8</v>
      </c>
      <c r="D126" s="2" t="str">
        <f>'[1]Z1.0 OEB Control Sheet'!$O$76</f>
        <v>No</v>
      </c>
      <c r="E126" s="10" t="s">
        <v>8</v>
      </c>
      <c r="F126" s="12">
        <v>0</v>
      </c>
    </row>
    <row r="127" spans="2:6" s="1" customFormat="1" ht="15">
      <c r="B127" s="1">
        <v>14</v>
      </c>
      <c r="C127" s="9" t="str">
        <f>"Service Charge "&amp;'[1]J1.9 App For Gen Rate Adder9'!$D$20</f>
        <v>Service Charge Rate Adder9</v>
      </c>
      <c r="D127" s="2" t="str">
        <f>'[1]Z1.0 OEB Control Sheet'!$O$77</f>
        <v>No</v>
      </c>
      <c r="E127" s="10" t="s">
        <v>8</v>
      </c>
      <c r="F127" s="12">
        <v>0</v>
      </c>
    </row>
    <row r="128" spans="2:6" s="1" customFormat="1" ht="15">
      <c r="B128" s="1">
        <v>15</v>
      </c>
      <c r="C128" s="9" t="str">
        <f>"Service Charge "&amp;'[1]J1.10 App For Gen Rate Adder10'!$D$20</f>
        <v>Service Charge Rate Adder10</v>
      </c>
      <c r="D128" s="2" t="str">
        <f>'[1]Z1.0 OEB Control Sheet'!$O$78</f>
        <v>No</v>
      </c>
      <c r="E128" s="10" t="s">
        <v>8</v>
      </c>
      <c r="F128" s="12">
        <v>0</v>
      </c>
    </row>
    <row r="129" spans="2:6" s="1" customFormat="1" ht="15">
      <c r="B129" s="1">
        <v>16</v>
      </c>
      <c r="C129" s="1" t="s">
        <v>11</v>
      </c>
      <c r="D129" s="2"/>
      <c r="E129" s="3"/>
      <c r="F129" s="4"/>
    </row>
    <row r="130" spans="2:6" s="1" customFormat="1" ht="15">
      <c r="B130" s="1">
        <v>17</v>
      </c>
      <c r="C130" s="1" t="s">
        <v>12</v>
      </c>
      <c r="D130" s="2"/>
      <c r="E130" s="3"/>
      <c r="F130" s="4"/>
    </row>
    <row r="131" spans="2:6" s="1" customFormat="1" ht="15">
      <c r="B131" s="1">
        <v>18</v>
      </c>
      <c r="C131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131" s="2"/>
      <c r="E131" s="10" t="s">
        <v>8</v>
      </c>
      <c r="F131" s="12">
        <f>'[1]J2.1 DeferralAccount Rate Rider'!E39</f>
        <v>0</v>
      </c>
    </row>
    <row r="132" spans="2:6" s="1" customFormat="1" ht="15">
      <c r="B132" s="1">
        <v>19</v>
      </c>
      <c r="C132" s="9" t="str">
        <f>"Service Charge "&amp;'[1]J2.2 App For Gen Rate Rider2'!$D$20&amp;" – effective until "&amp;'[1]J2.2 App For Gen Rate Rider2'!$I$22</f>
        <v>Service Charge Rate Rider2 – effective until </v>
      </c>
      <c r="D132" s="2"/>
      <c r="E132" s="10" t="s">
        <v>8</v>
      </c>
      <c r="F132" s="12">
        <f>'[1]J2.2 App For Gen Rate Rider2'!E39</f>
        <v>0</v>
      </c>
    </row>
    <row r="133" spans="2:6" s="1" customFormat="1" ht="15">
      <c r="B133" s="1">
        <v>20</v>
      </c>
      <c r="C133" s="9" t="str">
        <f>"Service Charge "&amp;'[1]J2.3 App For Gen Rate Rider3'!$D$20&amp;" – effective until "&amp;'[1]J2.3 App For Gen Rate Rider3'!$I$22</f>
        <v>Service Charge Rate Rider3 – effective until </v>
      </c>
      <c r="D133" s="2"/>
      <c r="E133" s="10" t="s">
        <v>8</v>
      </c>
      <c r="F133" s="12">
        <f>'[1]J2.3 App For Gen Rate Rider3'!E39</f>
        <v>0</v>
      </c>
    </row>
    <row r="134" spans="2:6" s="1" customFormat="1" ht="15">
      <c r="B134" s="1">
        <v>21</v>
      </c>
      <c r="C134" s="9" t="str">
        <f>"Service Charge "&amp;'[1]J2.4 App For Gen Rate Rider4'!$D$20&amp;" – effective until "&amp;'[1]J2.4 App For Gen Rate Rider4'!$I$22</f>
        <v>Service Charge Rate Rider4 – effective until </v>
      </c>
      <c r="D134" s="2"/>
      <c r="E134" s="10" t="s">
        <v>8</v>
      </c>
      <c r="F134" s="12">
        <f>'[1]J2.4 App For Gen Rate Rider4'!E39</f>
        <v>0</v>
      </c>
    </row>
    <row r="135" spans="2:6" s="1" customFormat="1" ht="15">
      <c r="B135" s="1">
        <v>22</v>
      </c>
      <c r="C135" s="9" t="str">
        <f>"Service Charge "&amp;'[1]J2.5 App For Gen Rate Rider5'!$D$20&amp;" – effective until "&amp;'[1]J2.5 App For Gen Rate Rider5'!$I$22</f>
        <v>Service Charge Rate Rider5 – effective until </v>
      </c>
      <c r="D135" s="2"/>
      <c r="E135" s="10" t="s">
        <v>8</v>
      </c>
      <c r="F135" s="12">
        <f>'[1]J2.5 App For Gen Rate Rider5'!E39</f>
        <v>0</v>
      </c>
    </row>
    <row r="136" spans="2:6" s="1" customFormat="1" ht="15">
      <c r="B136" s="1">
        <v>23</v>
      </c>
      <c r="C136" s="9" t="str">
        <f>"Service Charge "&amp;'[1]J2.6 App For Gen Rate Rider6'!$D$20&amp;" – effective until "&amp;'[1]J2.6 App For Gen Rate Rider6'!$I$22</f>
        <v>Service Charge Rate Rider6 – effective until </v>
      </c>
      <c r="D136" s="2"/>
      <c r="E136" s="10" t="s">
        <v>8</v>
      </c>
      <c r="F136" s="12">
        <f>'[1]J2.6 App For Gen Rate Rider6'!E39</f>
        <v>0</v>
      </c>
    </row>
    <row r="137" spans="2:6" s="1" customFormat="1" ht="15">
      <c r="B137" s="1">
        <v>24</v>
      </c>
      <c r="C137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137" s="2"/>
      <c r="E137" s="10" t="s">
        <v>8</v>
      </c>
      <c r="F137" s="12">
        <f>'[1]J2.7 Global Adj Rate Rider'!E39</f>
        <v>0</v>
      </c>
    </row>
    <row r="138" spans="2:6" s="1" customFormat="1" ht="15">
      <c r="B138" s="1">
        <v>25</v>
      </c>
      <c r="C138" s="9" t="str">
        <f>"Service Charge "&amp;'[1]J2.8 App For Gen Rate Rider8'!$D$20&amp;" – effective until "&amp;'[1]J2.8 App For Gen Rate Rider8'!$I$22</f>
        <v>Service Charge Rate Rider8 – effective until </v>
      </c>
      <c r="D138" s="2"/>
      <c r="E138" s="10" t="s">
        <v>8</v>
      </c>
      <c r="F138" s="12">
        <f>'[1]J2.8 App For Gen Rate Rider8'!E39</f>
        <v>0</v>
      </c>
    </row>
    <row r="139" spans="2:6" s="1" customFormat="1" ht="15">
      <c r="B139" s="1">
        <v>26</v>
      </c>
      <c r="C139" s="9" t="str">
        <f>"Service Charge "&amp;'[1]J2.9 App For Gen Rate Rider9'!$D$20&amp;" – effective until "&amp;'[1]J2.9 App For Gen Rate Rider9'!$I$22</f>
        <v>Service Charge Rate Rider9 – effective until </v>
      </c>
      <c r="D139" s="2"/>
      <c r="E139" s="10" t="s">
        <v>8</v>
      </c>
      <c r="F139" s="12">
        <f>'[1]J2.9 App For Gen Rate Rider9'!E39</f>
        <v>0</v>
      </c>
    </row>
    <row r="140" spans="2:6" s="1" customFormat="1" ht="15">
      <c r="B140" s="1">
        <v>27</v>
      </c>
      <c r="C140" s="9" t="str">
        <f>"Service Charge "&amp;'[1]J2.10 App For Gen Rate Rider10'!$D$20&amp;" – effective until "&amp;'[1]J2.10 App For Gen Rate Rider10'!$I$22</f>
        <v>Service Charge Rate Rider10 – effective until </v>
      </c>
      <c r="D140" s="2"/>
      <c r="E140" s="10" t="s">
        <v>8</v>
      </c>
      <c r="F140" s="12">
        <f>'[1]J2.10 App For Gen Rate Rider10'!E39</f>
        <v>0</v>
      </c>
    </row>
    <row r="141" spans="2:6" s="1" customFormat="1" ht="15">
      <c r="B141" s="1">
        <v>28</v>
      </c>
      <c r="C141" s="1" t="s">
        <v>13</v>
      </c>
      <c r="D141" s="2"/>
      <c r="E141" s="3"/>
      <c r="F141" s="4"/>
    </row>
    <row r="142" spans="2:6" s="1" customFormat="1" ht="15">
      <c r="B142" s="1">
        <v>29</v>
      </c>
      <c r="C142" s="1" t="s">
        <v>14</v>
      </c>
      <c r="D142" s="2"/>
      <c r="E142" s="3"/>
      <c r="F142" s="4"/>
    </row>
    <row r="143" spans="2:6" s="1" customFormat="1" ht="15">
      <c r="B143" s="1">
        <v>30</v>
      </c>
      <c r="C143" s="9" t="s">
        <v>15</v>
      </c>
      <c r="D143" s="2"/>
      <c r="E143" s="10" t="str">
        <f>"$/"&amp;'[1]B1.1 Curr&amp;Appl Rt Class General'!$G$29</f>
        <v>$/kW</v>
      </c>
      <c r="F143" s="13">
        <f>'[1]K1.1 App For Dist Rates Gen'!R61</f>
        <v>0</v>
      </c>
    </row>
    <row r="144" spans="2:6" s="1" customFormat="1" ht="15">
      <c r="B144" s="1">
        <v>31</v>
      </c>
      <c r="C144" s="18" t="s">
        <v>37</v>
      </c>
      <c r="D144" s="2"/>
      <c r="E144" s="10" t="s">
        <v>35</v>
      </c>
      <c r="F144" s="19">
        <v>0.0612</v>
      </c>
    </row>
    <row r="145" spans="2:6" s="1" customFormat="1" ht="15">
      <c r="B145" s="1">
        <v>32</v>
      </c>
      <c r="C145" s="18"/>
      <c r="D145" s="2"/>
      <c r="E145" s="10" t="s">
        <v>35</v>
      </c>
      <c r="F145" s="19"/>
    </row>
    <row r="146" spans="2:6" s="1" customFormat="1" ht="15">
      <c r="B146" s="1">
        <v>33</v>
      </c>
      <c r="C146" s="9" t="str">
        <f>"Distribution Volumetric "&amp;'[1]J1.1 Smart Meter Funding Adder'!$D$20</f>
        <v>Distribution Volumetric Smart Meters</v>
      </c>
      <c r="D146" s="2" t="str">
        <f>'[1]Z1.0 OEB Control Sheet'!$O$69</f>
        <v>Yes</v>
      </c>
      <c r="E146" s="10" t="str">
        <f>"$/"&amp;'[1]B1.1 Curr&amp;Appl Rt Class General'!$G$29</f>
        <v>$/kW</v>
      </c>
      <c r="F146" s="14">
        <f>'[1]J1.1 Smart Meter Funding Adder'!G39</f>
        <v>0</v>
      </c>
    </row>
    <row r="147" spans="2:6" s="1" customFormat="1" ht="15">
      <c r="B147" s="1">
        <v>34</v>
      </c>
      <c r="C147" s="9" t="str">
        <f>"Distribution Volumetric "&amp;'[1]J1.2 Smart Meter Dispos Adder'!$D$20</f>
        <v>Distribution Volumetric Smart Meter Disposition</v>
      </c>
      <c r="D147" s="2" t="str">
        <f>'[1]Z1.0 OEB Control Sheet'!$O$70</f>
        <v>No</v>
      </c>
      <c r="E147" s="10" t="str">
        <f>"$/"&amp;'[1]B1.1 Curr&amp;Appl Rt Class General'!$G$29</f>
        <v>$/kW</v>
      </c>
      <c r="F147" s="14">
        <v>0</v>
      </c>
    </row>
    <row r="148" spans="2:6" s="1" customFormat="1" ht="15">
      <c r="B148" s="1">
        <v>35</v>
      </c>
      <c r="C148" s="9" t="str">
        <f>"Distribution Volumetric "&amp;'[1]J1.3 App For Gen Rate Adder3'!$D$20</f>
        <v>Distribution Volumetric Rate Adder3</v>
      </c>
      <c r="D148" s="2" t="str">
        <f>'[1]Z1.0 OEB Control Sheet'!$O$71</f>
        <v>No</v>
      </c>
      <c r="E148" s="10" t="str">
        <f>"$/"&amp;'[1]B1.1 Curr&amp;Appl Rt Class General'!$G$29</f>
        <v>$/kW</v>
      </c>
      <c r="F148" s="14">
        <v>0</v>
      </c>
    </row>
    <row r="149" spans="2:6" s="1" customFormat="1" ht="15">
      <c r="B149" s="1">
        <v>36</v>
      </c>
      <c r="C149" s="9" t="str">
        <f>"Distribution Volumetric "&amp;'[1]J1.4 App For Gen Rate Adder4'!$D$20</f>
        <v>Distribution Volumetric Rate Adder4</v>
      </c>
      <c r="D149" s="2" t="str">
        <f>'[1]Z1.0 OEB Control Sheet'!$O$72</f>
        <v>No</v>
      </c>
      <c r="E149" s="10" t="str">
        <f>"$/"&amp;'[1]B1.1 Curr&amp;Appl Rt Class General'!$G$29</f>
        <v>$/kW</v>
      </c>
      <c r="F149" s="14">
        <v>0</v>
      </c>
    </row>
    <row r="150" spans="2:6" s="1" customFormat="1" ht="15">
      <c r="B150" s="1">
        <v>37</v>
      </c>
      <c r="C150" s="9" t="str">
        <f>"Distribution Volumetric "&amp;'[1]J1.5 App For Gen Rate Adder5'!$D$20</f>
        <v>Distribution Volumetric Rate Adder5</v>
      </c>
      <c r="D150" s="2" t="str">
        <f>'[1]Z1.0 OEB Control Sheet'!$O$73</f>
        <v>No</v>
      </c>
      <c r="E150" s="10" t="str">
        <f>"$/"&amp;'[1]B1.1 Curr&amp;Appl Rt Class General'!$G$29</f>
        <v>$/kW</v>
      </c>
      <c r="F150" s="14">
        <v>0</v>
      </c>
    </row>
    <row r="151" spans="2:6" s="1" customFormat="1" ht="15">
      <c r="B151" s="1">
        <v>38</v>
      </c>
      <c r="C151" s="9" t="str">
        <f>"Distribution Volumetric "&amp;'[1]J1.6 App For Gen Rate Adder6'!$D$20</f>
        <v>Distribution Volumetric Rate Adder6</v>
      </c>
      <c r="D151" s="2" t="str">
        <f>'[1]Z1.0 OEB Control Sheet'!$O$74</f>
        <v>No</v>
      </c>
      <c r="E151" s="10" t="str">
        <f>"$/"&amp;'[1]B1.1 Curr&amp;Appl Rt Class General'!$G$29</f>
        <v>$/kW</v>
      </c>
      <c r="F151" s="14">
        <v>0</v>
      </c>
    </row>
    <row r="152" spans="2:6" s="1" customFormat="1" ht="15">
      <c r="B152" s="1">
        <v>39</v>
      </c>
      <c r="C152" s="9" t="str">
        <f>"Distribution Volumetric "&amp;'[1]J1.7 App For Gen Rate Adder7'!$D$20</f>
        <v>Distribution Volumetric Rate Adder7</v>
      </c>
      <c r="D152" s="2" t="str">
        <f>'[1]Z1.0 OEB Control Sheet'!$O$75</f>
        <v>No</v>
      </c>
      <c r="E152" s="10" t="str">
        <f>"$/"&amp;'[1]B1.1 Curr&amp;Appl Rt Class General'!$G$29</f>
        <v>$/kW</v>
      </c>
      <c r="F152" s="14">
        <v>0</v>
      </c>
    </row>
    <row r="153" spans="2:6" s="1" customFormat="1" ht="15">
      <c r="B153" s="1">
        <v>40</v>
      </c>
      <c r="C153" s="9" t="str">
        <f>"Distribution Volumetric "&amp;'[1]J1.8 App For Gen Rate Adder8'!$D$20</f>
        <v>Distribution Volumetric Rate Adder8</v>
      </c>
      <c r="D153" s="2" t="str">
        <f>'[1]Z1.0 OEB Control Sheet'!$O$76</f>
        <v>No</v>
      </c>
      <c r="E153" s="10" t="str">
        <f>"$/"&amp;'[1]B1.1 Curr&amp;Appl Rt Class General'!$G$29</f>
        <v>$/kW</v>
      </c>
      <c r="F153" s="14">
        <v>0</v>
      </c>
    </row>
    <row r="154" spans="2:6" s="1" customFormat="1" ht="15">
      <c r="B154" s="1">
        <v>41</v>
      </c>
      <c r="C154" s="9" t="str">
        <f>"Distribution Volumetric "&amp;'[1]J1.9 App For Gen Rate Adder9'!$D$20</f>
        <v>Distribution Volumetric Rate Adder9</v>
      </c>
      <c r="D154" s="2" t="str">
        <f>'[1]Z1.0 OEB Control Sheet'!$O$77</f>
        <v>No</v>
      </c>
      <c r="E154" s="10" t="str">
        <f>"$/"&amp;'[1]B1.1 Curr&amp;Appl Rt Class General'!$G$29</f>
        <v>$/kW</v>
      </c>
      <c r="F154" s="14">
        <v>0</v>
      </c>
    </row>
    <row r="155" spans="2:6" s="1" customFormat="1" ht="15">
      <c r="B155" s="1">
        <v>42</v>
      </c>
      <c r="C155" s="9" t="str">
        <f>"Distribution Volumetric "&amp;'[1]J1.10 App For Gen Rate Adder10'!$D$20</f>
        <v>Distribution Volumetric Rate Adder10</v>
      </c>
      <c r="D155" s="2" t="str">
        <f>'[1]Z1.0 OEB Control Sheet'!$O$78</f>
        <v>No</v>
      </c>
      <c r="E155" s="10" t="str">
        <f>"$/"&amp;'[1]B1.1 Curr&amp;Appl Rt Class General'!$G$29</f>
        <v>$/kW</v>
      </c>
      <c r="F155" s="14">
        <v>0</v>
      </c>
    </row>
    <row r="156" spans="2:6" s="1" customFormat="1" ht="15">
      <c r="B156" s="1">
        <v>43</v>
      </c>
      <c r="C156" s="9" t="s">
        <v>18</v>
      </c>
      <c r="D156" s="2"/>
      <c r="E156" s="10" t="str">
        <f>"$/"&amp;'[1]B1.1 Curr&amp;Appl Rt Class General'!$G$29</f>
        <v>$/kW</v>
      </c>
      <c r="F156" s="15">
        <f>'[1]J3.1 App For Low Voltage Vol Rt'!J39</f>
        <v>0</v>
      </c>
    </row>
    <row r="157" spans="2:6" s="1" customFormat="1" ht="15">
      <c r="B157" s="1">
        <v>44</v>
      </c>
      <c r="C157" s="1" t="s">
        <v>19</v>
      </c>
      <c r="D157" s="2"/>
      <c r="E157" s="3"/>
      <c r="F157" s="4"/>
    </row>
    <row r="158" spans="2:6" s="1" customFormat="1" ht="15">
      <c r="B158" s="1">
        <v>45</v>
      </c>
      <c r="C158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158" s="2"/>
      <c r="E158" s="10" t="str">
        <f>"$/"&amp;'[1]B1.1 Curr&amp;Appl Rt Class General'!$G$29</f>
        <v>$/kW</v>
      </c>
      <c r="F158" s="14">
        <f>'[1]J2.1 DeferralAccount Rate Rider'!G39</f>
        <v>0</v>
      </c>
    </row>
    <row r="159" spans="2:6" s="1" customFormat="1" ht="15">
      <c r="B159" s="1">
        <v>46</v>
      </c>
      <c r="C159" s="9" t="str">
        <f>"Distribution Volumetric "&amp;'[1]J2.2 App For Gen Rate Rider2'!$D$20&amp;" – effective until "&amp;'[1]J2.2 App For Gen Rate Rider2'!$I$22</f>
        <v>Distribution Volumetric Rate Rider2 – effective until </v>
      </c>
      <c r="D159" s="2"/>
      <c r="E159" s="10" t="str">
        <f>"$/"&amp;'[1]B1.1 Curr&amp;Appl Rt Class General'!$G$29</f>
        <v>$/kW</v>
      </c>
      <c r="F159" s="14">
        <f>'[1]J2.2 App For Gen Rate Rider2'!G39</f>
        <v>0</v>
      </c>
    </row>
    <row r="160" spans="2:6" s="1" customFormat="1" ht="15">
      <c r="B160" s="1">
        <v>47</v>
      </c>
      <c r="C160" s="9" t="str">
        <f>"Distribution Volumetric "&amp;'[1]J2.3 App For Gen Rate Rider3'!$D$20&amp;" – effective until "&amp;'[1]J2.3 App For Gen Rate Rider3'!$I$22</f>
        <v>Distribution Volumetric Rate Rider3 – effective until </v>
      </c>
      <c r="D160" s="2"/>
      <c r="E160" s="10" t="str">
        <f>"$/"&amp;'[1]B1.1 Curr&amp;Appl Rt Class General'!$G$29</f>
        <v>$/kW</v>
      </c>
      <c r="F160" s="14">
        <f>'[1]J2.3 App For Gen Rate Rider3'!G39</f>
        <v>0</v>
      </c>
    </row>
    <row r="161" spans="2:6" s="1" customFormat="1" ht="15">
      <c r="B161" s="1">
        <v>48</v>
      </c>
      <c r="C161" s="9" t="str">
        <f>"Distribution Volumetric "&amp;'[1]J2.4 App For Gen Rate Rider4'!$D$20&amp;" – effective until "&amp;'[1]J2.4 App For Gen Rate Rider4'!$I$22</f>
        <v>Distribution Volumetric Rate Rider4 – effective until </v>
      </c>
      <c r="D161" s="2"/>
      <c r="E161" s="10" t="str">
        <f>"$/"&amp;'[1]B1.1 Curr&amp;Appl Rt Class General'!$G$29</f>
        <v>$/kW</v>
      </c>
      <c r="F161" s="14">
        <f>'[1]J2.4 App For Gen Rate Rider4'!G39</f>
        <v>0</v>
      </c>
    </row>
    <row r="162" spans="2:6" s="1" customFormat="1" ht="15">
      <c r="B162" s="1">
        <v>49</v>
      </c>
      <c r="C162" s="9" t="str">
        <f>"Distribution Volumetric "&amp;'[1]J2.5 App For Gen Rate Rider5'!$D$20&amp;" – effective until "&amp;'[1]J2.5 App For Gen Rate Rider5'!$I$22</f>
        <v>Distribution Volumetric Rate Rider5 – effective until </v>
      </c>
      <c r="D162" s="2"/>
      <c r="E162" s="10" t="str">
        <f>"$/"&amp;'[1]B1.1 Curr&amp;Appl Rt Class General'!$G$29</f>
        <v>$/kW</v>
      </c>
      <c r="F162" s="14">
        <f>'[1]J2.5 App For Gen Rate Rider5'!G39</f>
        <v>0</v>
      </c>
    </row>
    <row r="163" spans="2:6" s="1" customFormat="1" ht="15">
      <c r="B163" s="1">
        <v>50</v>
      </c>
      <c r="C163" s="9" t="str">
        <f>"Distribution Volumetric "&amp;'[1]J2.6 App For Gen Rate Rider6'!$D$20&amp;" – effective until "&amp;'[1]J2.6 App For Gen Rate Rider6'!$I$22</f>
        <v>Distribution Volumetric Rate Rider6 – effective until </v>
      </c>
      <c r="D163" s="2"/>
      <c r="E163" s="10" t="str">
        <f>"$/"&amp;'[1]B1.1 Curr&amp;Appl Rt Class General'!$G$29</f>
        <v>$/kW</v>
      </c>
      <c r="F163" s="14">
        <f>'[1]J2.6 App For Gen Rate Rider6'!G39</f>
        <v>0</v>
      </c>
    </row>
    <row r="164" spans="2:6" s="1" customFormat="1" ht="15">
      <c r="B164" s="1">
        <v>51</v>
      </c>
      <c r="C164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64" s="2"/>
      <c r="E164" s="10" t="str">
        <f>"$/"&amp;'[1]B1.1 Curr&amp;Appl Rt Class General'!$G$29</f>
        <v>$/kW</v>
      </c>
      <c r="F164" s="14">
        <f>'[1]J2.7 Global Adj Rate Rider'!G39</f>
        <v>0</v>
      </c>
    </row>
    <row r="165" spans="2:6" s="1" customFormat="1" ht="15">
      <c r="B165" s="1">
        <v>52</v>
      </c>
      <c r="C165" s="9" t="str">
        <f>"Distribution Volumetric "&amp;'[1]J2.8 App For Gen Rate Rider8'!$D$20&amp;" – effective until "&amp;'[1]J2.8 App For Gen Rate Rider8'!$I$22</f>
        <v>Distribution Volumetric Rate Rider8 – effective until </v>
      </c>
      <c r="D165" s="2"/>
      <c r="E165" s="10" t="str">
        <f>"$/"&amp;'[1]B1.1 Curr&amp;Appl Rt Class General'!$G$29</f>
        <v>$/kW</v>
      </c>
      <c r="F165" s="14">
        <f>'[1]J2.8 App For Gen Rate Rider8'!G39</f>
        <v>0</v>
      </c>
    </row>
    <row r="166" spans="2:6" s="1" customFormat="1" ht="15">
      <c r="B166" s="1">
        <v>53</v>
      </c>
      <c r="C166" s="9" t="str">
        <f>"Distribution Volumetric "&amp;'[1]J2.9 App For Gen Rate Rider9'!$D$20&amp;" – effective until "&amp;'[1]J2.9 App For Gen Rate Rider9'!$I$22</f>
        <v>Distribution Volumetric Rate Rider9 – effective until </v>
      </c>
      <c r="D166" s="2"/>
      <c r="E166" s="10" t="str">
        <f>"$/"&amp;'[1]B1.1 Curr&amp;Appl Rt Class General'!$G$29</f>
        <v>$/kW</v>
      </c>
      <c r="F166" s="14">
        <f>'[1]J2.9 App For Gen Rate Rider9'!G39</f>
        <v>0</v>
      </c>
    </row>
    <row r="167" spans="2:6" s="1" customFormat="1" ht="15">
      <c r="B167" s="1">
        <v>54</v>
      </c>
      <c r="C167" s="9" t="str">
        <f>"Distribution Volumetric "&amp;'[1]J2.10 App For Gen Rate Rider10'!$D$20&amp;" – effective until "&amp;'[1]J2.10 App For Gen Rate Rider10'!$I$22</f>
        <v>Distribution Volumetric Rate Rider10 – effective until </v>
      </c>
      <c r="D167" s="2"/>
      <c r="E167" s="10" t="str">
        <f>"$/"&amp;'[1]B1.1 Curr&amp;Appl Rt Class General'!$G$29</f>
        <v>$/kW</v>
      </c>
      <c r="F167" s="14">
        <f>'[1]J2.10 App For Gen Rate Rider10'!G39</f>
        <v>0</v>
      </c>
    </row>
    <row r="168" spans="2:6" s="1" customFormat="1" ht="15">
      <c r="B168" s="1">
        <v>55</v>
      </c>
      <c r="C168" s="1" t="s">
        <v>20</v>
      </c>
      <c r="D168" s="2"/>
      <c r="E168" s="3"/>
      <c r="F168" s="4"/>
    </row>
    <row r="169" spans="2:6" s="1" customFormat="1" ht="15">
      <c r="B169" s="1">
        <v>56</v>
      </c>
      <c r="C169" s="1" t="s">
        <v>21</v>
      </c>
      <c r="D169" s="2"/>
      <c r="E169" s="3"/>
      <c r="F169" s="4"/>
    </row>
    <row r="170" spans="2:6" s="1" customFormat="1" ht="15">
      <c r="B170" s="1">
        <v>57</v>
      </c>
      <c r="C170" s="9"/>
      <c r="D170" s="2"/>
      <c r="E170" s="10" t="str">
        <f>"$/"&amp;'[1]B1.1 Curr&amp;Appl Rt Class General'!$G$29</f>
        <v>$/kW</v>
      </c>
      <c r="F170" s="13">
        <v>0</v>
      </c>
    </row>
    <row r="171" spans="2:6" s="1" customFormat="1" ht="15">
      <c r="B171" s="1">
        <v>58</v>
      </c>
      <c r="C171" s="9"/>
      <c r="D171" s="2"/>
      <c r="E171" s="10" t="str">
        <f>"$/"&amp;'[1]B1.1 Curr&amp;Appl Rt Class General'!$G$29</f>
        <v>$/kW</v>
      </c>
      <c r="F171" s="13">
        <v>0</v>
      </c>
    </row>
    <row r="172" spans="2:6" s="1" customFormat="1" ht="15">
      <c r="B172" s="1">
        <v>59</v>
      </c>
      <c r="C172" s="9"/>
      <c r="D172" s="2"/>
      <c r="E172" s="10" t="str">
        <f>"$/"&amp;'[1]B1.1 Curr&amp;Appl Rt Class General'!$G$29</f>
        <v>$/kW</v>
      </c>
      <c r="F172" s="13">
        <v>0</v>
      </c>
    </row>
    <row r="173" spans="2:6" s="1" customFormat="1" ht="15">
      <c r="B173" s="1">
        <v>60</v>
      </c>
      <c r="C173" s="1" t="s">
        <v>22</v>
      </c>
      <c r="D173" s="2"/>
      <c r="E173" s="3"/>
      <c r="F173" s="4"/>
    </row>
    <row r="174" spans="2:6" s="1" customFormat="1" ht="15">
      <c r="B174" s="1">
        <v>61</v>
      </c>
      <c r="C174" s="1" t="s">
        <v>23</v>
      </c>
      <c r="D174" s="2"/>
      <c r="E174" s="3"/>
      <c r="F174" s="4"/>
    </row>
    <row r="175" spans="2:6" s="1" customFormat="1" ht="15">
      <c r="B175" s="1">
        <v>62</v>
      </c>
      <c r="C175" s="9"/>
      <c r="D175" s="2"/>
      <c r="E175" s="10" t="str">
        <f>"$/"&amp;'[1]B1.1 Curr&amp;Appl Rt Class General'!$G$29</f>
        <v>$/kW</v>
      </c>
      <c r="F175" s="13">
        <v>0</v>
      </c>
    </row>
    <row r="176" spans="2:6" s="1" customFormat="1" ht="15">
      <c r="B176" s="1">
        <v>63</v>
      </c>
      <c r="C176" s="9"/>
      <c r="D176" s="2"/>
      <c r="E176" s="10" t="str">
        <f>"$/"&amp;'[1]B1.1 Curr&amp;Appl Rt Class General'!$G$29</f>
        <v>$/kW</v>
      </c>
      <c r="F176" s="13">
        <v>0</v>
      </c>
    </row>
    <row r="177" spans="2:6" s="1" customFormat="1" ht="15">
      <c r="B177" s="1">
        <v>64</v>
      </c>
      <c r="C177" s="9"/>
      <c r="D177" s="2"/>
      <c r="E177" s="10" t="str">
        <f>"$/"&amp;'[1]B1.1 Curr&amp;Appl Rt Class General'!$G$29</f>
        <v>$/kW</v>
      </c>
      <c r="F177" s="13">
        <v>0</v>
      </c>
    </row>
    <row r="178" spans="2:6" s="1" customFormat="1" ht="15">
      <c r="B178" s="1">
        <v>65</v>
      </c>
      <c r="C178" s="1" t="s">
        <v>24</v>
      </c>
      <c r="D178" s="2"/>
      <c r="E178" s="3"/>
      <c r="F178" s="4"/>
    </row>
    <row r="179" spans="2:6" s="1" customFormat="1" ht="15">
      <c r="B179" s="1">
        <v>66</v>
      </c>
      <c r="C179" s="1" t="s">
        <v>25</v>
      </c>
      <c r="D179" s="2"/>
      <c r="E179" s="3"/>
      <c r="F179" s="4"/>
    </row>
    <row r="180" spans="2:6" s="1" customFormat="1" ht="15">
      <c r="B180" s="1">
        <v>67</v>
      </c>
      <c r="C180" s="9"/>
      <c r="D180" s="2"/>
      <c r="E180" s="10" t="str">
        <f>"$/"&amp;'[1]B1.1 Curr&amp;Appl Rt Class General'!$G$29</f>
        <v>$/kW</v>
      </c>
      <c r="F180" s="13">
        <v>0</v>
      </c>
    </row>
    <row r="181" spans="2:6" s="1" customFormat="1" ht="15">
      <c r="B181" s="1">
        <v>68</v>
      </c>
      <c r="C181" s="9"/>
      <c r="D181" s="2"/>
      <c r="E181" s="10" t="str">
        <f>"$/"&amp;'[1]B1.1 Curr&amp;Appl Rt Class General'!$G$29</f>
        <v>$/kW</v>
      </c>
      <c r="F181" s="13">
        <v>0</v>
      </c>
    </row>
    <row r="182" spans="2:6" s="1" customFormat="1" ht="15">
      <c r="B182" s="1">
        <v>69</v>
      </c>
      <c r="C182" s="9"/>
      <c r="D182" s="2"/>
      <c r="E182" s="10" t="str">
        <f>"$/"&amp;'[1]B1.1 Curr&amp;Appl Rt Class General'!$G$29</f>
        <v>$/kW</v>
      </c>
      <c r="F182" s="13">
        <v>0</v>
      </c>
    </row>
    <row r="183" spans="2:6" s="1" customFormat="1" ht="15">
      <c r="B183" s="1">
        <v>70</v>
      </c>
      <c r="C183" s="1" t="s">
        <v>26</v>
      </c>
      <c r="D183" s="2"/>
      <c r="E183" s="3"/>
      <c r="F183" s="4"/>
    </row>
    <row r="184" spans="2:6" s="1" customFormat="1" ht="15">
      <c r="B184" s="1">
        <v>71</v>
      </c>
      <c r="C184" s="1" t="s">
        <v>27</v>
      </c>
      <c r="D184" s="2"/>
      <c r="E184" s="3"/>
      <c r="F184" s="4"/>
    </row>
    <row r="185" spans="2:6" s="1" customFormat="1" ht="15">
      <c r="B185" s="1">
        <v>72</v>
      </c>
      <c r="C185" s="9" t="str">
        <f>'[1]M1.1 Appl For WMSR'!$C$28</f>
        <v>Wholesale Market Service Rate </v>
      </c>
      <c r="D185" s="2"/>
      <c r="E185" s="10" t="s">
        <v>28</v>
      </c>
      <c r="F185" s="16">
        <f>'[1]M1.1 Appl For WMSR'!H84</f>
        <v>0</v>
      </c>
    </row>
    <row r="186" spans="2:6" s="1" customFormat="1" ht="15">
      <c r="B186" s="1">
        <v>73</v>
      </c>
      <c r="C186" s="1" t="s">
        <v>29</v>
      </c>
      <c r="D186" s="2"/>
      <c r="E186" s="3"/>
      <c r="F186" s="4"/>
    </row>
    <row r="187" spans="2:6" s="1" customFormat="1" ht="15">
      <c r="B187" s="1">
        <v>74</v>
      </c>
      <c r="C187" s="1" t="s">
        <v>30</v>
      </c>
      <c r="D187" s="2"/>
      <c r="E187" s="3"/>
      <c r="F187" s="4"/>
    </row>
    <row r="188" spans="2:6" s="1" customFormat="1" ht="15">
      <c r="B188" s="1">
        <v>75</v>
      </c>
      <c r="C188" s="9" t="str">
        <f>'[1]M2.1 Appl For RRR'!$C$28</f>
        <v>Rural Rate Protection Charge</v>
      </c>
      <c r="D188" s="2"/>
      <c r="E188" s="10" t="s">
        <v>28</v>
      </c>
      <c r="F188" s="13">
        <f>'[1]M2.1 Appl For RRR'!H84</f>
        <v>0</v>
      </c>
    </row>
    <row r="189" spans="2:6" s="1" customFormat="1" ht="15">
      <c r="B189" s="1">
        <v>76</v>
      </c>
      <c r="C189" s="1" t="s">
        <v>31</v>
      </c>
      <c r="D189" s="2"/>
      <c r="E189" s="3"/>
      <c r="F189" s="4"/>
    </row>
    <row r="190" spans="2:6" s="1" customFormat="1" ht="15">
      <c r="B190" s="1">
        <v>77</v>
      </c>
      <c r="C190" s="1" t="s">
        <v>32</v>
      </c>
      <c r="D190" s="2"/>
      <c r="E190" s="3"/>
      <c r="F190" s="4"/>
    </row>
    <row r="191" spans="2:6" s="1" customFormat="1" ht="15">
      <c r="B191" s="1">
        <v>78</v>
      </c>
      <c r="C191" s="9" t="str">
        <f>'[1]M3.1 Appl For SSS'!$C$28</f>
        <v>Standard Supply Service – Administrative Charge (if applicable)</v>
      </c>
      <c r="D191" s="2"/>
      <c r="E191" s="10" t="s">
        <v>8</v>
      </c>
      <c r="F191" s="17">
        <f>'[1]M3.1 Appl For SSS'!H84</f>
        <v>0</v>
      </c>
    </row>
    <row r="192" spans="2:6" s="1" customFormat="1" ht="15">
      <c r="B192" s="1">
        <v>79</v>
      </c>
      <c r="C192" s="1" t="s">
        <v>33</v>
      </c>
      <c r="D192" s="2"/>
      <c r="E192" s="3"/>
      <c r="F192" s="4"/>
    </row>
    <row r="193" spans="2:6" s="1" customFormat="1" ht="15">
      <c r="B193" s="1">
        <v>80</v>
      </c>
      <c r="C193" s="1" t="s">
        <v>34</v>
      </c>
      <c r="D193" s="2"/>
      <c r="E193" s="3"/>
      <c r="F193" s="4"/>
    </row>
    <row r="194" spans="4:6" s="1" customFormat="1" ht="15">
      <c r="D194" s="2"/>
      <c r="E194" s="3"/>
      <c r="F194" s="4">
        <v>0</v>
      </c>
    </row>
    <row r="195" spans="4:6" s="1" customFormat="1" ht="15">
      <c r="D195" s="2"/>
      <c r="E195" s="3"/>
      <c r="F195" s="4"/>
    </row>
    <row r="196" spans="2:6" s="1" customFormat="1" ht="15">
      <c r="B196" s="1" t="s">
        <v>44</v>
      </c>
      <c r="C196" s="1" t="s">
        <v>0</v>
      </c>
      <c r="D196" s="2"/>
      <c r="E196" s="3"/>
      <c r="F196" s="4"/>
    </row>
    <row r="197" spans="2:6" s="1" customFormat="1" ht="15.75">
      <c r="B197" s="21">
        <f>'[1]B1.1 Curr&amp;Appl Rt Class General'!$B$30</f>
        <v>10</v>
      </c>
      <c r="C197" s="5" t="str">
        <f>'[1]B1.1 Curr&amp;Appl Rt Class General'!$D$30</f>
        <v>Standby Power - APPROVED ON AN INTERIM BASIS</v>
      </c>
      <c r="D197" s="2"/>
      <c r="E197" s="3"/>
      <c r="F197" s="4"/>
    </row>
    <row r="198" spans="4:6" s="1" customFormat="1" ht="15">
      <c r="D198" s="2"/>
      <c r="E198" s="3"/>
      <c r="F198" s="4"/>
    </row>
    <row r="199" spans="2:6" s="1" customFormat="1" ht="15">
      <c r="B199" s="1" t="s">
        <v>44</v>
      </c>
      <c r="C199" s="1" t="s">
        <v>1</v>
      </c>
      <c r="D199" s="2" t="s">
        <v>2</v>
      </c>
      <c r="E199" s="3" t="s">
        <v>3</v>
      </c>
      <c r="F199" s="4" t="s">
        <v>4</v>
      </c>
    </row>
    <row r="200" spans="2:6" s="1" customFormat="1" ht="15">
      <c r="B200" s="1">
        <v>1</v>
      </c>
      <c r="C200" s="6" t="s">
        <v>5</v>
      </c>
      <c r="D200" s="2"/>
      <c r="E200" s="7"/>
      <c r="F200" s="8"/>
    </row>
    <row r="201" spans="2:6" s="1" customFormat="1" ht="15">
      <c r="B201" s="1">
        <v>2</v>
      </c>
      <c r="C201" s="1" t="s">
        <v>6</v>
      </c>
      <c r="D201" s="2"/>
      <c r="E201" s="3"/>
      <c r="F201" s="4"/>
    </row>
    <row r="202" spans="2:6" s="1" customFormat="1" ht="15">
      <c r="B202" s="1">
        <v>3</v>
      </c>
      <c r="C202" s="9" t="s">
        <v>7</v>
      </c>
      <c r="D202" s="2"/>
      <c r="E202" s="10" t="s">
        <v>8</v>
      </c>
      <c r="F202" s="11">
        <v>0</v>
      </c>
    </row>
    <row r="203" spans="2:6" s="1" customFormat="1" ht="15">
      <c r="B203" s="1">
        <v>4</v>
      </c>
      <c r="C203" s="1" t="s">
        <v>9</v>
      </c>
      <c r="D203" s="2"/>
      <c r="E203" s="3"/>
      <c r="F203" s="4"/>
    </row>
    <row r="204" spans="2:6" s="1" customFormat="1" ht="15">
      <c r="B204" s="1">
        <v>5</v>
      </c>
      <c r="C204" s="1" t="s">
        <v>10</v>
      </c>
      <c r="D204" s="2"/>
      <c r="E204" s="3"/>
      <c r="F204" s="4"/>
    </row>
    <row r="205" spans="2:6" s="1" customFormat="1" ht="15">
      <c r="B205" s="1">
        <v>6</v>
      </c>
      <c r="C205" s="9" t="str">
        <f>"Service Charge "&amp;'[1]J1.1 Smart Meter Funding Adder'!$D$20</f>
        <v>Service Charge Smart Meters</v>
      </c>
      <c r="D205" s="2" t="str">
        <f>'[1]Z1.0 OEB Control Sheet'!$O$69</f>
        <v>Yes</v>
      </c>
      <c r="E205" s="10" t="s">
        <v>8</v>
      </c>
      <c r="F205" s="12">
        <f>'[1]J1.1 Smart Meter Funding Adder'!E40</f>
        <v>0</v>
      </c>
    </row>
    <row r="206" spans="2:6" s="1" customFormat="1" ht="15">
      <c r="B206" s="1">
        <v>7</v>
      </c>
      <c r="C206" s="9" t="str">
        <f>"Service Charge "&amp;'[1]J1.2 Smart Meter Dispos Adder'!$D$20</f>
        <v>Service Charge Smart Meter Disposition</v>
      </c>
      <c r="D206" s="2" t="str">
        <f>'[1]Z1.0 OEB Control Sheet'!$O$70</f>
        <v>No</v>
      </c>
      <c r="E206" s="10" t="s">
        <v>8</v>
      </c>
      <c r="F206" s="12">
        <v>0</v>
      </c>
    </row>
    <row r="207" spans="2:6" s="1" customFormat="1" ht="15">
      <c r="B207" s="1">
        <v>8</v>
      </c>
      <c r="C207" s="9" t="str">
        <f>"Service Charge "&amp;'[1]J1.3 App For Gen Rate Adder3'!$D$20</f>
        <v>Service Charge Rate Adder3</v>
      </c>
      <c r="D207" s="2" t="str">
        <f>'[1]Z1.0 OEB Control Sheet'!$O$71</f>
        <v>No</v>
      </c>
      <c r="E207" s="10" t="s">
        <v>8</v>
      </c>
      <c r="F207" s="12">
        <v>0</v>
      </c>
    </row>
    <row r="208" spans="2:6" s="1" customFormat="1" ht="15">
      <c r="B208" s="1">
        <v>9</v>
      </c>
      <c r="C208" s="9" t="str">
        <f>"Service Charge "&amp;'[1]J1.4 App For Gen Rate Adder4'!$D$20</f>
        <v>Service Charge Rate Adder4</v>
      </c>
      <c r="D208" s="2" t="str">
        <f>'[1]Z1.0 OEB Control Sheet'!$O$72</f>
        <v>No</v>
      </c>
      <c r="E208" s="10" t="s">
        <v>8</v>
      </c>
      <c r="F208" s="12">
        <v>0</v>
      </c>
    </row>
    <row r="209" spans="2:6" s="1" customFormat="1" ht="15">
      <c r="B209" s="1">
        <v>10</v>
      </c>
      <c r="C209" s="9" t="str">
        <f>"Service Charge "&amp;'[1]J1.5 App For Gen Rate Adder5'!$D$20</f>
        <v>Service Charge Rate Adder5</v>
      </c>
      <c r="D209" s="2" t="str">
        <f>'[1]Z1.0 OEB Control Sheet'!$O$73</f>
        <v>No</v>
      </c>
      <c r="E209" s="10" t="s">
        <v>8</v>
      </c>
      <c r="F209" s="12">
        <v>0</v>
      </c>
    </row>
    <row r="210" spans="2:6" s="1" customFormat="1" ht="15">
      <c r="B210" s="1">
        <v>11</v>
      </c>
      <c r="C210" s="9" t="str">
        <f>"Service Charge "&amp;'[1]J1.6 App For Gen Rate Adder6'!$D$20</f>
        <v>Service Charge Rate Adder6</v>
      </c>
      <c r="D210" s="2" t="str">
        <f>'[1]Z1.0 OEB Control Sheet'!$O$74</f>
        <v>No</v>
      </c>
      <c r="E210" s="10" t="s">
        <v>8</v>
      </c>
      <c r="F210" s="12">
        <v>0</v>
      </c>
    </row>
    <row r="211" spans="2:6" s="1" customFormat="1" ht="15">
      <c r="B211" s="1">
        <v>12</v>
      </c>
      <c r="C211" s="9" t="str">
        <f>"Service Charge "&amp;'[1]J1.7 App For Gen Rate Adder7'!$D$20</f>
        <v>Service Charge Rate Adder7</v>
      </c>
      <c r="D211" s="2" t="str">
        <f>'[1]Z1.0 OEB Control Sheet'!$O$75</f>
        <v>No</v>
      </c>
      <c r="E211" s="10" t="s">
        <v>8</v>
      </c>
      <c r="F211" s="12">
        <v>0</v>
      </c>
    </row>
    <row r="212" spans="2:6" s="1" customFormat="1" ht="15">
      <c r="B212" s="1">
        <v>13</v>
      </c>
      <c r="C212" s="9" t="str">
        <f>"Service Charge "&amp;'[1]J1.8 App For Gen Rate Adder8'!$D$20</f>
        <v>Service Charge Rate Adder8</v>
      </c>
      <c r="D212" s="2" t="str">
        <f>'[1]Z1.0 OEB Control Sheet'!$O$76</f>
        <v>No</v>
      </c>
      <c r="E212" s="10" t="s">
        <v>8</v>
      </c>
      <c r="F212" s="12">
        <v>0</v>
      </c>
    </row>
    <row r="213" spans="2:6" s="1" customFormat="1" ht="15">
      <c r="B213" s="1">
        <v>14</v>
      </c>
      <c r="C213" s="9" t="str">
        <f>"Service Charge "&amp;'[1]J1.9 App For Gen Rate Adder9'!$D$20</f>
        <v>Service Charge Rate Adder9</v>
      </c>
      <c r="D213" s="2" t="str">
        <f>'[1]Z1.0 OEB Control Sheet'!$O$77</f>
        <v>No</v>
      </c>
      <c r="E213" s="10" t="s">
        <v>8</v>
      </c>
      <c r="F213" s="12">
        <v>0</v>
      </c>
    </row>
    <row r="214" spans="2:6" s="1" customFormat="1" ht="15">
      <c r="B214" s="1">
        <v>15</v>
      </c>
      <c r="C214" s="9" t="str">
        <f>"Service Charge "&amp;'[1]J1.10 App For Gen Rate Adder10'!$D$20</f>
        <v>Service Charge Rate Adder10</v>
      </c>
      <c r="D214" s="2" t="str">
        <f>'[1]Z1.0 OEB Control Sheet'!$O$78</f>
        <v>No</v>
      </c>
      <c r="E214" s="10" t="s">
        <v>8</v>
      </c>
      <c r="F214" s="12">
        <v>0</v>
      </c>
    </row>
    <row r="215" spans="2:6" s="1" customFormat="1" ht="15">
      <c r="B215" s="1">
        <v>16</v>
      </c>
      <c r="C215" s="1" t="s">
        <v>11</v>
      </c>
      <c r="D215" s="2"/>
      <c r="E215" s="3"/>
      <c r="F215" s="4"/>
    </row>
    <row r="216" spans="2:6" s="1" customFormat="1" ht="15">
      <c r="B216" s="1">
        <v>17</v>
      </c>
      <c r="C216" s="1" t="s">
        <v>12</v>
      </c>
      <c r="D216" s="2"/>
      <c r="E216" s="3"/>
      <c r="F216" s="4"/>
    </row>
    <row r="217" spans="2:6" s="1" customFormat="1" ht="15">
      <c r="B217" s="1">
        <v>18</v>
      </c>
      <c r="C217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217" s="2"/>
      <c r="E217" s="10" t="s">
        <v>8</v>
      </c>
      <c r="F217" s="12">
        <f>'[1]J2.1 DeferralAccount Rate Rider'!E40</f>
        <v>0</v>
      </c>
    </row>
    <row r="218" spans="2:6" s="1" customFormat="1" ht="15">
      <c r="B218" s="1">
        <v>19</v>
      </c>
      <c r="C218" s="9" t="str">
        <f>"Service Charge "&amp;'[1]J2.2 App For Gen Rate Rider2'!$D$20&amp;" – effective until "&amp;'[1]J2.2 App For Gen Rate Rider2'!$I$22</f>
        <v>Service Charge Rate Rider2 – effective until </v>
      </c>
      <c r="D218" s="2"/>
      <c r="E218" s="10" t="s">
        <v>8</v>
      </c>
      <c r="F218" s="12">
        <f>'[1]J2.2 App For Gen Rate Rider2'!E40</f>
        <v>0</v>
      </c>
    </row>
    <row r="219" spans="2:6" s="1" customFormat="1" ht="15">
      <c r="B219" s="1">
        <v>20</v>
      </c>
      <c r="C219" s="9" t="str">
        <f>"Service Charge "&amp;'[1]J2.3 App For Gen Rate Rider3'!$D$20&amp;" – effective until "&amp;'[1]J2.3 App For Gen Rate Rider3'!$I$22</f>
        <v>Service Charge Rate Rider3 – effective until </v>
      </c>
      <c r="D219" s="2"/>
      <c r="E219" s="10" t="s">
        <v>8</v>
      </c>
      <c r="F219" s="12">
        <f>'[1]J2.3 App For Gen Rate Rider3'!E40</f>
        <v>0</v>
      </c>
    </row>
    <row r="220" spans="2:6" s="1" customFormat="1" ht="15">
      <c r="B220" s="1">
        <v>21</v>
      </c>
      <c r="C220" s="9" t="str">
        <f>"Service Charge "&amp;'[1]J2.4 App For Gen Rate Rider4'!$D$20&amp;" – effective until "&amp;'[1]J2.4 App For Gen Rate Rider4'!$I$22</f>
        <v>Service Charge Rate Rider4 – effective until </v>
      </c>
      <c r="D220" s="2"/>
      <c r="E220" s="10" t="s">
        <v>8</v>
      </c>
      <c r="F220" s="12">
        <f>'[1]J2.4 App For Gen Rate Rider4'!E40</f>
        <v>0</v>
      </c>
    </row>
    <row r="221" spans="2:6" s="1" customFormat="1" ht="15">
      <c r="B221" s="1">
        <v>22</v>
      </c>
      <c r="C221" s="9" t="str">
        <f>"Service Charge "&amp;'[1]J2.5 App For Gen Rate Rider5'!$D$20&amp;" – effective until "&amp;'[1]J2.5 App For Gen Rate Rider5'!$I$22</f>
        <v>Service Charge Rate Rider5 – effective until </v>
      </c>
      <c r="D221" s="2"/>
      <c r="E221" s="10" t="s">
        <v>8</v>
      </c>
      <c r="F221" s="12">
        <f>'[1]J2.5 App For Gen Rate Rider5'!E40</f>
        <v>0</v>
      </c>
    </row>
    <row r="222" spans="2:6" s="1" customFormat="1" ht="15">
      <c r="B222" s="1">
        <v>23</v>
      </c>
      <c r="C222" s="9" t="str">
        <f>"Service Charge "&amp;'[1]J2.6 App For Gen Rate Rider6'!$D$20&amp;" – effective until "&amp;'[1]J2.6 App For Gen Rate Rider6'!$I$22</f>
        <v>Service Charge Rate Rider6 – effective until </v>
      </c>
      <c r="D222" s="2"/>
      <c r="E222" s="10" t="s">
        <v>8</v>
      </c>
      <c r="F222" s="12">
        <f>'[1]J2.6 App For Gen Rate Rider6'!E40</f>
        <v>0</v>
      </c>
    </row>
    <row r="223" spans="2:6" s="1" customFormat="1" ht="15">
      <c r="B223" s="1">
        <v>24</v>
      </c>
      <c r="C223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223" s="2"/>
      <c r="E223" s="10" t="s">
        <v>8</v>
      </c>
      <c r="F223" s="12">
        <f>'[1]J2.7 Global Adj Rate Rider'!E40</f>
        <v>0</v>
      </c>
    </row>
    <row r="224" spans="2:6" s="1" customFormat="1" ht="15">
      <c r="B224" s="1">
        <v>25</v>
      </c>
      <c r="C224" s="9" t="str">
        <f>"Service Charge "&amp;'[1]J2.8 App For Gen Rate Rider8'!$D$20&amp;" – effective until "&amp;'[1]J2.8 App For Gen Rate Rider8'!$I$22</f>
        <v>Service Charge Rate Rider8 – effective until </v>
      </c>
      <c r="D224" s="2"/>
      <c r="E224" s="10" t="s">
        <v>8</v>
      </c>
      <c r="F224" s="12">
        <f>'[1]J2.8 App For Gen Rate Rider8'!E40</f>
        <v>0</v>
      </c>
    </row>
    <row r="225" spans="2:6" s="1" customFormat="1" ht="15">
      <c r="B225" s="1">
        <v>26</v>
      </c>
      <c r="C225" s="9" t="str">
        <f>"Service Charge "&amp;'[1]J2.9 App For Gen Rate Rider9'!$D$20&amp;" – effective until "&amp;'[1]J2.9 App For Gen Rate Rider9'!$I$22</f>
        <v>Service Charge Rate Rider9 – effective until </v>
      </c>
      <c r="D225" s="2"/>
      <c r="E225" s="10" t="s">
        <v>8</v>
      </c>
      <c r="F225" s="12">
        <f>'[1]J2.9 App For Gen Rate Rider9'!E40</f>
        <v>0</v>
      </c>
    </row>
    <row r="226" spans="2:6" s="1" customFormat="1" ht="15">
      <c r="B226" s="1">
        <v>27</v>
      </c>
      <c r="C226" s="9" t="str">
        <f>"Service Charge "&amp;'[1]J2.10 App For Gen Rate Rider10'!$D$20&amp;" – effective until "&amp;'[1]J2.10 App For Gen Rate Rider10'!$I$22</f>
        <v>Service Charge Rate Rider10 – effective until </v>
      </c>
      <c r="D226" s="2"/>
      <c r="E226" s="10" t="s">
        <v>8</v>
      </c>
      <c r="F226" s="12">
        <f>'[1]J2.10 App For Gen Rate Rider10'!E40</f>
        <v>0</v>
      </c>
    </row>
    <row r="227" spans="2:6" s="1" customFormat="1" ht="15">
      <c r="B227" s="1">
        <v>28</v>
      </c>
      <c r="C227" s="1" t="s">
        <v>13</v>
      </c>
      <c r="D227" s="2"/>
      <c r="E227" s="3"/>
      <c r="F227" s="4"/>
    </row>
    <row r="228" spans="2:6" s="1" customFormat="1" ht="15">
      <c r="B228" s="1">
        <v>29</v>
      </c>
      <c r="C228" s="1" t="s">
        <v>14</v>
      </c>
      <c r="D228" s="2"/>
      <c r="E228" s="3"/>
      <c r="F228" s="4"/>
    </row>
    <row r="229" spans="2:6" s="1" customFormat="1" ht="15">
      <c r="B229" s="1">
        <v>30</v>
      </c>
      <c r="C229" s="9" t="s">
        <v>15</v>
      </c>
      <c r="D229" s="2"/>
      <c r="E229" s="10" t="str">
        <f>"$/"&amp;'[1]B1.1 Curr&amp;Appl Rt Class General'!$G$30</f>
        <v>$/kW</v>
      </c>
      <c r="F229" s="13">
        <f>'[1]K1.1 App For Dist Rates Gen'!R62</f>
        <v>0</v>
      </c>
    </row>
    <row r="230" spans="2:6" s="1" customFormat="1" ht="30">
      <c r="B230" s="1">
        <v>31</v>
      </c>
      <c r="C230" s="18" t="s">
        <v>38</v>
      </c>
      <c r="D230" s="2"/>
      <c r="E230" s="10" t="s">
        <v>35</v>
      </c>
      <c r="F230" s="19">
        <v>1.5047</v>
      </c>
    </row>
    <row r="231" spans="2:6" s="1" customFormat="1" ht="15">
      <c r="B231" s="1">
        <v>32</v>
      </c>
      <c r="C231" s="6" t="s">
        <v>17</v>
      </c>
      <c r="D231" s="2"/>
      <c r="E231" s="7"/>
      <c r="F231" s="8"/>
    </row>
    <row r="232" spans="2:6" s="1" customFormat="1" ht="15">
      <c r="B232" s="1">
        <v>33</v>
      </c>
      <c r="C232" s="9" t="str">
        <f>"Distribution Volumetric "&amp;'[1]J1.1 Smart Meter Funding Adder'!$D$20</f>
        <v>Distribution Volumetric Smart Meters</v>
      </c>
      <c r="D232" s="2" t="str">
        <f>'[1]Z1.0 OEB Control Sheet'!$O$69</f>
        <v>Yes</v>
      </c>
      <c r="E232" s="10" t="str">
        <f>"$/"&amp;'[1]B1.1 Curr&amp;Appl Rt Class General'!$G$30</f>
        <v>$/kW</v>
      </c>
      <c r="F232" s="14">
        <f>'[1]J1.1 Smart Meter Funding Adder'!G40</f>
        <v>0</v>
      </c>
    </row>
    <row r="233" spans="2:6" s="1" customFormat="1" ht="15">
      <c r="B233" s="1">
        <v>34</v>
      </c>
      <c r="C233" s="9" t="str">
        <f>"Distribution Volumetric "&amp;'[1]J1.2 Smart Meter Dispos Adder'!$D$20</f>
        <v>Distribution Volumetric Smart Meter Disposition</v>
      </c>
      <c r="D233" s="2" t="str">
        <f>'[1]Z1.0 OEB Control Sheet'!$O$70</f>
        <v>No</v>
      </c>
      <c r="E233" s="10" t="str">
        <f>"$/"&amp;'[1]B1.1 Curr&amp;Appl Rt Class General'!$G$30</f>
        <v>$/kW</v>
      </c>
      <c r="F233" s="14">
        <v>0</v>
      </c>
    </row>
    <row r="234" spans="2:6" s="1" customFormat="1" ht="15">
      <c r="B234" s="1">
        <v>35</v>
      </c>
      <c r="C234" s="9" t="str">
        <f>"Distribution Volumetric "&amp;'[1]J1.3 App For Gen Rate Adder3'!$D$20</f>
        <v>Distribution Volumetric Rate Adder3</v>
      </c>
      <c r="D234" s="2" t="str">
        <f>'[1]Z1.0 OEB Control Sheet'!$O$71</f>
        <v>No</v>
      </c>
      <c r="E234" s="10" t="str">
        <f>"$/"&amp;'[1]B1.1 Curr&amp;Appl Rt Class General'!$G$30</f>
        <v>$/kW</v>
      </c>
      <c r="F234" s="14">
        <v>0</v>
      </c>
    </row>
    <row r="235" spans="2:6" s="1" customFormat="1" ht="15">
      <c r="B235" s="1">
        <v>36</v>
      </c>
      <c r="C235" s="9" t="str">
        <f>"Distribution Volumetric "&amp;'[1]J1.4 App For Gen Rate Adder4'!$D$20</f>
        <v>Distribution Volumetric Rate Adder4</v>
      </c>
      <c r="D235" s="2" t="str">
        <f>'[1]Z1.0 OEB Control Sheet'!$O$72</f>
        <v>No</v>
      </c>
      <c r="E235" s="10" t="str">
        <f>"$/"&amp;'[1]B1.1 Curr&amp;Appl Rt Class General'!$G$30</f>
        <v>$/kW</v>
      </c>
      <c r="F235" s="14">
        <v>0</v>
      </c>
    </row>
    <row r="236" spans="2:6" s="1" customFormat="1" ht="15">
      <c r="B236" s="1">
        <v>37</v>
      </c>
      <c r="C236" s="9" t="str">
        <f>"Distribution Volumetric "&amp;'[1]J1.5 App For Gen Rate Adder5'!$D$20</f>
        <v>Distribution Volumetric Rate Adder5</v>
      </c>
      <c r="D236" s="2" t="str">
        <f>'[1]Z1.0 OEB Control Sheet'!$O$73</f>
        <v>No</v>
      </c>
      <c r="E236" s="10" t="str">
        <f>"$/"&amp;'[1]B1.1 Curr&amp;Appl Rt Class General'!$G$30</f>
        <v>$/kW</v>
      </c>
      <c r="F236" s="14">
        <v>0</v>
      </c>
    </row>
    <row r="237" spans="2:6" s="1" customFormat="1" ht="15">
      <c r="B237" s="1">
        <v>38</v>
      </c>
      <c r="C237" s="9" t="str">
        <f>"Distribution Volumetric "&amp;'[1]J1.6 App For Gen Rate Adder6'!$D$20</f>
        <v>Distribution Volumetric Rate Adder6</v>
      </c>
      <c r="D237" s="2" t="str">
        <f>'[1]Z1.0 OEB Control Sheet'!$O$74</f>
        <v>No</v>
      </c>
      <c r="E237" s="10" t="str">
        <f>"$/"&amp;'[1]B1.1 Curr&amp;Appl Rt Class General'!$G$30</f>
        <v>$/kW</v>
      </c>
      <c r="F237" s="14">
        <v>0</v>
      </c>
    </row>
    <row r="238" spans="2:6" s="1" customFormat="1" ht="15">
      <c r="B238" s="1">
        <v>39</v>
      </c>
      <c r="C238" s="9" t="str">
        <f>"Distribution Volumetric "&amp;'[1]J1.7 App For Gen Rate Adder7'!$D$20</f>
        <v>Distribution Volumetric Rate Adder7</v>
      </c>
      <c r="D238" s="2" t="str">
        <f>'[1]Z1.0 OEB Control Sheet'!$O$75</f>
        <v>No</v>
      </c>
      <c r="E238" s="10" t="str">
        <f>"$/"&amp;'[1]B1.1 Curr&amp;Appl Rt Class General'!$G$30</f>
        <v>$/kW</v>
      </c>
      <c r="F238" s="14">
        <v>0</v>
      </c>
    </row>
    <row r="239" spans="2:6" s="1" customFormat="1" ht="15">
      <c r="B239" s="1">
        <v>40</v>
      </c>
      <c r="C239" s="9" t="str">
        <f>"Distribution Volumetric "&amp;'[1]J1.8 App For Gen Rate Adder8'!$D$20</f>
        <v>Distribution Volumetric Rate Adder8</v>
      </c>
      <c r="D239" s="2" t="str">
        <f>'[1]Z1.0 OEB Control Sheet'!$O$76</f>
        <v>No</v>
      </c>
      <c r="E239" s="10" t="str">
        <f>"$/"&amp;'[1]B1.1 Curr&amp;Appl Rt Class General'!$G$30</f>
        <v>$/kW</v>
      </c>
      <c r="F239" s="14">
        <v>0</v>
      </c>
    </row>
    <row r="240" spans="2:6" s="1" customFormat="1" ht="15">
      <c r="B240" s="1">
        <v>41</v>
      </c>
      <c r="C240" s="9" t="str">
        <f>"Distribution Volumetric "&amp;'[1]J1.9 App For Gen Rate Adder9'!$D$20</f>
        <v>Distribution Volumetric Rate Adder9</v>
      </c>
      <c r="D240" s="2" t="str">
        <f>'[1]Z1.0 OEB Control Sheet'!$O$77</f>
        <v>No</v>
      </c>
      <c r="E240" s="10" t="str">
        <f>"$/"&amp;'[1]B1.1 Curr&amp;Appl Rt Class General'!$G$30</f>
        <v>$/kW</v>
      </c>
      <c r="F240" s="14">
        <v>0</v>
      </c>
    </row>
    <row r="241" spans="2:6" s="1" customFormat="1" ht="15">
      <c r="B241" s="1">
        <v>42</v>
      </c>
      <c r="C241" s="9" t="str">
        <f>"Distribution Volumetric "&amp;'[1]J1.10 App For Gen Rate Adder10'!$D$20</f>
        <v>Distribution Volumetric Rate Adder10</v>
      </c>
      <c r="D241" s="2" t="str">
        <f>'[1]Z1.0 OEB Control Sheet'!$O$78</f>
        <v>No</v>
      </c>
      <c r="E241" s="10" t="str">
        <f>"$/"&amp;'[1]B1.1 Curr&amp;Appl Rt Class General'!$G$30</f>
        <v>$/kW</v>
      </c>
      <c r="F241" s="14">
        <v>0</v>
      </c>
    </row>
    <row r="242" spans="2:6" s="1" customFormat="1" ht="15">
      <c r="B242" s="1">
        <v>43</v>
      </c>
      <c r="C242" s="9" t="s">
        <v>18</v>
      </c>
      <c r="D242" s="2"/>
      <c r="E242" s="10" t="str">
        <f>"$/"&amp;'[1]B1.1 Curr&amp;Appl Rt Class General'!$G$30</f>
        <v>$/kW</v>
      </c>
      <c r="F242" s="15">
        <f>'[1]J3.1 App For Low Voltage Vol Rt'!J40</f>
        <v>0</v>
      </c>
    </row>
    <row r="243" spans="2:6" s="1" customFormat="1" ht="15">
      <c r="B243" s="1">
        <v>44</v>
      </c>
      <c r="C243" s="1" t="s">
        <v>19</v>
      </c>
      <c r="D243" s="2"/>
      <c r="E243" s="3"/>
      <c r="F243" s="4"/>
    </row>
    <row r="244" spans="2:6" s="1" customFormat="1" ht="15">
      <c r="B244" s="1">
        <v>45</v>
      </c>
      <c r="C244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244" s="2"/>
      <c r="E244" s="10" t="str">
        <f>"$/"&amp;'[1]B1.1 Curr&amp;Appl Rt Class General'!$G$30</f>
        <v>$/kW</v>
      </c>
      <c r="F244" s="14">
        <f>'[1]J2.1 DeferralAccount Rate Rider'!G40</f>
        <v>0</v>
      </c>
    </row>
    <row r="245" spans="2:6" s="1" customFormat="1" ht="15">
      <c r="B245" s="1">
        <v>46</v>
      </c>
      <c r="C245" s="9" t="str">
        <f>"Distribution Volumetric "&amp;'[1]J2.2 App For Gen Rate Rider2'!$D$20&amp;" – effective until "&amp;'[1]J2.2 App For Gen Rate Rider2'!$I$22</f>
        <v>Distribution Volumetric Rate Rider2 – effective until </v>
      </c>
      <c r="D245" s="2"/>
      <c r="E245" s="10" t="str">
        <f>"$/"&amp;'[1]B1.1 Curr&amp;Appl Rt Class General'!$G$30</f>
        <v>$/kW</v>
      </c>
      <c r="F245" s="14">
        <f>'[1]J2.2 App For Gen Rate Rider2'!G40</f>
        <v>0</v>
      </c>
    </row>
    <row r="246" spans="2:6" s="1" customFormat="1" ht="15">
      <c r="B246" s="1">
        <v>47</v>
      </c>
      <c r="C246" s="9" t="str">
        <f>"Distribution Volumetric "&amp;'[1]J2.3 App For Gen Rate Rider3'!$D$20&amp;" – effective until "&amp;'[1]J2.3 App For Gen Rate Rider3'!$I$22</f>
        <v>Distribution Volumetric Rate Rider3 – effective until </v>
      </c>
      <c r="D246" s="2"/>
      <c r="E246" s="10" t="str">
        <f>"$/"&amp;'[1]B1.1 Curr&amp;Appl Rt Class General'!$G$30</f>
        <v>$/kW</v>
      </c>
      <c r="F246" s="14">
        <f>'[1]J2.3 App For Gen Rate Rider3'!G40</f>
        <v>0</v>
      </c>
    </row>
    <row r="247" spans="2:6" s="1" customFormat="1" ht="15">
      <c r="B247" s="1">
        <v>48</v>
      </c>
      <c r="C247" s="9" t="str">
        <f>"Distribution Volumetric "&amp;'[1]J2.4 App For Gen Rate Rider4'!$D$20&amp;" – effective until "&amp;'[1]J2.4 App For Gen Rate Rider4'!$I$22</f>
        <v>Distribution Volumetric Rate Rider4 – effective until </v>
      </c>
      <c r="D247" s="2"/>
      <c r="E247" s="10" t="str">
        <f>"$/"&amp;'[1]B1.1 Curr&amp;Appl Rt Class General'!$G$30</f>
        <v>$/kW</v>
      </c>
      <c r="F247" s="14">
        <f>'[1]J2.4 App For Gen Rate Rider4'!G40</f>
        <v>0</v>
      </c>
    </row>
    <row r="248" spans="2:6" s="1" customFormat="1" ht="15">
      <c r="B248" s="1">
        <v>49</v>
      </c>
      <c r="C248" s="9" t="str">
        <f>"Distribution Volumetric "&amp;'[1]J2.5 App For Gen Rate Rider5'!$D$20&amp;" – effective until "&amp;'[1]J2.5 App For Gen Rate Rider5'!$I$22</f>
        <v>Distribution Volumetric Rate Rider5 – effective until </v>
      </c>
      <c r="D248" s="2"/>
      <c r="E248" s="10" t="str">
        <f>"$/"&amp;'[1]B1.1 Curr&amp;Appl Rt Class General'!$G$30</f>
        <v>$/kW</v>
      </c>
      <c r="F248" s="14">
        <f>'[1]J2.5 App For Gen Rate Rider5'!G40</f>
        <v>0</v>
      </c>
    </row>
    <row r="249" spans="2:6" s="1" customFormat="1" ht="15">
      <c r="B249" s="1">
        <v>50</v>
      </c>
      <c r="C249" s="9" t="str">
        <f>"Distribution Volumetric "&amp;'[1]J2.6 App For Gen Rate Rider6'!$D$20&amp;" – effective until "&amp;'[1]J2.6 App For Gen Rate Rider6'!$I$22</f>
        <v>Distribution Volumetric Rate Rider6 – effective until </v>
      </c>
      <c r="D249" s="2"/>
      <c r="E249" s="10" t="str">
        <f>"$/"&amp;'[1]B1.1 Curr&amp;Appl Rt Class General'!$G$30</f>
        <v>$/kW</v>
      </c>
      <c r="F249" s="14">
        <f>'[1]J2.6 App For Gen Rate Rider6'!G40</f>
        <v>0</v>
      </c>
    </row>
    <row r="250" spans="2:6" s="1" customFormat="1" ht="15">
      <c r="B250" s="1">
        <v>51</v>
      </c>
      <c r="C250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250" s="2"/>
      <c r="E250" s="10" t="str">
        <f>"$/"&amp;'[1]B1.1 Curr&amp;Appl Rt Class General'!$G$30</f>
        <v>$/kW</v>
      </c>
      <c r="F250" s="14">
        <f>'[1]J2.7 Global Adj Rate Rider'!G40</f>
        <v>0</v>
      </c>
    </row>
    <row r="251" spans="2:6" s="1" customFormat="1" ht="15">
      <c r="B251" s="1">
        <v>52</v>
      </c>
      <c r="C251" s="9" t="str">
        <f>"Distribution Volumetric "&amp;'[1]J2.8 App For Gen Rate Rider8'!$D$20&amp;" – effective until "&amp;'[1]J2.8 App For Gen Rate Rider8'!$I$22</f>
        <v>Distribution Volumetric Rate Rider8 – effective until </v>
      </c>
      <c r="D251" s="2"/>
      <c r="E251" s="10" t="str">
        <f>"$/"&amp;'[1]B1.1 Curr&amp;Appl Rt Class General'!$G$30</f>
        <v>$/kW</v>
      </c>
      <c r="F251" s="14">
        <f>'[1]J2.8 App For Gen Rate Rider8'!G40</f>
        <v>0</v>
      </c>
    </row>
    <row r="252" spans="2:6" s="1" customFormat="1" ht="15">
      <c r="B252" s="1">
        <v>53</v>
      </c>
      <c r="C252" s="9" t="str">
        <f>"Distribution Volumetric "&amp;'[1]J2.9 App For Gen Rate Rider9'!$D$20&amp;" – effective until "&amp;'[1]J2.9 App For Gen Rate Rider9'!$I$22</f>
        <v>Distribution Volumetric Rate Rider9 – effective until </v>
      </c>
      <c r="D252" s="2"/>
      <c r="E252" s="10" t="str">
        <f>"$/"&amp;'[1]B1.1 Curr&amp;Appl Rt Class General'!$G$30</f>
        <v>$/kW</v>
      </c>
      <c r="F252" s="14">
        <f>'[1]J2.9 App For Gen Rate Rider9'!G40</f>
        <v>0</v>
      </c>
    </row>
    <row r="253" spans="2:6" s="1" customFormat="1" ht="15">
      <c r="B253" s="1">
        <v>54</v>
      </c>
      <c r="C253" s="9" t="str">
        <f>"Distribution Volumetric "&amp;'[1]J2.10 App For Gen Rate Rider10'!$D$20&amp;" – effective until "&amp;'[1]J2.10 App For Gen Rate Rider10'!$I$22</f>
        <v>Distribution Volumetric Rate Rider10 – effective until </v>
      </c>
      <c r="D253" s="2"/>
      <c r="E253" s="10" t="str">
        <f>"$/"&amp;'[1]B1.1 Curr&amp;Appl Rt Class General'!$G$30</f>
        <v>$/kW</v>
      </c>
      <c r="F253" s="14">
        <f>'[1]J2.10 App For Gen Rate Rider10'!G40</f>
        <v>0</v>
      </c>
    </row>
    <row r="254" spans="2:6" s="1" customFormat="1" ht="15">
      <c r="B254" s="1">
        <v>55</v>
      </c>
      <c r="C254" s="1" t="s">
        <v>20</v>
      </c>
      <c r="D254" s="2"/>
      <c r="E254" s="3"/>
      <c r="F254" s="4"/>
    </row>
    <row r="255" spans="2:6" s="1" customFormat="1" ht="15">
      <c r="B255" s="1">
        <v>56</v>
      </c>
      <c r="C255" s="1" t="s">
        <v>21</v>
      </c>
      <c r="D255" s="2"/>
      <c r="E255" s="3"/>
      <c r="F255" s="4"/>
    </row>
    <row r="256" spans="2:6" s="1" customFormat="1" ht="15">
      <c r="B256" s="1">
        <v>57</v>
      </c>
      <c r="C256" s="9"/>
      <c r="D256" s="2"/>
      <c r="E256" s="10" t="str">
        <f>"$/"&amp;'[1]B1.1 Curr&amp;Appl Rt Class General'!$G$30</f>
        <v>$/kW</v>
      </c>
      <c r="F256" s="13">
        <v>0</v>
      </c>
    </row>
    <row r="257" spans="2:6" s="1" customFormat="1" ht="15">
      <c r="B257" s="1">
        <v>58</v>
      </c>
      <c r="C257" s="9"/>
      <c r="D257" s="2"/>
      <c r="E257" s="10" t="str">
        <f>"$/"&amp;'[1]B1.1 Curr&amp;Appl Rt Class General'!$G$30</f>
        <v>$/kW</v>
      </c>
      <c r="F257" s="13">
        <v>0</v>
      </c>
    </row>
    <row r="258" spans="2:6" s="1" customFormat="1" ht="15">
      <c r="B258" s="1">
        <v>59</v>
      </c>
      <c r="C258" s="9"/>
      <c r="D258" s="2"/>
      <c r="E258" s="10" t="str">
        <f>"$/"&amp;'[1]B1.1 Curr&amp;Appl Rt Class General'!$G$30</f>
        <v>$/kW</v>
      </c>
      <c r="F258" s="13">
        <v>0</v>
      </c>
    </row>
    <row r="259" spans="2:6" s="1" customFormat="1" ht="15">
      <c r="B259" s="1">
        <v>60</v>
      </c>
      <c r="C259" s="1" t="s">
        <v>22</v>
      </c>
      <c r="D259" s="2"/>
      <c r="E259" s="3"/>
      <c r="F259" s="4"/>
    </row>
    <row r="260" spans="2:6" s="1" customFormat="1" ht="15">
      <c r="B260" s="1">
        <v>61</v>
      </c>
      <c r="C260" s="1" t="s">
        <v>23</v>
      </c>
      <c r="D260" s="2"/>
      <c r="E260" s="3"/>
      <c r="F260" s="4"/>
    </row>
    <row r="261" spans="2:6" s="1" customFormat="1" ht="15">
      <c r="B261" s="1">
        <v>62</v>
      </c>
      <c r="C261" s="9"/>
      <c r="D261" s="2"/>
      <c r="E261" s="10" t="str">
        <f>"$/"&amp;'[1]B1.1 Curr&amp;Appl Rt Class General'!$G$30</f>
        <v>$/kW</v>
      </c>
      <c r="F261" s="13">
        <v>0</v>
      </c>
    </row>
    <row r="262" spans="2:6" s="1" customFormat="1" ht="15">
      <c r="B262" s="1">
        <v>63</v>
      </c>
      <c r="C262" s="9"/>
      <c r="D262" s="2"/>
      <c r="E262" s="10" t="str">
        <f>"$/"&amp;'[1]B1.1 Curr&amp;Appl Rt Class General'!$G$30</f>
        <v>$/kW</v>
      </c>
      <c r="F262" s="13">
        <v>0</v>
      </c>
    </row>
    <row r="263" spans="2:6" s="1" customFormat="1" ht="15">
      <c r="B263" s="1">
        <v>64</v>
      </c>
      <c r="C263" s="9"/>
      <c r="D263" s="2"/>
      <c r="E263" s="10" t="str">
        <f>"$/"&amp;'[1]B1.1 Curr&amp;Appl Rt Class General'!$G$30</f>
        <v>$/kW</v>
      </c>
      <c r="F263" s="13">
        <v>0</v>
      </c>
    </row>
    <row r="264" spans="2:6" s="1" customFormat="1" ht="15">
      <c r="B264" s="1">
        <v>65</v>
      </c>
      <c r="C264" s="1" t="s">
        <v>24</v>
      </c>
      <c r="D264" s="2"/>
      <c r="E264" s="3"/>
      <c r="F264" s="4"/>
    </row>
    <row r="265" spans="2:6" s="1" customFormat="1" ht="15">
      <c r="B265" s="1">
        <v>66</v>
      </c>
      <c r="C265" s="1" t="s">
        <v>25</v>
      </c>
      <c r="D265" s="2"/>
      <c r="E265" s="3"/>
      <c r="F265" s="4"/>
    </row>
    <row r="266" spans="2:6" s="1" customFormat="1" ht="15">
      <c r="B266" s="1">
        <v>67</v>
      </c>
      <c r="C266" s="9"/>
      <c r="D266" s="2"/>
      <c r="E266" s="10" t="str">
        <f>"$/"&amp;'[1]B1.1 Curr&amp;Appl Rt Class General'!$G$30</f>
        <v>$/kW</v>
      </c>
      <c r="F266" s="13">
        <v>0</v>
      </c>
    </row>
    <row r="267" spans="2:6" s="1" customFormat="1" ht="15">
      <c r="B267" s="1">
        <v>68</v>
      </c>
      <c r="C267" s="9"/>
      <c r="D267" s="2"/>
      <c r="E267" s="10" t="str">
        <f>"$/"&amp;'[1]B1.1 Curr&amp;Appl Rt Class General'!$G$30</f>
        <v>$/kW</v>
      </c>
      <c r="F267" s="13">
        <v>0</v>
      </c>
    </row>
    <row r="268" spans="2:6" s="1" customFormat="1" ht="15">
      <c r="B268" s="1">
        <v>69</v>
      </c>
      <c r="C268" s="9"/>
      <c r="D268" s="2"/>
      <c r="E268" s="10" t="str">
        <f>"$/"&amp;'[1]B1.1 Curr&amp;Appl Rt Class General'!$G$30</f>
        <v>$/kW</v>
      </c>
      <c r="F268" s="13">
        <v>0</v>
      </c>
    </row>
    <row r="269" spans="2:6" s="1" customFormat="1" ht="15">
      <c r="B269" s="1">
        <v>70</v>
      </c>
      <c r="C269" s="1" t="s">
        <v>26</v>
      </c>
      <c r="D269" s="2"/>
      <c r="E269" s="3"/>
      <c r="F269" s="4"/>
    </row>
    <row r="270" spans="2:6" s="1" customFormat="1" ht="15">
      <c r="B270" s="1">
        <v>71</v>
      </c>
      <c r="C270" s="1" t="s">
        <v>27</v>
      </c>
      <c r="D270" s="2"/>
      <c r="E270" s="3"/>
      <c r="F270" s="4"/>
    </row>
    <row r="271" spans="2:6" s="1" customFormat="1" ht="15">
      <c r="B271" s="1">
        <v>72</v>
      </c>
      <c r="C271" s="9" t="str">
        <f>'[1]M1.1 Appl For WMSR'!$C$28</f>
        <v>Wholesale Market Service Rate </v>
      </c>
      <c r="D271" s="2"/>
      <c r="E271" s="10" t="s">
        <v>28</v>
      </c>
      <c r="F271" s="16">
        <f>'[1]M1.1 Appl For WMSR'!H91</f>
        <v>0</v>
      </c>
    </row>
    <row r="272" spans="2:6" s="1" customFormat="1" ht="15">
      <c r="B272" s="1">
        <v>73</v>
      </c>
      <c r="C272" s="1" t="s">
        <v>29</v>
      </c>
      <c r="D272" s="2"/>
      <c r="E272" s="3"/>
      <c r="F272" s="4"/>
    </row>
    <row r="273" spans="2:6" s="1" customFormat="1" ht="15">
      <c r="B273" s="1">
        <v>74</v>
      </c>
      <c r="C273" s="1" t="s">
        <v>30</v>
      </c>
      <c r="D273" s="2"/>
      <c r="E273" s="3"/>
      <c r="F273" s="4"/>
    </row>
    <row r="274" spans="2:6" s="1" customFormat="1" ht="15">
      <c r="B274" s="1">
        <v>75</v>
      </c>
      <c r="C274" s="9" t="str">
        <f>'[1]M2.1 Appl For RRR'!$C$28</f>
        <v>Rural Rate Protection Charge</v>
      </c>
      <c r="D274" s="2"/>
      <c r="E274" s="10" t="s">
        <v>28</v>
      </c>
      <c r="F274" s="13">
        <f>'[1]M2.1 Appl For RRR'!H91</f>
        <v>0</v>
      </c>
    </row>
    <row r="275" spans="2:6" s="1" customFormat="1" ht="15">
      <c r="B275" s="1">
        <v>76</v>
      </c>
      <c r="C275" s="1" t="s">
        <v>31</v>
      </c>
      <c r="D275" s="2"/>
      <c r="E275" s="3"/>
      <c r="F275" s="4"/>
    </row>
    <row r="276" spans="2:6" s="1" customFormat="1" ht="15">
      <c r="B276" s="1">
        <v>77</v>
      </c>
      <c r="C276" s="1" t="s">
        <v>32</v>
      </c>
      <c r="D276" s="2"/>
      <c r="E276" s="3"/>
      <c r="F276" s="4"/>
    </row>
    <row r="277" spans="2:6" s="1" customFormat="1" ht="15">
      <c r="B277" s="1">
        <v>78</v>
      </c>
      <c r="C277" s="9" t="str">
        <f>'[1]M3.1 Appl For SSS'!$C$28</f>
        <v>Standard Supply Service – Administrative Charge (if applicable)</v>
      </c>
      <c r="D277" s="2"/>
      <c r="E277" s="10" t="s">
        <v>8</v>
      </c>
      <c r="F277" s="17">
        <f>'[1]M3.1 Appl For SSS'!H91</f>
        <v>0</v>
      </c>
    </row>
    <row r="278" spans="2:6" s="1" customFormat="1" ht="15">
      <c r="B278" s="1">
        <v>79</v>
      </c>
      <c r="C278" s="1" t="s">
        <v>33</v>
      </c>
      <c r="D278" s="2"/>
      <c r="E278" s="3"/>
      <c r="F278" s="4"/>
    </row>
    <row r="279" spans="2:6" s="1" customFormat="1" ht="15">
      <c r="B279" s="1">
        <v>80</v>
      </c>
      <c r="C279" s="1" t="s">
        <v>34</v>
      </c>
      <c r="D279" s="2"/>
      <c r="E279" s="3"/>
      <c r="F279" s="4"/>
    </row>
    <row r="280" spans="4:6" s="1" customFormat="1" ht="15">
      <c r="D280" s="2"/>
      <c r="E280" s="3"/>
      <c r="F280" s="4">
        <v>0</v>
      </c>
    </row>
    <row r="281" spans="4:6" s="1" customFormat="1" ht="15">
      <c r="D281" s="2"/>
      <c r="E281" s="3"/>
      <c r="F281" s="4"/>
    </row>
    <row r="282" spans="2:6" s="1" customFormat="1" ht="15">
      <c r="B282" s="1" t="s">
        <v>44</v>
      </c>
      <c r="C282" s="1" t="s">
        <v>0</v>
      </c>
      <c r="D282" s="2"/>
      <c r="E282" s="3"/>
      <c r="F282" s="4"/>
    </row>
    <row r="283" spans="2:6" s="1" customFormat="1" ht="15.75">
      <c r="B283" s="21">
        <f>'[1]B1.1 Curr&amp;Appl Rt Class General'!$B$31</f>
        <v>11</v>
      </c>
      <c r="C283" s="5" t="str">
        <f>'[1]B1.1 Curr&amp;Appl Rt Class General'!$D$31</f>
        <v>Rate Class 11</v>
      </c>
      <c r="D283" s="2"/>
      <c r="E283" s="3"/>
      <c r="F283" s="4"/>
    </row>
    <row r="284" spans="4:6" s="1" customFormat="1" ht="15">
      <c r="D284" s="2"/>
      <c r="E284" s="3"/>
      <c r="F284" s="4"/>
    </row>
    <row r="285" spans="2:6" s="1" customFormat="1" ht="15">
      <c r="B285" s="1" t="s">
        <v>44</v>
      </c>
      <c r="C285" s="1" t="s">
        <v>1</v>
      </c>
      <c r="D285" s="2" t="s">
        <v>2</v>
      </c>
      <c r="E285" s="3" t="s">
        <v>3</v>
      </c>
      <c r="F285" s="4" t="s">
        <v>4</v>
      </c>
    </row>
    <row r="286" spans="2:6" s="1" customFormat="1" ht="15">
      <c r="B286" s="1">
        <v>1</v>
      </c>
      <c r="C286" s="6" t="s">
        <v>5</v>
      </c>
      <c r="D286" s="2"/>
      <c r="E286" s="7"/>
      <c r="F286" s="8"/>
    </row>
    <row r="287" spans="2:6" s="1" customFormat="1" ht="15">
      <c r="B287" s="1">
        <v>2</v>
      </c>
      <c r="C287" s="1" t="s">
        <v>6</v>
      </c>
      <c r="D287" s="2"/>
      <c r="E287" s="3"/>
      <c r="F287" s="4"/>
    </row>
    <row r="288" spans="2:6" s="1" customFormat="1" ht="15">
      <c r="B288" s="1">
        <v>3</v>
      </c>
      <c r="C288" s="9" t="s">
        <v>7</v>
      </c>
      <c r="D288" s="2"/>
      <c r="E288" s="10" t="s">
        <v>8</v>
      </c>
      <c r="F288" s="11">
        <v>0</v>
      </c>
    </row>
    <row r="289" spans="2:6" s="1" customFormat="1" ht="15">
      <c r="B289" s="1">
        <v>4</v>
      </c>
      <c r="C289" s="1" t="s">
        <v>9</v>
      </c>
      <c r="D289" s="2"/>
      <c r="E289" s="3"/>
      <c r="F289" s="4"/>
    </row>
    <row r="290" spans="2:6" s="1" customFormat="1" ht="15">
      <c r="B290" s="1">
        <v>5</v>
      </c>
      <c r="C290" s="1" t="s">
        <v>10</v>
      </c>
      <c r="D290" s="2"/>
      <c r="E290" s="3"/>
      <c r="F290" s="4"/>
    </row>
    <row r="291" spans="2:6" s="1" customFormat="1" ht="15">
      <c r="B291" s="1">
        <v>6</v>
      </c>
      <c r="C291" s="9" t="str">
        <f>"Service Charge "&amp;'[1]J1.1 Smart Meter Funding Adder'!$D$20</f>
        <v>Service Charge Smart Meters</v>
      </c>
      <c r="D291" s="2" t="str">
        <f>'[1]Z1.0 OEB Control Sheet'!$O$69</f>
        <v>Yes</v>
      </c>
      <c r="E291" s="10" t="s">
        <v>8</v>
      </c>
      <c r="F291" s="12">
        <v>0</v>
      </c>
    </row>
    <row r="292" spans="2:6" s="1" customFormat="1" ht="15">
      <c r="B292" s="1">
        <v>7</v>
      </c>
      <c r="C292" s="9" t="str">
        <f>"Service Charge "&amp;'[1]J1.2 Smart Meter Dispos Adder'!$D$20</f>
        <v>Service Charge Smart Meter Disposition</v>
      </c>
      <c r="D292" s="2" t="str">
        <f>'[1]Z1.0 OEB Control Sheet'!$O$70</f>
        <v>No</v>
      </c>
      <c r="E292" s="10" t="s">
        <v>8</v>
      </c>
      <c r="F292" s="12">
        <v>0</v>
      </c>
    </row>
    <row r="293" spans="2:6" s="1" customFormat="1" ht="15">
      <c r="B293" s="1">
        <v>8</v>
      </c>
      <c r="C293" s="9" t="str">
        <f>"Service Charge "&amp;'[1]J1.3 App For Gen Rate Adder3'!$D$20</f>
        <v>Service Charge Rate Adder3</v>
      </c>
      <c r="D293" s="2" t="str">
        <f>'[1]Z1.0 OEB Control Sheet'!$O$71</f>
        <v>No</v>
      </c>
      <c r="E293" s="10" t="s">
        <v>8</v>
      </c>
      <c r="F293" s="12">
        <v>0</v>
      </c>
    </row>
    <row r="294" spans="2:6" s="1" customFormat="1" ht="15">
      <c r="B294" s="1">
        <v>9</v>
      </c>
      <c r="C294" s="9" t="str">
        <f>"Service Charge "&amp;'[1]J1.4 App For Gen Rate Adder4'!$D$20</f>
        <v>Service Charge Rate Adder4</v>
      </c>
      <c r="D294" s="2" t="str">
        <f>'[1]Z1.0 OEB Control Sheet'!$O$72</f>
        <v>No</v>
      </c>
      <c r="E294" s="10" t="s">
        <v>8</v>
      </c>
      <c r="F294" s="12">
        <v>0</v>
      </c>
    </row>
    <row r="295" spans="2:6" s="1" customFormat="1" ht="15">
      <c r="B295" s="1">
        <v>10</v>
      </c>
      <c r="C295" s="9" t="str">
        <f>"Service Charge "&amp;'[1]J1.5 App For Gen Rate Adder5'!$D$20</f>
        <v>Service Charge Rate Adder5</v>
      </c>
      <c r="D295" s="2" t="str">
        <f>'[1]Z1.0 OEB Control Sheet'!$O$73</f>
        <v>No</v>
      </c>
      <c r="E295" s="10" t="s">
        <v>8</v>
      </c>
      <c r="F295" s="12">
        <v>0</v>
      </c>
    </row>
    <row r="296" spans="2:6" s="1" customFormat="1" ht="15">
      <c r="B296" s="1">
        <v>11</v>
      </c>
      <c r="C296" s="9" t="str">
        <f>"Service Charge "&amp;'[1]J1.6 App For Gen Rate Adder6'!$D$20</f>
        <v>Service Charge Rate Adder6</v>
      </c>
      <c r="D296" s="2" t="str">
        <f>'[1]Z1.0 OEB Control Sheet'!$O$74</f>
        <v>No</v>
      </c>
      <c r="E296" s="10" t="s">
        <v>8</v>
      </c>
      <c r="F296" s="12">
        <v>0</v>
      </c>
    </row>
    <row r="297" spans="2:6" s="1" customFormat="1" ht="15">
      <c r="B297" s="1">
        <v>12</v>
      </c>
      <c r="C297" s="9" t="str">
        <f>"Service Charge "&amp;'[1]J1.7 App For Gen Rate Adder7'!$D$20</f>
        <v>Service Charge Rate Adder7</v>
      </c>
      <c r="D297" s="2" t="str">
        <f>'[1]Z1.0 OEB Control Sheet'!$O$75</f>
        <v>No</v>
      </c>
      <c r="E297" s="10" t="s">
        <v>8</v>
      </c>
      <c r="F297" s="12">
        <v>0</v>
      </c>
    </row>
    <row r="298" spans="2:6" s="1" customFormat="1" ht="15">
      <c r="B298" s="1">
        <v>13</v>
      </c>
      <c r="C298" s="9" t="str">
        <f>"Service Charge "&amp;'[1]J1.8 App For Gen Rate Adder8'!$D$20</f>
        <v>Service Charge Rate Adder8</v>
      </c>
      <c r="D298" s="2" t="str">
        <f>'[1]Z1.0 OEB Control Sheet'!$O$76</f>
        <v>No</v>
      </c>
      <c r="E298" s="10" t="s">
        <v>8</v>
      </c>
      <c r="F298" s="12">
        <v>0</v>
      </c>
    </row>
    <row r="299" spans="2:6" s="1" customFormat="1" ht="15">
      <c r="B299" s="1">
        <v>14</v>
      </c>
      <c r="C299" s="9" t="str">
        <f>"Service Charge "&amp;'[1]J1.9 App For Gen Rate Adder9'!$D$20</f>
        <v>Service Charge Rate Adder9</v>
      </c>
      <c r="D299" s="2" t="str">
        <f>'[1]Z1.0 OEB Control Sheet'!$O$77</f>
        <v>No</v>
      </c>
      <c r="E299" s="10" t="s">
        <v>8</v>
      </c>
      <c r="F299" s="12">
        <v>0</v>
      </c>
    </row>
    <row r="300" spans="2:6" s="1" customFormat="1" ht="15">
      <c r="B300" s="1">
        <v>15</v>
      </c>
      <c r="C300" s="9" t="str">
        <f>"Service Charge "&amp;'[1]J1.10 App For Gen Rate Adder10'!$D$20</f>
        <v>Service Charge Rate Adder10</v>
      </c>
      <c r="D300" s="2" t="str">
        <f>'[1]Z1.0 OEB Control Sheet'!$O$78</f>
        <v>No</v>
      </c>
      <c r="E300" s="10" t="s">
        <v>8</v>
      </c>
      <c r="F300" s="12">
        <v>0</v>
      </c>
    </row>
    <row r="301" spans="2:6" s="1" customFormat="1" ht="15">
      <c r="B301" s="1">
        <v>16</v>
      </c>
      <c r="C301" s="1" t="s">
        <v>11</v>
      </c>
      <c r="D301" s="2"/>
      <c r="E301" s="3"/>
      <c r="F301" s="4"/>
    </row>
    <row r="302" spans="2:6" s="1" customFormat="1" ht="15">
      <c r="B302" s="1">
        <v>17</v>
      </c>
      <c r="C302" s="1" t="s">
        <v>12</v>
      </c>
      <c r="D302" s="2"/>
      <c r="E302" s="3"/>
      <c r="F302" s="4"/>
    </row>
    <row r="303" spans="2:6" s="1" customFormat="1" ht="15">
      <c r="B303" s="1">
        <v>18</v>
      </c>
      <c r="C303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303" s="2"/>
      <c r="E303" s="10" t="s">
        <v>8</v>
      </c>
      <c r="F303" s="12">
        <v>0</v>
      </c>
    </row>
    <row r="304" spans="2:6" s="1" customFormat="1" ht="15">
      <c r="B304" s="1">
        <v>19</v>
      </c>
      <c r="C304" s="9" t="str">
        <f>"Service Charge "&amp;'[1]J2.2 App For Gen Rate Rider2'!$D$20&amp;" – effective until "&amp;'[1]J2.2 App For Gen Rate Rider2'!$I$22</f>
        <v>Service Charge Rate Rider2 – effective until </v>
      </c>
      <c r="D304" s="2"/>
      <c r="E304" s="10" t="s">
        <v>8</v>
      </c>
      <c r="F304" s="12">
        <v>0</v>
      </c>
    </row>
    <row r="305" spans="2:6" s="1" customFormat="1" ht="15">
      <c r="B305" s="1">
        <v>20</v>
      </c>
      <c r="C305" s="9" t="str">
        <f>"Service Charge "&amp;'[1]J2.3 App For Gen Rate Rider3'!$D$20&amp;" – effective until "&amp;'[1]J2.3 App For Gen Rate Rider3'!$I$22</f>
        <v>Service Charge Rate Rider3 – effective until </v>
      </c>
      <c r="D305" s="2"/>
      <c r="E305" s="10" t="s">
        <v>8</v>
      </c>
      <c r="F305" s="12">
        <v>0</v>
      </c>
    </row>
    <row r="306" spans="2:6" s="1" customFormat="1" ht="15">
      <c r="B306" s="1">
        <v>21</v>
      </c>
      <c r="C306" s="9" t="str">
        <f>"Service Charge "&amp;'[1]J2.4 App For Gen Rate Rider4'!$D$20&amp;" – effective until "&amp;'[1]J2.4 App For Gen Rate Rider4'!$I$22</f>
        <v>Service Charge Rate Rider4 – effective until </v>
      </c>
      <c r="D306" s="2"/>
      <c r="E306" s="10" t="s">
        <v>8</v>
      </c>
      <c r="F306" s="12">
        <v>0</v>
      </c>
    </row>
    <row r="307" spans="2:6" s="1" customFormat="1" ht="15">
      <c r="B307" s="1">
        <v>22</v>
      </c>
      <c r="C307" s="9" t="str">
        <f>"Service Charge "&amp;'[1]J2.5 App For Gen Rate Rider5'!$D$20&amp;" – effective until "&amp;'[1]J2.5 App For Gen Rate Rider5'!$I$22</f>
        <v>Service Charge Rate Rider5 – effective until </v>
      </c>
      <c r="D307" s="2"/>
      <c r="E307" s="10" t="s">
        <v>8</v>
      </c>
      <c r="F307" s="12">
        <v>0</v>
      </c>
    </row>
    <row r="308" spans="2:6" s="1" customFormat="1" ht="15">
      <c r="B308" s="1">
        <v>23</v>
      </c>
      <c r="C308" s="9" t="str">
        <f>"Service Charge "&amp;'[1]J2.6 App For Gen Rate Rider6'!$D$20&amp;" – effective until "&amp;'[1]J2.6 App For Gen Rate Rider6'!$I$22</f>
        <v>Service Charge Rate Rider6 – effective until </v>
      </c>
      <c r="D308" s="2"/>
      <c r="E308" s="10" t="s">
        <v>8</v>
      </c>
      <c r="F308" s="12">
        <v>0</v>
      </c>
    </row>
    <row r="309" spans="2:6" s="1" customFormat="1" ht="15">
      <c r="B309" s="1">
        <v>24</v>
      </c>
      <c r="C309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309" s="2"/>
      <c r="E309" s="10" t="s">
        <v>8</v>
      </c>
      <c r="F309" s="12">
        <v>0</v>
      </c>
    </row>
    <row r="310" spans="2:6" s="1" customFormat="1" ht="15">
      <c r="B310" s="1">
        <v>25</v>
      </c>
      <c r="C310" s="9" t="str">
        <f>"Service Charge "&amp;'[1]J2.8 App For Gen Rate Rider8'!$D$20&amp;" – effective until "&amp;'[1]J2.8 App For Gen Rate Rider8'!$I$22</f>
        <v>Service Charge Rate Rider8 – effective until </v>
      </c>
      <c r="D310" s="2"/>
      <c r="E310" s="10" t="s">
        <v>8</v>
      </c>
      <c r="F310" s="12">
        <v>0</v>
      </c>
    </row>
    <row r="311" spans="2:6" s="1" customFormat="1" ht="15">
      <c r="B311" s="1">
        <v>26</v>
      </c>
      <c r="C311" s="9" t="str">
        <f>"Service Charge "&amp;'[1]J2.9 App For Gen Rate Rider9'!$D$20&amp;" – effective until "&amp;'[1]J2.9 App For Gen Rate Rider9'!$I$22</f>
        <v>Service Charge Rate Rider9 – effective until </v>
      </c>
      <c r="D311" s="2"/>
      <c r="E311" s="10" t="s">
        <v>8</v>
      </c>
      <c r="F311" s="12">
        <v>0</v>
      </c>
    </row>
    <row r="312" spans="2:6" s="1" customFormat="1" ht="15">
      <c r="B312" s="1">
        <v>27</v>
      </c>
      <c r="C312" s="9" t="str">
        <f>"Service Charge "&amp;'[1]J2.10 App For Gen Rate Rider10'!$D$20&amp;" – effective until "&amp;'[1]J2.10 App For Gen Rate Rider10'!$I$22</f>
        <v>Service Charge Rate Rider10 – effective until </v>
      </c>
      <c r="D312" s="2"/>
      <c r="E312" s="10" t="s">
        <v>8</v>
      </c>
      <c r="F312" s="12">
        <v>0</v>
      </c>
    </row>
    <row r="313" spans="2:6" s="1" customFormat="1" ht="15">
      <c r="B313" s="1">
        <v>28</v>
      </c>
      <c r="C313" s="1" t="s">
        <v>13</v>
      </c>
      <c r="D313" s="2"/>
      <c r="E313" s="3"/>
      <c r="F313" s="4"/>
    </row>
    <row r="314" spans="2:6" s="1" customFormat="1" ht="15">
      <c r="B314" s="1">
        <v>29</v>
      </c>
      <c r="C314" s="1" t="s">
        <v>14</v>
      </c>
      <c r="D314" s="2"/>
      <c r="E314" s="3"/>
      <c r="F314" s="4"/>
    </row>
    <row r="315" spans="2:6" s="1" customFormat="1" ht="15">
      <c r="B315" s="1">
        <v>30</v>
      </c>
      <c r="C315" s="9" t="s">
        <v>15</v>
      </c>
      <c r="D315" s="2"/>
      <c r="E315" s="10" t="str">
        <f>"$/"&amp;'[1]B1.1 Curr&amp;Appl Rt Class General'!$G$31</f>
        <v>$/NA</v>
      </c>
      <c r="F315" s="15">
        <v>0</v>
      </c>
    </row>
    <row r="316" spans="2:6" s="1" customFormat="1" ht="15">
      <c r="B316" s="1">
        <v>31</v>
      </c>
      <c r="C316" s="6" t="s">
        <v>16</v>
      </c>
      <c r="D316" s="2"/>
      <c r="E316" s="7"/>
      <c r="F316" s="8"/>
    </row>
    <row r="317" spans="2:6" s="1" customFormat="1" ht="15">
      <c r="B317" s="1">
        <v>32</v>
      </c>
      <c r="C317" s="6" t="s">
        <v>17</v>
      </c>
      <c r="D317" s="2"/>
      <c r="E317" s="7"/>
      <c r="F317" s="8"/>
    </row>
    <row r="318" spans="2:6" s="1" customFormat="1" ht="15">
      <c r="B318" s="1">
        <v>33</v>
      </c>
      <c r="C318" s="9" t="str">
        <f>"Distribution Volumetric "&amp;'[1]J1.1 Smart Meter Funding Adder'!$D$20</f>
        <v>Distribution Volumetric Smart Meters</v>
      </c>
      <c r="D318" s="2" t="str">
        <f>'[1]Z1.0 OEB Control Sheet'!$O$69</f>
        <v>Yes</v>
      </c>
      <c r="E318" s="10" t="str">
        <f>"$/"&amp;'[1]B1.1 Curr&amp;Appl Rt Class General'!$G$31</f>
        <v>$/NA</v>
      </c>
      <c r="F318" s="22">
        <v>0</v>
      </c>
    </row>
    <row r="319" spans="2:6" s="1" customFormat="1" ht="15">
      <c r="B319" s="1">
        <v>34</v>
      </c>
      <c r="C319" s="9" t="str">
        <f>"Distribution Volumetric "&amp;'[1]J1.2 Smart Meter Dispos Adder'!$D$20</f>
        <v>Distribution Volumetric Smart Meter Disposition</v>
      </c>
      <c r="D319" s="2" t="str">
        <f>'[1]Z1.0 OEB Control Sheet'!$O$70</f>
        <v>No</v>
      </c>
      <c r="E319" s="10" t="str">
        <f>"$/"&amp;'[1]B1.1 Curr&amp;Appl Rt Class General'!$G$31</f>
        <v>$/NA</v>
      </c>
      <c r="F319" s="22">
        <v>0</v>
      </c>
    </row>
    <row r="320" spans="2:6" s="1" customFormat="1" ht="15">
      <c r="B320" s="1">
        <v>35</v>
      </c>
      <c r="C320" s="9" t="str">
        <f>"Distribution Volumetric "&amp;'[1]J1.3 App For Gen Rate Adder3'!$D$20</f>
        <v>Distribution Volumetric Rate Adder3</v>
      </c>
      <c r="D320" s="2" t="str">
        <f>'[1]Z1.0 OEB Control Sheet'!$O$71</f>
        <v>No</v>
      </c>
      <c r="E320" s="10" t="str">
        <f>"$/"&amp;'[1]B1.1 Curr&amp;Appl Rt Class General'!$G$31</f>
        <v>$/NA</v>
      </c>
      <c r="F320" s="15">
        <v>0</v>
      </c>
    </row>
    <row r="321" spans="2:6" s="1" customFormat="1" ht="15">
      <c r="B321" s="1">
        <v>36</v>
      </c>
      <c r="C321" s="9" t="str">
        <f>"Distribution Volumetric "&amp;'[1]J1.4 App For Gen Rate Adder4'!$D$20</f>
        <v>Distribution Volumetric Rate Adder4</v>
      </c>
      <c r="D321" s="2" t="str">
        <f>'[1]Z1.0 OEB Control Sheet'!$O$72</f>
        <v>No</v>
      </c>
      <c r="E321" s="10" t="str">
        <f>"$/"&amp;'[1]B1.1 Curr&amp;Appl Rt Class General'!$G$31</f>
        <v>$/NA</v>
      </c>
      <c r="F321" s="15">
        <v>0</v>
      </c>
    </row>
    <row r="322" spans="2:6" s="1" customFormat="1" ht="15">
      <c r="B322" s="1">
        <v>37</v>
      </c>
      <c r="C322" s="9" t="str">
        <f>"Distribution Volumetric "&amp;'[1]J1.5 App For Gen Rate Adder5'!$D$20</f>
        <v>Distribution Volumetric Rate Adder5</v>
      </c>
      <c r="D322" s="2" t="str">
        <f>'[1]Z1.0 OEB Control Sheet'!$O$73</f>
        <v>No</v>
      </c>
      <c r="E322" s="10" t="str">
        <f>"$/"&amp;'[1]B1.1 Curr&amp;Appl Rt Class General'!$G$31</f>
        <v>$/NA</v>
      </c>
      <c r="F322" s="15">
        <v>0</v>
      </c>
    </row>
    <row r="323" spans="2:6" s="1" customFormat="1" ht="15">
      <c r="B323" s="1">
        <v>38</v>
      </c>
      <c r="C323" s="9" t="str">
        <f>"Distribution Volumetric "&amp;'[1]J1.6 App For Gen Rate Adder6'!$D$20</f>
        <v>Distribution Volumetric Rate Adder6</v>
      </c>
      <c r="D323" s="2" t="str">
        <f>'[1]Z1.0 OEB Control Sheet'!$O$74</f>
        <v>No</v>
      </c>
      <c r="E323" s="10" t="str">
        <f>"$/"&amp;'[1]B1.1 Curr&amp;Appl Rt Class General'!$G$31</f>
        <v>$/NA</v>
      </c>
      <c r="F323" s="22">
        <v>0</v>
      </c>
    </row>
    <row r="324" spans="2:6" s="1" customFormat="1" ht="15">
      <c r="B324" s="1">
        <v>39</v>
      </c>
      <c r="C324" s="9" t="str">
        <f>"Distribution Volumetric "&amp;'[1]J1.7 App For Gen Rate Adder7'!$D$20</f>
        <v>Distribution Volumetric Rate Adder7</v>
      </c>
      <c r="D324" s="2" t="str">
        <f>'[1]Z1.0 OEB Control Sheet'!$O$75</f>
        <v>No</v>
      </c>
      <c r="E324" s="10" t="str">
        <f>"$/"&amp;'[1]B1.1 Curr&amp;Appl Rt Class General'!$G$31</f>
        <v>$/NA</v>
      </c>
      <c r="F324" s="22">
        <v>0</v>
      </c>
    </row>
    <row r="325" spans="2:6" s="1" customFormat="1" ht="15">
      <c r="B325" s="1">
        <v>40</v>
      </c>
      <c r="C325" s="9" t="str">
        <f>"Distribution Volumetric "&amp;'[1]J1.8 App For Gen Rate Adder8'!$D$20</f>
        <v>Distribution Volumetric Rate Adder8</v>
      </c>
      <c r="D325" s="2" t="str">
        <f>'[1]Z1.0 OEB Control Sheet'!$O$76</f>
        <v>No</v>
      </c>
      <c r="E325" s="10" t="str">
        <f>"$/"&amp;'[1]B1.1 Curr&amp;Appl Rt Class General'!$G$31</f>
        <v>$/NA</v>
      </c>
      <c r="F325" s="22">
        <v>0</v>
      </c>
    </row>
    <row r="326" spans="2:6" s="1" customFormat="1" ht="15">
      <c r="B326" s="1">
        <v>41</v>
      </c>
      <c r="C326" s="9" t="str">
        <f>"Distribution Volumetric "&amp;'[1]J1.9 App For Gen Rate Adder9'!$D$20</f>
        <v>Distribution Volumetric Rate Adder9</v>
      </c>
      <c r="D326" s="2" t="str">
        <f>'[1]Z1.0 OEB Control Sheet'!$O$77</f>
        <v>No</v>
      </c>
      <c r="E326" s="10" t="str">
        <f>"$/"&amp;'[1]B1.1 Curr&amp;Appl Rt Class General'!$G$31</f>
        <v>$/NA</v>
      </c>
      <c r="F326" s="15">
        <v>0</v>
      </c>
    </row>
    <row r="327" spans="2:6" s="1" customFormat="1" ht="15">
      <c r="B327" s="1">
        <v>42</v>
      </c>
      <c r="C327" s="9" t="str">
        <f>"Distribution Volumetric "&amp;'[1]J1.10 App For Gen Rate Adder10'!$D$20</f>
        <v>Distribution Volumetric Rate Adder10</v>
      </c>
      <c r="D327" s="2" t="str">
        <f>'[1]Z1.0 OEB Control Sheet'!$O$78</f>
        <v>No</v>
      </c>
      <c r="E327" s="10" t="str">
        <f>"$/"&amp;'[1]B1.1 Curr&amp;Appl Rt Class General'!$G$31</f>
        <v>$/NA</v>
      </c>
      <c r="F327" s="22">
        <v>0</v>
      </c>
    </row>
    <row r="328" spans="2:6" s="1" customFormat="1" ht="15">
      <c r="B328" s="1">
        <v>43</v>
      </c>
      <c r="C328" s="9" t="s">
        <v>18</v>
      </c>
      <c r="D328" s="2"/>
      <c r="E328" s="10" t="str">
        <f>"$/"&amp;'[1]B1.1 Curr&amp;Appl Rt Class General'!$G$31</f>
        <v>$/NA</v>
      </c>
      <c r="F328" s="15">
        <v>0</v>
      </c>
    </row>
    <row r="329" spans="2:6" s="1" customFormat="1" ht="15">
      <c r="B329" s="1">
        <v>44</v>
      </c>
      <c r="C329" s="1" t="s">
        <v>19</v>
      </c>
      <c r="D329" s="2"/>
      <c r="E329" s="3"/>
      <c r="F329" s="4"/>
    </row>
    <row r="330" spans="2:6" s="1" customFormat="1" ht="15">
      <c r="B330" s="1">
        <v>45</v>
      </c>
      <c r="C330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330" s="2"/>
      <c r="E330" s="10" t="str">
        <f>"$/"&amp;'[1]B1.1 Curr&amp;Appl Rt Class General'!$G$31</f>
        <v>$/NA</v>
      </c>
      <c r="F330" s="22">
        <v>0</v>
      </c>
    </row>
    <row r="331" spans="2:6" s="1" customFormat="1" ht="15">
      <c r="B331" s="1">
        <v>46</v>
      </c>
      <c r="C331" s="9" t="str">
        <f>"Distribution Volumetric "&amp;'[1]J2.2 App For Gen Rate Rider2'!$D$20&amp;" – effective until "&amp;'[1]J2.2 App For Gen Rate Rider2'!$I$22</f>
        <v>Distribution Volumetric Rate Rider2 – effective until </v>
      </c>
      <c r="D331" s="2"/>
      <c r="E331" s="10" t="str">
        <f>"$/"&amp;'[1]B1.1 Curr&amp;Appl Rt Class General'!$G$31</f>
        <v>$/NA</v>
      </c>
      <c r="F331" s="22">
        <v>0</v>
      </c>
    </row>
    <row r="332" spans="2:6" s="1" customFormat="1" ht="15">
      <c r="B332" s="1">
        <v>47</v>
      </c>
      <c r="C332" s="9" t="str">
        <f>"Distribution Volumetric "&amp;'[1]J2.3 App For Gen Rate Rider3'!$D$20&amp;" – effective until "&amp;'[1]J2.3 App For Gen Rate Rider3'!$I$22</f>
        <v>Distribution Volumetric Rate Rider3 – effective until </v>
      </c>
      <c r="D332" s="2"/>
      <c r="E332" s="10" t="str">
        <f>"$/"&amp;'[1]B1.1 Curr&amp;Appl Rt Class General'!$G$31</f>
        <v>$/NA</v>
      </c>
      <c r="F332" s="22">
        <v>0</v>
      </c>
    </row>
    <row r="333" spans="2:6" s="1" customFormat="1" ht="15">
      <c r="B333" s="1">
        <v>48</v>
      </c>
      <c r="C333" s="9" t="str">
        <f>"Distribution Volumetric "&amp;'[1]J2.4 App For Gen Rate Rider4'!$D$20&amp;" – effective until "&amp;'[1]J2.4 App For Gen Rate Rider4'!$I$22</f>
        <v>Distribution Volumetric Rate Rider4 – effective until </v>
      </c>
      <c r="D333" s="2"/>
      <c r="E333" s="10" t="str">
        <f>"$/"&amp;'[1]B1.1 Curr&amp;Appl Rt Class General'!$G$31</f>
        <v>$/NA</v>
      </c>
      <c r="F333" s="22">
        <v>0</v>
      </c>
    </row>
    <row r="334" spans="2:6" s="1" customFormat="1" ht="15">
      <c r="B334" s="1">
        <v>49</v>
      </c>
      <c r="C334" s="9" t="str">
        <f>"Distribution Volumetric "&amp;'[1]J2.5 App For Gen Rate Rider5'!$D$20&amp;" – effective until "&amp;'[1]J2.5 App For Gen Rate Rider5'!$I$22</f>
        <v>Distribution Volumetric Rate Rider5 – effective until </v>
      </c>
      <c r="D334" s="2"/>
      <c r="E334" s="10" t="str">
        <f>"$/"&amp;'[1]B1.1 Curr&amp;Appl Rt Class General'!$G$31</f>
        <v>$/NA</v>
      </c>
      <c r="F334" s="22">
        <v>0</v>
      </c>
    </row>
    <row r="335" spans="2:6" s="1" customFormat="1" ht="15">
      <c r="B335" s="1">
        <v>50</v>
      </c>
      <c r="C335" s="9" t="str">
        <f>"Distribution Volumetric "&amp;'[1]J2.6 App For Gen Rate Rider6'!$D$20&amp;" – effective until "&amp;'[1]J2.6 App For Gen Rate Rider6'!$I$22</f>
        <v>Distribution Volumetric Rate Rider6 – effective until </v>
      </c>
      <c r="D335" s="2"/>
      <c r="E335" s="10" t="str">
        <f>"$/"&amp;'[1]B1.1 Curr&amp;Appl Rt Class General'!$G$31</f>
        <v>$/NA</v>
      </c>
      <c r="F335" s="22">
        <v>0</v>
      </c>
    </row>
    <row r="336" spans="2:6" s="1" customFormat="1" ht="15">
      <c r="B336" s="1">
        <v>51</v>
      </c>
      <c r="C336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336" s="2"/>
      <c r="E336" s="10" t="str">
        <f>"$/"&amp;'[1]B1.1 Curr&amp;Appl Rt Class General'!$G$31</f>
        <v>$/NA</v>
      </c>
      <c r="F336" s="22">
        <v>0</v>
      </c>
    </row>
    <row r="337" spans="2:6" s="1" customFormat="1" ht="15">
      <c r="B337" s="1">
        <v>52</v>
      </c>
      <c r="C337" s="9" t="str">
        <f>"Distribution Volumetric "&amp;'[1]J2.8 App For Gen Rate Rider8'!$D$20&amp;" – effective until "&amp;'[1]J2.8 App For Gen Rate Rider8'!$I$22</f>
        <v>Distribution Volumetric Rate Rider8 – effective until </v>
      </c>
      <c r="D337" s="2"/>
      <c r="E337" s="10" t="str">
        <f>"$/"&amp;'[1]B1.1 Curr&amp;Appl Rt Class General'!$G$31</f>
        <v>$/NA</v>
      </c>
      <c r="F337" s="22">
        <v>0</v>
      </c>
    </row>
    <row r="338" spans="2:6" s="1" customFormat="1" ht="15">
      <c r="B338" s="1">
        <v>53</v>
      </c>
      <c r="C338" s="9" t="str">
        <f>"Distribution Volumetric "&amp;'[1]J2.9 App For Gen Rate Rider9'!$D$20&amp;" – effective until "&amp;'[1]J2.9 App For Gen Rate Rider9'!$I$22</f>
        <v>Distribution Volumetric Rate Rider9 – effective until </v>
      </c>
      <c r="D338" s="2"/>
      <c r="E338" s="10" t="str">
        <f>"$/"&amp;'[1]B1.1 Curr&amp;Appl Rt Class General'!$G$31</f>
        <v>$/NA</v>
      </c>
      <c r="F338" s="22">
        <v>0</v>
      </c>
    </row>
    <row r="339" spans="2:6" s="1" customFormat="1" ht="15">
      <c r="B339" s="1">
        <v>54</v>
      </c>
      <c r="C339" s="9" t="str">
        <f>"Distribution Volumetric "&amp;'[1]J2.10 App For Gen Rate Rider10'!$D$20&amp;" – effective until "&amp;'[1]J2.10 App For Gen Rate Rider10'!$I$22</f>
        <v>Distribution Volumetric Rate Rider10 – effective until </v>
      </c>
      <c r="D339" s="2"/>
      <c r="E339" s="10" t="str">
        <f>"$/"&amp;'[1]B1.1 Curr&amp;Appl Rt Class General'!$G$31</f>
        <v>$/NA</v>
      </c>
      <c r="F339" s="22">
        <v>0</v>
      </c>
    </row>
    <row r="340" spans="2:6" s="1" customFormat="1" ht="15">
      <c r="B340" s="1">
        <v>55</v>
      </c>
      <c r="C340" s="1" t="s">
        <v>20</v>
      </c>
      <c r="D340" s="2"/>
      <c r="E340" s="3"/>
      <c r="F340" s="4"/>
    </row>
    <row r="341" spans="2:6" s="1" customFormat="1" ht="15">
      <c r="B341" s="1">
        <v>56</v>
      </c>
      <c r="C341" s="1" t="s">
        <v>21</v>
      </c>
      <c r="D341" s="2"/>
      <c r="E341" s="3"/>
      <c r="F341" s="4"/>
    </row>
    <row r="342" spans="2:6" s="1" customFormat="1" ht="15">
      <c r="B342" s="1">
        <v>57</v>
      </c>
      <c r="C342" s="9"/>
      <c r="D342" s="2"/>
      <c r="E342" s="10" t="str">
        <f>"$/"&amp;'[1]B1.1 Curr&amp;Appl Rt Class General'!$G$31</f>
        <v>$/NA</v>
      </c>
      <c r="F342" s="15">
        <v>0</v>
      </c>
    </row>
    <row r="343" spans="2:6" s="1" customFormat="1" ht="15">
      <c r="B343" s="1">
        <v>58</v>
      </c>
      <c r="C343" s="9"/>
      <c r="D343" s="2"/>
      <c r="E343" s="10" t="str">
        <f>"$/"&amp;'[1]B1.1 Curr&amp;Appl Rt Class General'!$G$31</f>
        <v>$/NA</v>
      </c>
      <c r="F343" s="15">
        <v>0</v>
      </c>
    </row>
    <row r="344" spans="2:6" s="1" customFormat="1" ht="15">
      <c r="B344" s="1">
        <v>59</v>
      </c>
      <c r="C344" s="9"/>
      <c r="D344" s="2"/>
      <c r="E344" s="10" t="str">
        <f>"$/"&amp;'[1]B1.1 Curr&amp;Appl Rt Class General'!$G$31</f>
        <v>$/NA</v>
      </c>
      <c r="F344" s="15">
        <v>0</v>
      </c>
    </row>
    <row r="345" spans="2:6" s="1" customFormat="1" ht="15">
      <c r="B345" s="1">
        <v>60</v>
      </c>
      <c r="C345" s="1" t="s">
        <v>22</v>
      </c>
      <c r="D345" s="2"/>
      <c r="E345" s="3"/>
      <c r="F345" s="4"/>
    </row>
    <row r="346" spans="2:6" s="1" customFormat="1" ht="15">
      <c r="B346" s="1">
        <v>61</v>
      </c>
      <c r="C346" s="1" t="s">
        <v>23</v>
      </c>
      <c r="D346" s="2"/>
      <c r="E346" s="3"/>
      <c r="F346" s="4"/>
    </row>
    <row r="347" spans="2:6" s="1" customFormat="1" ht="15">
      <c r="B347" s="1">
        <v>62</v>
      </c>
      <c r="C347" s="9"/>
      <c r="D347" s="2"/>
      <c r="E347" s="10" t="str">
        <f>"$/"&amp;'[1]B1.1 Curr&amp;Appl Rt Class General'!$G$31</f>
        <v>$/NA</v>
      </c>
      <c r="F347" s="15">
        <v>0</v>
      </c>
    </row>
    <row r="348" spans="2:6" s="1" customFormat="1" ht="15">
      <c r="B348" s="1">
        <v>63</v>
      </c>
      <c r="C348" s="9"/>
      <c r="D348" s="2"/>
      <c r="E348" s="10" t="str">
        <f>"$/"&amp;'[1]B1.1 Curr&amp;Appl Rt Class General'!$G$31</f>
        <v>$/NA</v>
      </c>
      <c r="F348" s="15">
        <v>0</v>
      </c>
    </row>
    <row r="349" spans="2:6" s="1" customFormat="1" ht="15">
      <c r="B349" s="1">
        <v>64</v>
      </c>
      <c r="C349" s="9"/>
      <c r="D349" s="2"/>
      <c r="E349" s="10" t="str">
        <f>"$/"&amp;'[1]B1.1 Curr&amp;Appl Rt Class General'!$G$31</f>
        <v>$/NA</v>
      </c>
      <c r="F349" s="15">
        <v>0</v>
      </c>
    </row>
    <row r="350" spans="2:6" s="1" customFormat="1" ht="15">
      <c r="B350" s="1">
        <v>65</v>
      </c>
      <c r="C350" s="1" t="s">
        <v>24</v>
      </c>
      <c r="D350" s="2"/>
      <c r="E350" s="3"/>
      <c r="F350" s="4"/>
    </row>
    <row r="351" spans="2:6" s="1" customFormat="1" ht="15">
      <c r="B351" s="1">
        <v>66</v>
      </c>
      <c r="C351" s="1" t="s">
        <v>25</v>
      </c>
      <c r="D351" s="2"/>
      <c r="E351" s="3"/>
      <c r="F351" s="4"/>
    </row>
    <row r="352" spans="2:6" s="1" customFormat="1" ht="15">
      <c r="B352" s="1">
        <v>67</v>
      </c>
      <c r="C352" s="9"/>
      <c r="D352" s="2"/>
      <c r="E352" s="10" t="str">
        <f>"$/"&amp;'[1]B1.1 Curr&amp;Appl Rt Class General'!$G$31</f>
        <v>$/NA</v>
      </c>
      <c r="F352" s="15">
        <v>0</v>
      </c>
    </row>
    <row r="353" spans="2:6" s="1" customFormat="1" ht="15">
      <c r="B353" s="1">
        <v>68</v>
      </c>
      <c r="C353" s="9"/>
      <c r="D353" s="2"/>
      <c r="E353" s="10" t="str">
        <f>"$/"&amp;'[1]B1.1 Curr&amp;Appl Rt Class General'!$G$31</f>
        <v>$/NA</v>
      </c>
      <c r="F353" s="15">
        <v>0</v>
      </c>
    </row>
    <row r="354" spans="2:6" s="1" customFormat="1" ht="15">
      <c r="B354" s="1">
        <v>69</v>
      </c>
      <c r="C354" s="9"/>
      <c r="D354" s="2"/>
      <c r="E354" s="10" t="str">
        <f>"$/"&amp;'[1]B1.1 Curr&amp;Appl Rt Class General'!$G$31</f>
        <v>$/NA</v>
      </c>
      <c r="F354" s="15">
        <v>0</v>
      </c>
    </row>
    <row r="355" spans="2:6" s="1" customFormat="1" ht="15">
      <c r="B355" s="1">
        <v>70</v>
      </c>
      <c r="C355" s="1" t="s">
        <v>26</v>
      </c>
      <c r="D355" s="2"/>
      <c r="E355" s="3"/>
      <c r="F355" s="4"/>
    </row>
    <row r="356" spans="2:6" s="1" customFormat="1" ht="15">
      <c r="B356" s="1">
        <v>71</v>
      </c>
      <c r="C356" s="1" t="s">
        <v>27</v>
      </c>
      <c r="D356" s="2"/>
      <c r="E356" s="3"/>
      <c r="F356" s="4"/>
    </row>
    <row r="357" spans="2:6" s="1" customFormat="1" ht="15">
      <c r="B357" s="1">
        <v>72</v>
      </c>
      <c r="C357" s="9" t="str">
        <f>'[1]M1.1 Appl For WMSR'!$C$28</f>
        <v>Wholesale Market Service Rate </v>
      </c>
      <c r="D357" s="2"/>
      <c r="E357" s="10" t="s">
        <v>28</v>
      </c>
      <c r="F357" s="23">
        <v>0</v>
      </c>
    </row>
    <row r="358" spans="2:6" s="1" customFormat="1" ht="15">
      <c r="B358" s="1">
        <v>73</v>
      </c>
      <c r="C358" s="1" t="s">
        <v>29</v>
      </c>
      <c r="D358" s="2"/>
      <c r="E358" s="3"/>
      <c r="F358" s="4"/>
    </row>
    <row r="359" spans="2:6" s="1" customFormat="1" ht="15">
      <c r="B359" s="1">
        <v>74</v>
      </c>
      <c r="C359" s="1" t="s">
        <v>30</v>
      </c>
      <c r="D359" s="2"/>
      <c r="E359" s="3"/>
      <c r="F359" s="4"/>
    </row>
    <row r="360" spans="2:6" s="1" customFormat="1" ht="15">
      <c r="B360" s="1">
        <v>75</v>
      </c>
      <c r="C360" s="9" t="str">
        <f>'[1]M2.1 Appl For RRR'!$C$28</f>
        <v>Rural Rate Protection Charge</v>
      </c>
      <c r="D360" s="2"/>
      <c r="E360" s="10" t="s">
        <v>28</v>
      </c>
      <c r="F360" s="15">
        <v>0</v>
      </c>
    </row>
    <row r="361" spans="2:6" s="1" customFormat="1" ht="15">
      <c r="B361" s="1">
        <v>76</v>
      </c>
      <c r="C361" s="1" t="s">
        <v>31</v>
      </c>
      <c r="D361" s="2"/>
      <c r="E361" s="3"/>
      <c r="F361" s="4"/>
    </row>
    <row r="362" spans="2:6" s="1" customFormat="1" ht="15">
      <c r="B362" s="1">
        <v>77</v>
      </c>
      <c r="C362" s="1" t="s">
        <v>32</v>
      </c>
      <c r="D362" s="2"/>
      <c r="E362" s="3"/>
      <c r="F362" s="4"/>
    </row>
    <row r="363" spans="2:6" s="1" customFormat="1" ht="15">
      <c r="B363" s="1">
        <v>78</v>
      </c>
      <c r="C363" s="9" t="str">
        <f>'[1]M3.1 Appl For SSS'!$C$28</f>
        <v>Standard Supply Service – Administrative Charge (if applicable)</v>
      </c>
      <c r="D363" s="2"/>
      <c r="E363" s="10" t="s">
        <v>8</v>
      </c>
      <c r="F363" s="11">
        <v>0</v>
      </c>
    </row>
    <row r="364" spans="2:6" s="1" customFormat="1" ht="15">
      <c r="B364" s="1">
        <v>79</v>
      </c>
      <c r="C364" s="1" t="s">
        <v>33</v>
      </c>
      <c r="D364" s="2"/>
      <c r="E364" s="3"/>
      <c r="F364" s="4"/>
    </row>
    <row r="365" spans="2:6" s="1" customFormat="1" ht="15">
      <c r="B365" s="1">
        <v>80</v>
      </c>
      <c r="C365" s="1" t="s">
        <v>34</v>
      </c>
      <c r="D365" s="2"/>
      <c r="E365" s="3"/>
      <c r="F365" s="4"/>
    </row>
    <row r="366" spans="4:6" s="1" customFormat="1" ht="15">
      <c r="D366" s="2"/>
      <c r="E366" s="3"/>
      <c r="F366" s="4">
        <v>0</v>
      </c>
    </row>
    <row r="367" spans="4:6" s="1" customFormat="1" ht="15">
      <c r="D367" s="2"/>
      <c r="E367" s="3"/>
      <c r="F367" s="4"/>
    </row>
    <row r="368" spans="2:6" s="1" customFormat="1" ht="15">
      <c r="B368" s="1" t="s">
        <v>44</v>
      </c>
      <c r="C368" s="1" t="s">
        <v>0</v>
      </c>
      <c r="D368" s="2"/>
      <c r="E368" s="3"/>
      <c r="F368" s="4"/>
    </row>
    <row r="369" spans="2:6" s="1" customFormat="1" ht="15.75">
      <c r="B369" s="21">
        <f>'[1]B1.1 Curr&amp;Appl Rt Class General'!$B$32</f>
        <v>12</v>
      </c>
      <c r="C369" s="5" t="str">
        <f>'[1]B1.1 Curr&amp;Appl Rt Class General'!$D$32</f>
        <v>Rate Class 12</v>
      </c>
      <c r="D369" s="2"/>
      <c r="E369" s="3"/>
      <c r="F369" s="4"/>
    </row>
    <row r="370" spans="4:6" s="1" customFormat="1" ht="15">
      <c r="D370" s="2"/>
      <c r="E370" s="3"/>
      <c r="F370" s="4"/>
    </row>
    <row r="371" spans="2:6" s="1" customFormat="1" ht="15">
      <c r="B371" s="1" t="s">
        <v>44</v>
      </c>
      <c r="C371" s="1" t="s">
        <v>1</v>
      </c>
      <c r="D371" s="2" t="s">
        <v>2</v>
      </c>
      <c r="E371" s="3" t="s">
        <v>3</v>
      </c>
      <c r="F371" s="4" t="s">
        <v>4</v>
      </c>
    </row>
    <row r="372" spans="2:6" s="1" customFormat="1" ht="15">
      <c r="B372" s="1">
        <v>1</v>
      </c>
      <c r="C372" s="6" t="s">
        <v>5</v>
      </c>
      <c r="D372" s="2"/>
      <c r="E372" s="7"/>
      <c r="F372" s="8"/>
    </row>
    <row r="373" spans="2:6" s="1" customFormat="1" ht="15">
      <c r="B373" s="1">
        <v>2</v>
      </c>
      <c r="C373" s="1" t="s">
        <v>6</v>
      </c>
      <c r="D373" s="2"/>
      <c r="E373" s="3"/>
      <c r="F373" s="4"/>
    </row>
    <row r="374" spans="2:6" s="1" customFormat="1" ht="15">
      <c r="B374" s="1">
        <v>3</v>
      </c>
      <c r="C374" s="9" t="s">
        <v>7</v>
      </c>
      <c r="D374" s="2"/>
      <c r="E374" s="10" t="s">
        <v>8</v>
      </c>
      <c r="F374" s="11">
        <v>0</v>
      </c>
    </row>
    <row r="375" spans="2:6" s="1" customFormat="1" ht="15">
      <c r="B375" s="1">
        <v>4</v>
      </c>
      <c r="C375" s="1" t="s">
        <v>9</v>
      </c>
      <c r="D375" s="2"/>
      <c r="E375" s="3"/>
      <c r="F375" s="4"/>
    </row>
    <row r="376" spans="2:6" s="1" customFormat="1" ht="15">
      <c r="B376" s="1">
        <v>5</v>
      </c>
      <c r="C376" s="1" t="s">
        <v>10</v>
      </c>
      <c r="D376" s="2"/>
      <c r="E376" s="3"/>
      <c r="F376" s="4"/>
    </row>
    <row r="377" spans="2:6" s="1" customFormat="1" ht="15">
      <c r="B377" s="1">
        <v>6</v>
      </c>
      <c r="C377" s="9" t="str">
        <f>"Service Charge "&amp;'[1]J1.1 Smart Meter Funding Adder'!$D$20</f>
        <v>Service Charge Smart Meters</v>
      </c>
      <c r="D377" s="2" t="str">
        <f>'[1]Z1.0 OEB Control Sheet'!$O$69</f>
        <v>Yes</v>
      </c>
      <c r="E377" s="10" t="s">
        <v>8</v>
      </c>
      <c r="F377" s="12">
        <v>0</v>
      </c>
    </row>
    <row r="378" spans="2:6" s="1" customFormat="1" ht="15">
      <c r="B378" s="1">
        <v>7</v>
      </c>
      <c r="C378" s="9" t="str">
        <f>"Service Charge "&amp;'[1]J1.2 Smart Meter Dispos Adder'!$D$20</f>
        <v>Service Charge Smart Meter Disposition</v>
      </c>
      <c r="D378" s="2" t="str">
        <f>'[1]Z1.0 OEB Control Sheet'!$O$70</f>
        <v>No</v>
      </c>
      <c r="E378" s="10" t="s">
        <v>8</v>
      </c>
      <c r="F378" s="12">
        <v>0</v>
      </c>
    </row>
    <row r="379" spans="2:6" s="1" customFormat="1" ht="15">
      <c r="B379" s="1">
        <v>8</v>
      </c>
      <c r="C379" s="9" t="str">
        <f>"Service Charge "&amp;'[1]J1.3 App For Gen Rate Adder3'!$D$20</f>
        <v>Service Charge Rate Adder3</v>
      </c>
      <c r="D379" s="2" t="str">
        <f>'[1]Z1.0 OEB Control Sheet'!$O$71</f>
        <v>No</v>
      </c>
      <c r="E379" s="10" t="s">
        <v>8</v>
      </c>
      <c r="F379" s="12">
        <v>0</v>
      </c>
    </row>
    <row r="380" spans="2:6" s="1" customFormat="1" ht="15">
      <c r="B380" s="1">
        <v>9</v>
      </c>
      <c r="C380" s="9" t="str">
        <f>"Service Charge "&amp;'[1]J1.4 App For Gen Rate Adder4'!$D$20</f>
        <v>Service Charge Rate Adder4</v>
      </c>
      <c r="D380" s="2" t="str">
        <f>'[1]Z1.0 OEB Control Sheet'!$O$72</f>
        <v>No</v>
      </c>
      <c r="E380" s="10" t="s">
        <v>8</v>
      </c>
      <c r="F380" s="12">
        <v>0</v>
      </c>
    </row>
    <row r="381" spans="2:6" s="1" customFormat="1" ht="15">
      <c r="B381" s="1">
        <v>10</v>
      </c>
      <c r="C381" s="9" t="str">
        <f>"Service Charge "&amp;'[1]J1.5 App For Gen Rate Adder5'!$D$20</f>
        <v>Service Charge Rate Adder5</v>
      </c>
      <c r="D381" s="2" t="str">
        <f>'[1]Z1.0 OEB Control Sheet'!$O$73</f>
        <v>No</v>
      </c>
      <c r="E381" s="10" t="s">
        <v>8</v>
      </c>
      <c r="F381" s="12">
        <v>0</v>
      </c>
    </row>
    <row r="382" spans="2:6" s="1" customFormat="1" ht="15">
      <c r="B382" s="1">
        <v>11</v>
      </c>
      <c r="C382" s="9" t="str">
        <f>"Service Charge "&amp;'[1]J1.6 App For Gen Rate Adder6'!$D$20</f>
        <v>Service Charge Rate Adder6</v>
      </c>
      <c r="D382" s="2" t="str">
        <f>'[1]Z1.0 OEB Control Sheet'!$O$74</f>
        <v>No</v>
      </c>
      <c r="E382" s="10" t="s">
        <v>8</v>
      </c>
      <c r="F382" s="12">
        <v>0</v>
      </c>
    </row>
    <row r="383" spans="2:6" s="1" customFormat="1" ht="15">
      <c r="B383" s="1">
        <v>12</v>
      </c>
      <c r="C383" s="9" t="str">
        <f>"Service Charge "&amp;'[1]J1.7 App For Gen Rate Adder7'!$D$20</f>
        <v>Service Charge Rate Adder7</v>
      </c>
      <c r="D383" s="2" t="str">
        <f>'[1]Z1.0 OEB Control Sheet'!$O$75</f>
        <v>No</v>
      </c>
      <c r="E383" s="10" t="s">
        <v>8</v>
      </c>
      <c r="F383" s="12">
        <v>0</v>
      </c>
    </row>
    <row r="384" spans="2:6" s="1" customFormat="1" ht="15">
      <c r="B384" s="1">
        <v>13</v>
      </c>
      <c r="C384" s="9" t="str">
        <f>"Service Charge "&amp;'[1]J1.8 App For Gen Rate Adder8'!$D$20</f>
        <v>Service Charge Rate Adder8</v>
      </c>
      <c r="D384" s="2" t="str">
        <f>'[1]Z1.0 OEB Control Sheet'!$O$76</f>
        <v>No</v>
      </c>
      <c r="E384" s="10" t="s">
        <v>8</v>
      </c>
      <c r="F384" s="12">
        <v>0</v>
      </c>
    </row>
    <row r="385" spans="2:6" s="1" customFormat="1" ht="15">
      <c r="B385" s="1">
        <v>14</v>
      </c>
      <c r="C385" s="9" t="str">
        <f>"Service Charge "&amp;'[1]J1.9 App For Gen Rate Adder9'!$D$20</f>
        <v>Service Charge Rate Adder9</v>
      </c>
      <c r="D385" s="2" t="str">
        <f>'[1]Z1.0 OEB Control Sheet'!$O$77</f>
        <v>No</v>
      </c>
      <c r="E385" s="10" t="s">
        <v>8</v>
      </c>
      <c r="F385" s="12">
        <v>0</v>
      </c>
    </row>
    <row r="386" spans="2:6" s="1" customFormat="1" ht="15">
      <c r="B386" s="1">
        <v>15</v>
      </c>
      <c r="C386" s="9" t="str">
        <f>"Service Charge "&amp;'[1]J1.10 App For Gen Rate Adder10'!$D$20</f>
        <v>Service Charge Rate Adder10</v>
      </c>
      <c r="D386" s="2" t="str">
        <f>'[1]Z1.0 OEB Control Sheet'!$O$78</f>
        <v>No</v>
      </c>
      <c r="E386" s="10" t="s">
        <v>8</v>
      </c>
      <c r="F386" s="12">
        <v>0</v>
      </c>
    </row>
    <row r="387" spans="2:6" s="1" customFormat="1" ht="15">
      <c r="B387" s="1">
        <v>16</v>
      </c>
      <c r="C387" s="1" t="s">
        <v>11</v>
      </c>
      <c r="D387" s="2"/>
      <c r="E387" s="3"/>
      <c r="F387" s="4"/>
    </row>
    <row r="388" spans="2:6" s="1" customFormat="1" ht="15">
      <c r="B388" s="1">
        <v>17</v>
      </c>
      <c r="C388" s="1" t="s">
        <v>12</v>
      </c>
      <c r="D388" s="2"/>
      <c r="E388" s="3"/>
      <c r="F388" s="4"/>
    </row>
    <row r="389" spans="2:6" s="1" customFormat="1" ht="15">
      <c r="B389" s="1">
        <v>18</v>
      </c>
      <c r="C389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389" s="2"/>
      <c r="E389" s="10" t="s">
        <v>8</v>
      </c>
      <c r="F389" s="12">
        <v>0</v>
      </c>
    </row>
    <row r="390" spans="2:6" s="1" customFormat="1" ht="15">
      <c r="B390" s="1">
        <v>19</v>
      </c>
      <c r="C390" s="9" t="str">
        <f>"Service Charge "&amp;'[1]J2.2 App For Gen Rate Rider2'!$D$20&amp;" – effective until "&amp;'[1]J2.2 App For Gen Rate Rider2'!$I$22</f>
        <v>Service Charge Rate Rider2 – effective until </v>
      </c>
      <c r="D390" s="2"/>
      <c r="E390" s="10" t="s">
        <v>8</v>
      </c>
      <c r="F390" s="12">
        <v>0</v>
      </c>
    </row>
    <row r="391" spans="2:6" s="1" customFormat="1" ht="15">
      <c r="B391" s="1">
        <v>20</v>
      </c>
      <c r="C391" s="9" t="str">
        <f>"Service Charge "&amp;'[1]J2.3 App For Gen Rate Rider3'!$D$20&amp;" – effective until "&amp;'[1]J2.3 App For Gen Rate Rider3'!$I$22</f>
        <v>Service Charge Rate Rider3 – effective until </v>
      </c>
      <c r="D391" s="2"/>
      <c r="E391" s="10" t="s">
        <v>8</v>
      </c>
      <c r="F391" s="12">
        <v>0</v>
      </c>
    </row>
    <row r="392" spans="2:6" s="1" customFormat="1" ht="15">
      <c r="B392" s="1">
        <v>21</v>
      </c>
      <c r="C392" s="9" t="str">
        <f>"Service Charge "&amp;'[1]J2.4 App For Gen Rate Rider4'!$D$20&amp;" – effective until "&amp;'[1]J2.4 App For Gen Rate Rider4'!$I$22</f>
        <v>Service Charge Rate Rider4 – effective until </v>
      </c>
      <c r="D392" s="2"/>
      <c r="E392" s="10" t="s">
        <v>8</v>
      </c>
      <c r="F392" s="12">
        <v>0</v>
      </c>
    </row>
    <row r="393" spans="2:6" s="1" customFormat="1" ht="15">
      <c r="B393" s="1">
        <v>22</v>
      </c>
      <c r="C393" s="9" t="str">
        <f>"Service Charge "&amp;'[1]J2.5 App For Gen Rate Rider5'!$D$20&amp;" – effective until "&amp;'[1]J2.5 App For Gen Rate Rider5'!$I$22</f>
        <v>Service Charge Rate Rider5 – effective until </v>
      </c>
      <c r="D393" s="2"/>
      <c r="E393" s="10" t="s">
        <v>8</v>
      </c>
      <c r="F393" s="12">
        <v>0</v>
      </c>
    </row>
    <row r="394" spans="2:6" s="1" customFormat="1" ht="15">
      <c r="B394" s="1">
        <v>23</v>
      </c>
      <c r="C394" s="9" t="str">
        <f>"Service Charge "&amp;'[1]J2.6 App For Gen Rate Rider6'!$D$20&amp;" – effective until "&amp;'[1]J2.6 App For Gen Rate Rider6'!$I$22</f>
        <v>Service Charge Rate Rider6 – effective until </v>
      </c>
      <c r="D394" s="2"/>
      <c r="E394" s="10" t="s">
        <v>8</v>
      </c>
      <c r="F394" s="12">
        <v>0</v>
      </c>
    </row>
    <row r="395" spans="2:6" s="1" customFormat="1" ht="15">
      <c r="B395" s="1">
        <v>24</v>
      </c>
      <c r="C395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395" s="2"/>
      <c r="E395" s="10" t="s">
        <v>8</v>
      </c>
      <c r="F395" s="12">
        <v>0</v>
      </c>
    </row>
    <row r="396" spans="2:6" s="1" customFormat="1" ht="15">
      <c r="B396" s="1">
        <v>25</v>
      </c>
      <c r="C396" s="9" t="str">
        <f>"Service Charge "&amp;'[1]J2.8 App For Gen Rate Rider8'!$D$20&amp;" – effective until "&amp;'[1]J2.8 App For Gen Rate Rider8'!$I$22</f>
        <v>Service Charge Rate Rider8 – effective until </v>
      </c>
      <c r="D396" s="2"/>
      <c r="E396" s="10" t="s">
        <v>8</v>
      </c>
      <c r="F396" s="12">
        <v>0</v>
      </c>
    </row>
    <row r="397" spans="2:6" s="1" customFormat="1" ht="15">
      <c r="B397" s="1">
        <v>26</v>
      </c>
      <c r="C397" s="9" t="str">
        <f>"Service Charge "&amp;'[1]J2.9 App For Gen Rate Rider9'!$D$20&amp;" – effective until "&amp;'[1]J2.9 App For Gen Rate Rider9'!$I$22</f>
        <v>Service Charge Rate Rider9 – effective until </v>
      </c>
      <c r="D397" s="2"/>
      <c r="E397" s="10" t="s">
        <v>8</v>
      </c>
      <c r="F397" s="12">
        <v>0</v>
      </c>
    </row>
    <row r="398" spans="2:6" s="1" customFormat="1" ht="15">
      <c r="B398" s="1">
        <v>27</v>
      </c>
      <c r="C398" s="9" t="str">
        <f>"Service Charge "&amp;'[1]J2.10 App For Gen Rate Rider10'!$D$20&amp;" – effective until "&amp;'[1]J2.10 App For Gen Rate Rider10'!$I$22</f>
        <v>Service Charge Rate Rider10 – effective until </v>
      </c>
      <c r="D398" s="2"/>
      <c r="E398" s="10" t="s">
        <v>8</v>
      </c>
      <c r="F398" s="12">
        <v>0</v>
      </c>
    </row>
    <row r="399" spans="2:6" s="1" customFormat="1" ht="15">
      <c r="B399" s="1">
        <v>28</v>
      </c>
      <c r="C399" s="1" t="s">
        <v>13</v>
      </c>
      <c r="D399" s="2"/>
      <c r="E399" s="3"/>
      <c r="F399" s="4"/>
    </row>
    <row r="400" spans="2:6" s="1" customFormat="1" ht="15">
      <c r="B400" s="1">
        <v>29</v>
      </c>
      <c r="C400" s="1" t="s">
        <v>14</v>
      </c>
      <c r="D400" s="2"/>
      <c r="E400" s="3"/>
      <c r="F400" s="4"/>
    </row>
    <row r="401" spans="2:6" s="1" customFormat="1" ht="15">
      <c r="B401" s="1">
        <v>30</v>
      </c>
      <c r="C401" s="9" t="s">
        <v>15</v>
      </c>
      <c r="D401" s="2"/>
      <c r="E401" s="10" t="str">
        <f>"$/"&amp;'[1]B1.1 Curr&amp;Appl Rt Class General'!$G$32</f>
        <v>$/NA</v>
      </c>
      <c r="F401" s="15">
        <v>0</v>
      </c>
    </row>
    <row r="402" spans="2:6" s="1" customFormat="1" ht="15">
      <c r="B402" s="1">
        <v>31</v>
      </c>
      <c r="C402" s="6" t="s">
        <v>16</v>
      </c>
      <c r="D402" s="2"/>
      <c r="E402" s="7"/>
      <c r="F402" s="8"/>
    </row>
    <row r="403" spans="2:6" s="1" customFormat="1" ht="15">
      <c r="B403" s="1">
        <v>32</v>
      </c>
      <c r="C403" s="6" t="s">
        <v>17</v>
      </c>
      <c r="D403" s="2"/>
      <c r="E403" s="7"/>
      <c r="F403" s="8"/>
    </row>
    <row r="404" spans="2:6" s="1" customFormat="1" ht="15">
      <c r="B404" s="1">
        <v>33</v>
      </c>
      <c r="C404" s="9" t="str">
        <f>"Distribution Volumetric "&amp;'[1]J1.1 Smart Meter Funding Adder'!$D$20</f>
        <v>Distribution Volumetric Smart Meters</v>
      </c>
      <c r="D404" s="2" t="str">
        <f>'[1]Z1.0 OEB Control Sheet'!$O$69</f>
        <v>Yes</v>
      </c>
      <c r="E404" s="10" t="str">
        <f>"$/"&amp;'[1]B1.1 Curr&amp;Appl Rt Class General'!$G$32</f>
        <v>$/NA</v>
      </c>
      <c r="F404" s="22">
        <v>0</v>
      </c>
    </row>
    <row r="405" spans="2:6" s="1" customFormat="1" ht="15">
      <c r="B405" s="1">
        <v>34</v>
      </c>
      <c r="C405" s="9" t="str">
        <f>"Distribution Volumetric "&amp;'[1]J1.2 Smart Meter Dispos Adder'!$D$20</f>
        <v>Distribution Volumetric Smart Meter Disposition</v>
      </c>
      <c r="D405" s="2" t="str">
        <f>'[1]Z1.0 OEB Control Sheet'!$O$70</f>
        <v>No</v>
      </c>
      <c r="E405" s="10" t="str">
        <f>"$/"&amp;'[1]B1.1 Curr&amp;Appl Rt Class General'!$G$32</f>
        <v>$/NA</v>
      </c>
      <c r="F405" s="22">
        <v>0</v>
      </c>
    </row>
    <row r="406" spans="2:6" s="1" customFormat="1" ht="15">
      <c r="B406" s="1">
        <v>35</v>
      </c>
      <c r="C406" s="9" t="str">
        <f>"Distribution Volumetric "&amp;'[1]J1.3 App For Gen Rate Adder3'!$D$20</f>
        <v>Distribution Volumetric Rate Adder3</v>
      </c>
      <c r="D406" s="2" t="str">
        <f>'[1]Z1.0 OEB Control Sheet'!$O$71</f>
        <v>No</v>
      </c>
      <c r="E406" s="10" t="str">
        <f>"$/"&amp;'[1]B1.1 Curr&amp;Appl Rt Class General'!$G$32</f>
        <v>$/NA</v>
      </c>
      <c r="F406" s="15">
        <v>0</v>
      </c>
    </row>
    <row r="407" spans="2:6" s="1" customFormat="1" ht="15">
      <c r="B407" s="1">
        <v>36</v>
      </c>
      <c r="C407" s="9" t="str">
        <f>"Distribution Volumetric "&amp;'[1]J1.4 App For Gen Rate Adder4'!$D$20</f>
        <v>Distribution Volumetric Rate Adder4</v>
      </c>
      <c r="D407" s="2" t="str">
        <f>'[1]Z1.0 OEB Control Sheet'!$O$72</f>
        <v>No</v>
      </c>
      <c r="E407" s="10" t="str">
        <f>"$/"&amp;'[1]B1.1 Curr&amp;Appl Rt Class General'!$G$32</f>
        <v>$/NA</v>
      </c>
      <c r="F407" s="22">
        <v>0</v>
      </c>
    </row>
    <row r="408" spans="2:6" s="1" customFormat="1" ht="15">
      <c r="B408" s="1">
        <v>37</v>
      </c>
      <c r="C408" s="9" t="str">
        <f>"Distribution Volumetric "&amp;'[1]J1.5 App For Gen Rate Adder5'!$D$20</f>
        <v>Distribution Volumetric Rate Adder5</v>
      </c>
      <c r="D408" s="2" t="str">
        <f>'[1]Z1.0 OEB Control Sheet'!$O$73</f>
        <v>No</v>
      </c>
      <c r="E408" s="10" t="str">
        <f>"$/"&amp;'[1]B1.1 Curr&amp;Appl Rt Class General'!$G$32</f>
        <v>$/NA</v>
      </c>
      <c r="F408" s="15">
        <v>0</v>
      </c>
    </row>
    <row r="409" spans="2:6" s="1" customFormat="1" ht="15">
      <c r="B409" s="1">
        <v>38</v>
      </c>
      <c r="C409" s="9" t="str">
        <f>"Distribution Volumetric "&amp;'[1]J1.6 App For Gen Rate Adder6'!$D$20</f>
        <v>Distribution Volumetric Rate Adder6</v>
      </c>
      <c r="D409" s="2" t="str">
        <f>'[1]Z1.0 OEB Control Sheet'!$O$74</f>
        <v>No</v>
      </c>
      <c r="E409" s="10" t="str">
        <f>"$/"&amp;'[1]B1.1 Curr&amp;Appl Rt Class General'!$G$32</f>
        <v>$/NA</v>
      </c>
      <c r="F409" s="22">
        <v>0</v>
      </c>
    </row>
    <row r="410" spans="2:6" s="1" customFormat="1" ht="15">
      <c r="B410" s="1">
        <v>39</v>
      </c>
      <c r="C410" s="9" t="str">
        <f>"Distribution Volumetric "&amp;'[1]J1.7 App For Gen Rate Adder7'!$D$20</f>
        <v>Distribution Volumetric Rate Adder7</v>
      </c>
      <c r="D410" s="2" t="str">
        <f>'[1]Z1.0 OEB Control Sheet'!$O$75</f>
        <v>No</v>
      </c>
      <c r="E410" s="10" t="str">
        <f>"$/"&amp;'[1]B1.1 Curr&amp;Appl Rt Class General'!$G$32</f>
        <v>$/NA</v>
      </c>
      <c r="F410" s="22">
        <v>0</v>
      </c>
    </row>
    <row r="411" spans="2:6" s="1" customFormat="1" ht="15">
      <c r="B411" s="1">
        <v>40</v>
      </c>
      <c r="C411" s="9" t="str">
        <f>"Distribution Volumetric "&amp;'[1]J1.8 App For Gen Rate Adder8'!$D$20</f>
        <v>Distribution Volumetric Rate Adder8</v>
      </c>
      <c r="D411" s="2" t="str">
        <f>'[1]Z1.0 OEB Control Sheet'!$O$76</f>
        <v>No</v>
      </c>
      <c r="E411" s="10" t="str">
        <f>"$/"&amp;'[1]B1.1 Curr&amp;Appl Rt Class General'!$G$32</f>
        <v>$/NA</v>
      </c>
      <c r="F411" s="22">
        <v>0</v>
      </c>
    </row>
    <row r="412" spans="2:6" s="1" customFormat="1" ht="15">
      <c r="B412" s="1">
        <v>41</v>
      </c>
      <c r="C412" s="9" t="str">
        <f>"Distribution Volumetric "&amp;'[1]J1.9 App For Gen Rate Adder9'!$D$20</f>
        <v>Distribution Volumetric Rate Adder9</v>
      </c>
      <c r="D412" s="2" t="str">
        <f>'[1]Z1.0 OEB Control Sheet'!$O$77</f>
        <v>No</v>
      </c>
      <c r="E412" s="10" t="str">
        <f>"$/"&amp;'[1]B1.1 Curr&amp;Appl Rt Class General'!$G$32</f>
        <v>$/NA</v>
      </c>
      <c r="F412" s="15">
        <v>0</v>
      </c>
    </row>
    <row r="413" spans="2:6" s="1" customFormat="1" ht="15">
      <c r="B413" s="1">
        <v>42</v>
      </c>
      <c r="C413" s="9" t="str">
        <f>"Distribution Volumetric "&amp;'[1]J1.10 App For Gen Rate Adder10'!$D$20</f>
        <v>Distribution Volumetric Rate Adder10</v>
      </c>
      <c r="D413" s="2" t="str">
        <f>'[1]Z1.0 OEB Control Sheet'!$O$78</f>
        <v>No</v>
      </c>
      <c r="E413" s="10" t="str">
        <f>"$/"&amp;'[1]B1.1 Curr&amp;Appl Rt Class General'!$G$32</f>
        <v>$/NA</v>
      </c>
      <c r="F413" s="15">
        <v>0</v>
      </c>
    </row>
    <row r="414" spans="2:6" s="1" customFormat="1" ht="15">
      <c r="B414" s="1">
        <v>43</v>
      </c>
      <c r="C414" s="9" t="s">
        <v>18</v>
      </c>
      <c r="D414" s="2"/>
      <c r="E414" s="10" t="str">
        <f>"$/"&amp;'[1]B1.1 Curr&amp;Appl Rt Class General'!$G$32</f>
        <v>$/NA</v>
      </c>
      <c r="F414" s="15">
        <v>0</v>
      </c>
    </row>
    <row r="415" spans="2:6" s="1" customFormat="1" ht="15">
      <c r="B415" s="1">
        <v>44</v>
      </c>
      <c r="C415" s="1" t="s">
        <v>19</v>
      </c>
      <c r="D415" s="2"/>
      <c r="E415" s="3"/>
      <c r="F415" s="4"/>
    </row>
    <row r="416" spans="2:6" s="1" customFormat="1" ht="15">
      <c r="B416" s="1">
        <v>45</v>
      </c>
      <c r="C416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416" s="2"/>
      <c r="E416" s="10" t="str">
        <f>"$/"&amp;'[1]B1.1 Curr&amp;Appl Rt Class General'!$G$32</f>
        <v>$/NA</v>
      </c>
      <c r="F416" s="22">
        <v>0</v>
      </c>
    </row>
    <row r="417" spans="2:6" s="1" customFormat="1" ht="15">
      <c r="B417" s="1">
        <v>46</v>
      </c>
      <c r="C417" s="9" t="str">
        <f>"Distribution Volumetric "&amp;'[1]J2.2 App For Gen Rate Rider2'!$D$20&amp;" – effective until "&amp;'[1]J2.2 App For Gen Rate Rider2'!$I$22</f>
        <v>Distribution Volumetric Rate Rider2 – effective until </v>
      </c>
      <c r="D417" s="2"/>
      <c r="E417" s="10" t="str">
        <f>"$/"&amp;'[1]B1.1 Curr&amp;Appl Rt Class General'!$G$32</f>
        <v>$/NA</v>
      </c>
      <c r="F417" s="22">
        <v>0</v>
      </c>
    </row>
    <row r="418" spans="2:6" s="1" customFormat="1" ht="15">
      <c r="B418" s="1">
        <v>47</v>
      </c>
      <c r="C418" s="9" t="str">
        <f>"Distribution Volumetric "&amp;'[1]J2.3 App For Gen Rate Rider3'!$D$20&amp;" – effective until "&amp;'[1]J2.3 App For Gen Rate Rider3'!$I$22</f>
        <v>Distribution Volumetric Rate Rider3 – effective until </v>
      </c>
      <c r="D418" s="2"/>
      <c r="E418" s="10" t="str">
        <f>"$/"&amp;'[1]B1.1 Curr&amp;Appl Rt Class General'!$G$32</f>
        <v>$/NA</v>
      </c>
      <c r="F418" s="22">
        <v>0</v>
      </c>
    </row>
    <row r="419" spans="2:6" s="1" customFormat="1" ht="15">
      <c r="B419" s="1">
        <v>48</v>
      </c>
      <c r="C419" s="9" t="str">
        <f>"Distribution Volumetric "&amp;'[1]J2.4 App For Gen Rate Rider4'!$D$20&amp;" – effective until "&amp;'[1]J2.4 App For Gen Rate Rider4'!$I$22</f>
        <v>Distribution Volumetric Rate Rider4 – effective until </v>
      </c>
      <c r="D419" s="2"/>
      <c r="E419" s="10" t="str">
        <f>"$/"&amp;'[1]B1.1 Curr&amp;Appl Rt Class General'!$G$32</f>
        <v>$/NA</v>
      </c>
      <c r="F419" s="22">
        <v>0</v>
      </c>
    </row>
    <row r="420" spans="2:6" s="1" customFormat="1" ht="15">
      <c r="B420" s="1">
        <v>49</v>
      </c>
      <c r="C420" s="9" t="str">
        <f>"Distribution Volumetric "&amp;'[1]J2.5 App For Gen Rate Rider5'!$D$20&amp;" – effective until "&amp;'[1]J2.5 App For Gen Rate Rider5'!$I$22</f>
        <v>Distribution Volumetric Rate Rider5 – effective until </v>
      </c>
      <c r="D420" s="2"/>
      <c r="E420" s="10" t="str">
        <f>"$/"&amp;'[1]B1.1 Curr&amp;Appl Rt Class General'!$G$32</f>
        <v>$/NA</v>
      </c>
      <c r="F420" s="22">
        <v>0</v>
      </c>
    </row>
    <row r="421" spans="2:6" s="1" customFormat="1" ht="15">
      <c r="B421" s="1">
        <v>50</v>
      </c>
      <c r="C421" s="9" t="str">
        <f>"Distribution Volumetric "&amp;'[1]J2.6 App For Gen Rate Rider6'!$D$20&amp;" – effective until "&amp;'[1]J2.6 App For Gen Rate Rider6'!$I$22</f>
        <v>Distribution Volumetric Rate Rider6 – effective until </v>
      </c>
      <c r="D421" s="2"/>
      <c r="E421" s="10" t="str">
        <f>"$/"&amp;'[1]B1.1 Curr&amp;Appl Rt Class General'!$G$32</f>
        <v>$/NA</v>
      </c>
      <c r="F421" s="22">
        <v>0</v>
      </c>
    </row>
    <row r="422" spans="2:6" s="1" customFormat="1" ht="15">
      <c r="B422" s="1">
        <v>51</v>
      </c>
      <c r="C422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422" s="2"/>
      <c r="E422" s="10" t="str">
        <f>"$/"&amp;'[1]B1.1 Curr&amp;Appl Rt Class General'!$G$32</f>
        <v>$/NA</v>
      </c>
      <c r="F422" s="22">
        <v>0</v>
      </c>
    </row>
    <row r="423" spans="2:6" s="1" customFormat="1" ht="15">
      <c r="B423" s="1">
        <v>52</v>
      </c>
      <c r="C423" s="9" t="str">
        <f>"Distribution Volumetric "&amp;'[1]J2.8 App For Gen Rate Rider8'!$D$20&amp;" – effective until "&amp;'[1]J2.8 App For Gen Rate Rider8'!$I$22</f>
        <v>Distribution Volumetric Rate Rider8 – effective until </v>
      </c>
      <c r="D423" s="2"/>
      <c r="E423" s="10" t="str">
        <f>"$/"&amp;'[1]B1.1 Curr&amp;Appl Rt Class General'!$G$32</f>
        <v>$/NA</v>
      </c>
      <c r="F423" s="22">
        <v>0</v>
      </c>
    </row>
    <row r="424" spans="2:6" s="1" customFormat="1" ht="15">
      <c r="B424" s="1">
        <v>53</v>
      </c>
      <c r="C424" s="9" t="str">
        <f>"Distribution Volumetric "&amp;'[1]J2.9 App For Gen Rate Rider9'!$D$20&amp;" – effective until "&amp;'[1]J2.9 App For Gen Rate Rider9'!$I$22</f>
        <v>Distribution Volumetric Rate Rider9 – effective until </v>
      </c>
      <c r="D424" s="2"/>
      <c r="E424" s="10" t="str">
        <f>"$/"&amp;'[1]B1.1 Curr&amp;Appl Rt Class General'!$G$32</f>
        <v>$/NA</v>
      </c>
      <c r="F424" s="22">
        <v>0</v>
      </c>
    </row>
    <row r="425" spans="2:6" s="1" customFormat="1" ht="15">
      <c r="B425" s="1">
        <v>54</v>
      </c>
      <c r="C425" s="9" t="str">
        <f>"Distribution Volumetric "&amp;'[1]J2.10 App For Gen Rate Rider10'!$D$20&amp;" – effective until "&amp;'[1]J2.10 App For Gen Rate Rider10'!$I$22</f>
        <v>Distribution Volumetric Rate Rider10 – effective until </v>
      </c>
      <c r="D425" s="2"/>
      <c r="E425" s="10" t="str">
        <f>"$/"&amp;'[1]B1.1 Curr&amp;Appl Rt Class General'!$G$32</f>
        <v>$/NA</v>
      </c>
      <c r="F425" s="22">
        <v>0</v>
      </c>
    </row>
    <row r="426" spans="2:6" s="1" customFormat="1" ht="15">
      <c r="B426" s="1">
        <v>55</v>
      </c>
      <c r="C426" s="1" t="s">
        <v>20</v>
      </c>
      <c r="D426" s="2"/>
      <c r="E426" s="3"/>
      <c r="F426" s="4"/>
    </row>
    <row r="427" spans="2:6" s="1" customFormat="1" ht="15">
      <c r="B427" s="1">
        <v>56</v>
      </c>
      <c r="C427" s="1" t="s">
        <v>21</v>
      </c>
      <c r="D427" s="2"/>
      <c r="E427" s="3"/>
      <c r="F427" s="4"/>
    </row>
    <row r="428" spans="2:6" s="1" customFormat="1" ht="15">
      <c r="B428" s="1">
        <v>57</v>
      </c>
      <c r="C428" s="9"/>
      <c r="D428" s="2"/>
      <c r="E428" s="10" t="str">
        <f>"$/"&amp;'[1]B1.1 Curr&amp;Appl Rt Class General'!$G$32</f>
        <v>$/NA</v>
      </c>
      <c r="F428" s="15">
        <v>0</v>
      </c>
    </row>
    <row r="429" spans="2:6" s="1" customFormat="1" ht="15">
      <c r="B429" s="1">
        <v>58</v>
      </c>
      <c r="C429" s="9"/>
      <c r="D429" s="2"/>
      <c r="E429" s="10" t="str">
        <f>"$/"&amp;'[1]B1.1 Curr&amp;Appl Rt Class General'!$G$32</f>
        <v>$/NA</v>
      </c>
      <c r="F429" s="15">
        <v>0</v>
      </c>
    </row>
    <row r="430" spans="2:6" s="1" customFormat="1" ht="15">
      <c r="B430" s="1">
        <v>59</v>
      </c>
      <c r="C430" s="9"/>
      <c r="D430" s="2"/>
      <c r="E430" s="10" t="str">
        <f>"$/"&amp;'[1]B1.1 Curr&amp;Appl Rt Class General'!$G$32</f>
        <v>$/NA</v>
      </c>
      <c r="F430" s="15">
        <v>0</v>
      </c>
    </row>
    <row r="431" spans="2:6" s="1" customFormat="1" ht="15">
      <c r="B431" s="1">
        <v>60</v>
      </c>
      <c r="C431" s="1" t="s">
        <v>22</v>
      </c>
      <c r="D431" s="2"/>
      <c r="E431" s="3"/>
      <c r="F431" s="4"/>
    </row>
    <row r="432" spans="2:6" s="1" customFormat="1" ht="15">
      <c r="B432" s="1">
        <v>61</v>
      </c>
      <c r="C432" s="1" t="s">
        <v>23</v>
      </c>
      <c r="D432" s="2"/>
      <c r="E432" s="3"/>
      <c r="F432" s="4"/>
    </row>
    <row r="433" spans="2:6" s="1" customFormat="1" ht="15">
      <c r="B433" s="1">
        <v>62</v>
      </c>
      <c r="C433" s="9"/>
      <c r="D433" s="2"/>
      <c r="E433" s="10" t="str">
        <f>"$/"&amp;'[1]B1.1 Curr&amp;Appl Rt Class General'!$G$32</f>
        <v>$/NA</v>
      </c>
      <c r="F433" s="15">
        <v>0</v>
      </c>
    </row>
    <row r="434" spans="2:6" s="1" customFormat="1" ht="15">
      <c r="B434" s="1">
        <v>63</v>
      </c>
      <c r="C434" s="9"/>
      <c r="D434" s="2"/>
      <c r="E434" s="10" t="str">
        <f>"$/"&amp;'[1]B1.1 Curr&amp;Appl Rt Class General'!$G$32</f>
        <v>$/NA</v>
      </c>
      <c r="F434" s="15">
        <v>0</v>
      </c>
    </row>
    <row r="435" spans="2:6" s="1" customFormat="1" ht="15">
      <c r="B435" s="1">
        <v>64</v>
      </c>
      <c r="C435" s="9"/>
      <c r="D435" s="2"/>
      <c r="E435" s="10" t="str">
        <f>"$/"&amp;'[1]B1.1 Curr&amp;Appl Rt Class General'!$G$32</f>
        <v>$/NA</v>
      </c>
      <c r="F435" s="15">
        <v>0</v>
      </c>
    </row>
    <row r="436" spans="2:6" s="1" customFormat="1" ht="15">
      <c r="B436" s="1">
        <v>65</v>
      </c>
      <c r="C436" s="1" t="s">
        <v>24</v>
      </c>
      <c r="D436" s="2"/>
      <c r="E436" s="3"/>
      <c r="F436" s="4"/>
    </row>
    <row r="437" spans="2:6" s="1" customFormat="1" ht="15">
      <c r="B437" s="1">
        <v>66</v>
      </c>
      <c r="C437" s="1" t="s">
        <v>25</v>
      </c>
      <c r="D437" s="2"/>
      <c r="E437" s="3"/>
      <c r="F437" s="4"/>
    </row>
    <row r="438" spans="2:6" s="1" customFormat="1" ht="15">
      <c r="B438" s="1">
        <v>67</v>
      </c>
      <c r="C438" s="9"/>
      <c r="D438" s="2"/>
      <c r="E438" s="10" t="str">
        <f>"$/"&amp;'[1]B1.1 Curr&amp;Appl Rt Class General'!$G$32</f>
        <v>$/NA</v>
      </c>
      <c r="F438" s="15">
        <v>0</v>
      </c>
    </row>
    <row r="439" spans="2:6" s="1" customFormat="1" ht="15">
      <c r="B439" s="1">
        <v>68</v>
      </c>
      <c r="C439" s="9"/>
      <c r="D439" s="2"/>
      <c r="E439" s="10" t="str">
        <f>"$/"&amp;'[1]B1.1 Curr&amp;Appl Rt Class General'!$G$32</f>
        <v>$/NA</v>
      </c>
      <c r="F439" s="15">
        <v>0</v>
      </c>
    </row>
    <row r="440" spans="2:6" s="1" customFormat="1" ht="15">
      <c r="B440" s="1">
        <v>69</v>
      </c>
      <c r="C440" s="9"/>
      <c r="D440" s="2"/>
      <c r="E440" s="10" t="str">
        <f>"$/"&amp;'[1]B1.1 Curr&amp;Appl Rt Class General'!$G$32</f>
        <v>$/NA</v>
      </c>
      <c r="F440" s="15">
        <v>0</v>
      </c>
    </row>
    <row r="441" spans="2:6" s="1" customFormat="1" ht="15">
      <c r="B441" s="1">
        <v>70</v>
      </c>
      <c r="C441" s="1" t="s">
        <v>26</v>
      </c>
      <c r="D441" s="2"/>
      <c r="E441" s="3"/>
      <c r="F441" s="4"/>
    </row>
    <row r="442" spans="2:6" s="1" customFormat="1" ht="15">
      <c r="B442" s="1">
        <v>71</v>
      </c>
      <c r="C442" s="1" t="s">
        <v>27</v>
      </c>
      <c r="D442" s="2"/>
      <c r="E442" s="3"/>
      <c r="F442" s="4"/>
    </row>
    <row r="443" spans="2:6" s="1" customFormat="1" ht="15">
      <c r="B443" s="1">
        <v>72</v>
      </c>
      <c r="C443" s="9" t="str">
        <f>'[1]M1.1 Appl For WMSR'!$C$28</f>
        <v>Wholesale Market Service Rate </v>
      </c>
      <c r="D443" s="2"/>
      <c r="E443" s="10" t="s">
        <v>28</v>
      </c>
      <c r="F443" s="23">
        <v>0</v>
      </c>
    </row>
    <row r="444" spans="2:6" s="1" customFormat="1" ht="15">
      <c r="B444" s="1">
        <v>73</v>
      </c>
      <c r="C444" s="1" t="s">
        <v>29</v>
      </c>
      <c r="D444" s="2"/>
      <c r="E444" s="3"/>
      <c r="F444" s="4"/>
    </row>
    <row r="445" spans="2:6" s="1" customFormat="1" ht="15">
      <c r="B445" s="1">
        <v>74</v>
      </c>
      <c r="C445" s="1" t="s">
        <v>30</v>
      </c>
      <c r="D445" s="2"/>
      <c r="E445" s="3"/>
      <c r="F445" s="4"/>
    </row>
    <row r="446" spans="2:6" s="1" customFormat="1" ht="15">
      <c r="B446" s="1">
        <v>75</v>
      </c>
      <c r="C446" s="9" t="str">
        <f>'[1]M2.1 Appl For RRR'!$C$28</f>
        <v>Rural Rate Protection Charge</v>
      </c>
      <c r="D446" s="2"/>
      <c r="E446" s="10" t="s">
        <v>28</v>
      </c>
      <c r="F446" s="15">
        <v>0</v>
      </c>
    </row>
    <row r="447" spans="2:6" s="1" customFormat="1" ht="15">
      <c r="B447" s="1">
        <v>76</v>
      </c>
      <c r="C447" s="1" t="s">
        <v>31</v>
      </c>
      <c r="D447" s="2"/>
      <c r="E447" s="3"/>
      <c r="F447" s="4"/>
    </row>
    <row r="448" spans="2:6" s="1" customFormat="1" ht="15">
      <c r="B448" s="1">
        <v>77</v>
      </c>
      <c r="C448" s="1" t="s">
        <v>32</v>
      </c>
      <c r="D448" s="2"/>
      <c r="E448" s="3"/>
      <c r="F448" s="4"/>
    </row>
    <row r="449" spans="2:6" s="1" customFormat="1" ht="15">
      <c r="B449" s="1">
        <v>78</v>
      </c>
      <c r="C449" s="9" t="str">
        <f>'[1]M3.1 Appl For SSS'!$C$28</f>
        <v>Standard Supply Service – Administrative Charge (if applicable)</v>
      </c>
      <c r="D449" s="2"/>
      <c r="E449" s="10" t="s">
        <v>8</v>
      </c>
      <c r="F449" s="11">
        <v>0</v>
      </c>
    </row>
    <row r="450" spans="2:6" s="1" customFormat="1" ht="15">
      <c r="B450" s="1">
        <v>79</v>
      </c>
      <c r="C450" s="1" t="s">
        <v>33</v>
      </c>
      <c r="D450" s="2"/>
      <c r="E450" s="3"/>
      <c r="F450" s="4"/>
    </row>
    <row r="451" spans="2:6" s="1" customFormat="1" ht="15">
      <c r="B451" s="1">
        <v>80</v>
      </c>
      <c r="C451" s="1" t="s">
        <v>34</v>
      </c>
      <c r="D451" s="2"/>
      <c r="E451" s="3"/>
      <c r="F451" s="4"/>
    </row>
    <row r="452" spans="4:6" s="1" customFormat="1" ht="13.5" customHeight="1">
      <c r="D452" s="2"/>
      <c r="E452" s="3"/>
      <c r="F452" s="4">
        <v>0</v>
      </c>
    </row>
    <row r="453" spans="4:6" s="1" customFormat="1" ht="15">
      <c r="D453" s="2"/>
      <c r="E453" s="3"/>
      <c r="F453" s="4"/>
    </row>
    <row r="454" spans="2:6" s="1" customFormat="1" ht="15">
      <c r="B454" s="1" t="s">
        <v>44</v>
      </c>
      <c r="C454" s="1" t="s">
        <v>0</v>
      </c>
      <c r="D454" s="2"/>
      <c r="E454" s="3"/>
      <c r="F454" s="4"/>
    </row>
    <row r="455" spans="2:6" s="1" customFormat="1" ht="15.75">
      <c r="B455" s="21">
        <f>'[1]B1.1 Curr&amp;Appl Rt Class General'!$B$33</f>
        <v>13</v>
      </c>
      <c r="C455" s="5" t="str">
        <f>'[1]B1.1 Curr&amp;Appl Rt Class General'!$D$33</f>
        <v>Rate Class 13</v>
      </c>
      <c r="D455" s="2"/>
      <c r="E455" s="3"/>
      <c r="F455" s="4"/>
    </row>
    <row r="456" spans="4:6" s="1" customFormat="1" ht="15">
      <c r="D456" s="2"/>
      <c r="E456" s="3"/>
      <c r="F456" s="4"/>
    </row>
    <row r="457" spans="2:6" s="1" customFormat="1" ht="15">
      <c r="B457" s="1" t="s">
        <v>44</v>
      </c>
      <c r="C457" s="1" t="s">
        <v>1</v>
      </c>
      <c r="D457" s="2" t="s">
        <v>2</v>
      </c>
      <c r="E457" s="3" t="s">
        <v>3</v>
      </c>
      <c r="F457" s="4" t="s">
        <v>4</v>
      </c>
    </row>
    <row r="458" spans="2:6" s="1" customFormat="1" ht="15">
      <c r="B458" s="1">
        <v>1</v>
      </c>
      <c r="C458" s="6" t="s">
        <v>5</v>
      </c>
      <c r="D458" s="2"/>
      <c r="E458" s="7"/>
      <c r="F458" s="8"/>
    </row>
    <row r="459" spans="2:6" s="1" customFormat="1" ht="15">
      <c r="B459" s="1">
        <v>2</v>
      </c>
      <c r="C459" s="1" t="s">
        <v>6</v>
      </c>
      <c r="D459" s="2"/>
      <c r="E459" s="3"/>
      <c r="F459" s="4"/>
    </row>
    <row r="460" spans="2:6" s="1" customFormat="1" ht="15">
      <c r="B460" s="1">
        <v>3</v>
      </c>
      <c r="C460" s="9" t="s">
        <v>7</v>
      </c>
      <c r="D460" s="2"/>
      <c r="E460" s="10" t="s">
        <v>8</v>
      </c>
      <c r="F460" s="11">
        <v>0</v>
      </c>
    </row>
    <row r="461" spans="2:6" s="1" customFormat="1" ht="15">
      <c r="B461" s="1">
        <v>4</v>
      </c>
      <c r="C461" s="1" t="s">
        <v>9</v>
      </c>
      <c r="D461" s="2"/>
      <c r="E461" s="3"/>
      <c r="F461" s="4"/>
    </row>
    <row r="462" spans="2:6" s="1" customFormat="1" ht="15">
      <c r="B462" s="1">
        <v>5</v>
      </c>
      <c r="C462" s="1" t="s">
        <v>10</v>
      </c>
      <c r="D462" s="2"/>
      <c r="E462" s="3"/>
      <c r="F462" s="4"/>
    </row>
    <row r="463" spans="2:6" s="1" customFormat="1" ht="15">
      <c r="B463" s="1">
        <v>6</v>
      </c>
      <c r="C463" s="9" t="str">
        <f>"Service Charge "&amp;'[1]J1.1 Smart Meter Funding Adder'!$D$20</f>
        <v>Service Charge Smart Meters</v>
      </c>
      <c r="D463" s="2" t="str">
        <f>'[1]Z1.0 OEB Control Sheet'!$O$69</f>
        <v>Yes</v>
      </c>
      <c r="E463" s="10" t="s">
        <v>8</v>
      </c>
      <c r="F463" s="12">
        <v>0</v>
      </c>
    </row>
    <row r="464" spans="2:6" s="1" customFormat="1" ht="15">
      <c r="B464" s="1">
        <v>7</v>
      </c>
      <c r="C464" s="9" t="str">
        <f>"Service Charge "&amp;'[1]J1.2 Smart Meter Dispos Adder'!$D$20</f>
        <v>Service Charge Smart Meter Disposition</v>
      </c>
      <c r="D464" s="2" t="str">
        <f>'[1]Z1.0 OEB Control Sheet'!$O$70</f>
        <v>No</v>
      </c>
      <c r="E464" s="10" t="s">
        <v>8</v>
      </c>
      <c r="F464" s="12">
        <v>0</v>
      </c>
    </row>
    <row r="465" spans="2:6" s="1" customFormat="1" ht="15">
      <c r="B465" s="1">
        <v>8</v>
      </c>
      <c r="C465" s="9" t="str">
        <f>"Service Charge "&amp;'[1]J1.3 App For Gen Rate Adder3'!$D$20</f>
        <v>Service Charge Rate Adder3</v>
      </c>
      <c r="D465" s="2" t="str">
        <f>'[1]Z1.0 OEB Control Sheet'!$O$71</f>
        <v>No</v>
      </c>
      <c r="E465" s="10" t="s">
        <v>8</v>
      </c>
      <c r="F465" s="12">
        <v>0</v>
      </c>
    </row>
    <row r="466" spans="2:6" s="1" customFormat="1" ht="15">
      <c r="B466" s="1">
        <v>9</v>
      </c>
      <c r="C466" s="9" t="str">
        <f>"Service Charge "&amp;'[1]J1.4 App For Gen Rate Adder4'!$D$20</f>
        <v>Service Charge Rate Adder4</v>
      </c>
      <c r="D466" s="2" t="str">
        <f>'[1]Z1.0 OEB Control Sheet'!$O$72</f>
        <v>No</v>
      </c>
      <c r="E466" s="10" t="s">
        <v>8</v>
      </c>
      <c r="F466" s="12">
        <v>0</v>
      </c>
    </row>
    <row r="467" spans="2:6" s="1" customFormat="1" ht="15">
      <c r="B467" s="1">
        <v>10</v>
      </c>
      <c r="C467" s="9" t="str">
        <f>"Service Charge "&amp;'[1]J1.5 App For Gen Rate Adder5'!$D$20</f>
        <v>Service Charge Rate Adder5</v>
      </c>
      <c r="D467" s="2" t="str">
        <f>'[1]Z1.0 OEB Control Sheet'!$O$73</f>
        <v>No</v>
      </c>
      <c r="E467" s="10" t="s">
        <v>8</v>
      </c>
      <c r="F467" s="12">
        <v>0</v>
      </c>
    </row>
    <row r="468" spans="2:6" s="1" customFormat="1" ht="15">
      <c r="B468" s="1">
        <v>11</v>
      </c>
      <c r="C468" s="9" t="str">
        <f>"Service Charge "&amp;'[1]J1.6 App For Gen Rate Adder6'!$D$20</f>
        <v>Service Charge Rate Adder6</v>
      </c>
      <c r="D468" s="2" t="str">
        <f>'[1]Z1.0 OEB Control Sheet'!$O$74</f>
        <v>No</v>
      </c>
      <c r="E468" s="10" t="s">
        <v>8</v>
      </c>
      <c r="F468" s="12">
        <v>0</v>
      </c>
    </row>
    <row r="469" spans="2:6" s="1" customFormat="1" ht="15">
      <c r="B469" s="1">
        <v>12</v>
      </c>
      <c r="C469" s="9" t="str">
        <f>"Service Charge "&amp;'[1]J1.7 App For Gen Rate Adder7'!$D$20</f>
        <v>Service Charge Rate Adder7</v>
      </c>
      <c r="D469" s="2" t="str">
        <f>'[1]Z1.0 OEB Control Sheet'!$O$75</f>
        <v>No</v>
      </c>
      <c r="E469" s="10" t="s">
        <v>8</v>
      </c>
      <c r="F469" s="12">
        <v>0</v>
      </c>
    </row>
    <row r="470" spans="2:6" s="1" customFormat="1" ht="15">
      <c r="B470" s="1">
        <v>13</v>
      </c>
      <c r="C470" s="9" t="str">
        <f>"Service Charge "&amp;'[1]J1.8 App For Gen Rate Adder8'!$D$20</f>
        <v>Service Charge Rate Adder8</v>
      </c>
      <c r="D470" s="2" t="str">
        <f>'[1]Z1.0 OEB Control Sheet'!$O$76</f>
        <v>No</v>
      </c>
      <c r="E470" s="10" t="s">
        <v>8</v>
      </c>
      <c r="F470" s="12">
        <v>0</v>
      </c>
    </row>
    <row r="471" spans="2:6" s="1" customFormat="1" ht="15">
      <c r="B471" s="1">
        <v>14</v>
      </c>
      <c r="C471" s="9" t="str">
        <f>"Service Charge "&amp;'[1]J1.9 App For Gen Rate Adder9'!$D$20</f>
        <v>Service Charge Rate Adder9</v>
      </c>
      <c r="D471" s="2" t="str">
        <f>'[1]Z1.0 OEB Control Sheet'!$O$77</f>
        <v>No</v>
      </c>
      <c r="E471" s="10" t="s">
        <v>8</v>
      </c>
      <c r="F471" s="12">
        <v>0</v>
      </c>
    </row>
    <row r="472" spans="2:6" s="1" customFormat="1" ht="15">
      <c r="B472" s="1">
        <v>15</v>
      </c>
      <c r="C472" s="9" t="str">
        <f>"Service Charge "&amp;'[1]J1.10 App For Gen Rate Adder10'!$D$20</f>
        <v>Service Charge Rate Adder10</v>
      </c>
      <c r="D472" s="2" t="str">
        <f>'[1]Z1.0 OEB Control Sheet'!$O$78</f>
        <v>No</v>
      </c>
      <c r="E472" s="10" t="s">
        <v>8</v>
      </c>
      <c r="F472" s="12">
        <v>0</v>
      </c>
    </row>
    <row r="473" spans="2:6" s="1" customFormat="1" ht="15">
      <c r="B473" s="1">
        <v>16</v>
      </c>
      <c r="C473" s="1" t="s">
        <v>11</v>
      </c>
      <c r="D473" s="2"/>
      <c r="E473" s="3"/>
      <c r="F473" s="4"/>
    </row>
    <row r="474" spans="2:6" s="1" customFormat="1" ht="15">
      <c r="B474" s="1">
        <v>17</v>
      </c>
      <c r="C474" s="1" t="s">
        <v>12</v>
      </c>
      <c r="D474" s="2"/>
      <c r="E474" s="3"/>
      <c r="F474" s="4"/>
    </row>
    <row r="475" spans="2:6" s="1" customFormat="1" ht="15">
      <c r="B475" s="1">
        <v>18</v>
      </c>
      <c r="C475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475" s="2"/>
      <c r="E475" s="10" t="s">
        <v>8</v>
      </c>
      <c r="F475" s="12">
        <v>0</v>
      </c>
    </row>
    <row r="476" spans="2:6" s="1" customFormat="1" ht="15">
      <c r="B476" s="1">
        <v>19</v>
      </c>
      <c r="C476" s="9" t="str">
        <f>"Service Charge "&amp;'[1]J2.2 App For Gen Rate Rider2'!$D$20&amp;" – effective until "&amp;'[1]J2.2 App For Gen Rate Rider2'!$I$22</f>
        <v>Service Charge Rate Rider2 – effective until </v>
      </c>
      <c r="D476" s="2"/>
      <c r="E476" s="10" t="s">
        <v>8</v>
      </c>
      <c r="F476" s="12">
        <v>0</v>
      </c>
    </row>
    <row r="477" spans="2:6" s="1" customFormat="1" ht="15">
      <c r="B477" s="1">
        <v>20</v>
      </c>
      <c r="C477" s="9" t="str">
        <f>"Service Charge "&amp;'[1]J2.3 App For Gen Rate Rider3'!$D$20&amp;" – effective until "&amp;'[1]J2.3 App For Gen Rate Rider3'!$I$22</f>
        <v>Service Charge Rate Rider3 – effective until </v>
      </c>
      <c r="D477" s="2"/>
      <c r="E477" s="10" t="s">
        <v>8</v>
      </c>
      <c r="F477" s="12">
        <v>0</v>
      </c>
    </row>
    <row r="478" spans="2:6" s="1" customFormat="1" ht="15">
      <c r="B478" s="1">
        <v>21</v>
      </c>
      <c r="C478" s="9" t="str">
        <f>"Service Charge "&amp;'[1]J2.4 App For Gen Rate Rider4'!$D$20&amp;" – effective until "&amp;'[1]J2.4 App For Gen Rate Rider4'!$I$22</f>
        <v>Service Charge Rate Rider4 – effective until </v>
      </c>
      <c r="D478" s="2"/>
      <c r="E478" s="10" t="s">
        <v>8</v>
      </c>
      <c r="F478" s="12">
        <v>0</v>
      </c>
    </row>
    <row r="479" spans="2:6" s="1" customFormat="1" ht="15">
      <c r="B479" s="1">
        <v>22</v>
      </c>
      <c r="C479" s="9" t="str">
        <f>"Service Charge "&amp;'[1]J2.5 App For Gen Rate Rider5'!$D$20&amp;" – effective until "&amp;'[1]J2.5 App For Gen Rate Rider5'!$I$22</f>
        <v>Service Charge Rate Rider5 – effective until </v>
      </c>
      <c r="D479" s="2"/>
      <c r="E479" s="10" t="s">
        <v>8</v>
      </c>
      <c r="F479" s="12">
        <v>0</v>
      </c>
    </row>
    <row r="480" spans="2:6" s="1" customFormat="1" ht="15">
      <c r="B480" s="1">
        <v>23</v>
      </c>
      <c r="C480" s="9" t="str">
        <f>"Service Charge "&amp;'[1]J2.6 App For Gen Rate Rider6'!$D$20&amp;" – effective until "&amp;'[1]J2.6 App For Gen Rate Rider6'!$I$22</f>
        <v>Service Charge Rate Rider6 – effective until </v>
      </c>
      <c r="D480" s="2"/>
      <c r="E480" s="10" t="s">
        <v>8</v>
      </c>
      <c r="F480" s="12">
        <v>0</v>
      </c>
    </row>
    <row r="481" spans="2:6" s="1" customFormat="1" ht="15">
      <c r="B481" s="1">
        <v>24</v>
      </c>
      <c r="C481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481" s="2"/>
      <c r="E481" s="10" t="s">
        <v>8</v>
      </c>
      <c r="F481" s="12">
        <v>0</v>
      </c>
    </row>
    <row r="482" spans="2:6" s="1" customFormat="1" ht="15">
      <c r="B482" s="1">
        <v>25</v>
      </c>
      <c r="C482" s="9" t="str">
        <f>"Service Charge "&amp;'[1]J2.8 App For Gen Rate Rider8'!$D$20&amp;" – effective until "&amp;'[1]J2.8 App For Gen Rate Rider8'!$I$22</f>
        <v>Service Charge Rate Rider8 – effective until </v>
      </c>
      <c r="D482" s="2"/>
      <c r="E482" s="10" t="s">
        <v>8</v>
      </c>
      <c r="F482" s="12">
        <v>0</v>
      </c>
    </row>
    <row r="483" spans="2:6" s="1" customFormat="1" ht="15">
      <c r="B483" s="1">
        <v>26</v>
      </c>
      <c r="C483" s="9" t="str">
        <f>"Service Charge "&amp;'[1]J2.9 App For Gen Rate Rider9'!$D$20&amp;" – effective until "&amp;'[1]J2.9 App For Gen Rate Rider9'!$I$22</f>
        <v>Service Charge Rate Rider9 – effective until </v>
      </c>
      <c r="D483" s="2"/>
      <c r="E483" s="10" t="s">
        <v>8</v>
      </c>
      <c r="F483" s="12">
        <v>0</v>
      </c>
    </row>
    <row r="484" spans="2:6" s="1" customFormat="1" ht="15">
      <c r="B484" s="1">
        <v>27</v>
      </c>
      <c r="C484" s="9" t="str">
        <f>"Service Charge "&amp;'[1]J2.10 App For Gen Rate Rider10'!$D$20&amp;" – effective until "&amp;'[1]J2.10 App For Gen Rate Rider10'!$I$22</f>
        <v>Service Charge Rate Rider10 – effective until </v>
      </c>
      <c r="D484" s="2"/>
      <c r="E484" s="10" t="s">
        <v>8</v>
      </c>
      <c r="F484" s="12">
        <v>0</v>
      </c>
    </row>
    <row r="485" spans="2:6" s="1" customFormat="1" ht="15">
      <c r="B485" s="1">
        <v>28</v>
      </c>
      <c r="C485" s="1" t="s">
        <v>13</v>
      </c>
      <c r="D485" s="2"/>
      <c r="E485" s="3"/>
      <c r="F485" s="4"/>
    </row>
    <row r="486" spans="2:6" s="1" customFormat="1" ht="15">
      <c r="B486" s="1">
        <v>29</v>
      </c>
      <c r="C486" s="1" t="s">
        <v>14</v>
      </c>
      <c r="D486" s="2"/>
      <c r="E486" s="3"/>
      <c r="F486" s="4"/>
    </row>
    <row r="487" spans="2:6" s="1" customFormat="1" ht="15">
      <c r="B487" s="1">
        <v>30</v>
      </c>
      <c r="C487" s="9" t="s">
        <v>15</v>
      </c>
      <c r="D487" s="2"/>
      <c r="E487" s="10" t="str">
        <f>"$/"&amp;'[1]B1.1 Curr&amp;Appl Rt Class General'!$G$33</f>
        <v>$/NA</v>
      </c>
      <c r="F487" s="15">
        <v>0</v>
      </c>
    </row>
    <row r="488" spans="2:6" s="1" customFormat="1" ht="15">
      <c r="B488" s="1">
        <v>31</v>
      </c>
      <c r="C488" s="6" t="s">
        <v>16</v>
      </c>
      <c r="D488" s="2"/>
      <c r="E488" s="7"/>
      <c r="F488" s="8"/>
    </row>
    <row r="489" spans="2:6" s="1" customFormat="1" ht="15">
      <c r="B489" s="1">
        <v>32</v>
      </c>
      <c r="C489" s="6" t="s">
        <v>17</v>
      </c>
      <c r="D489" s="2"/>
      <c r="E489" s="7"/>
      <c r="F489" s="8"/>
    </row>
    <row r="490" spans="2:6" s="1" customFormat="1" ht="15">
      <c r="B490" s="1">
        <v>33</v>
      </c>
      <c r="C490" s="9" t="str">
        <f>"Distribution Volumetric "&amp;'[1]J1.1 Smart Meter Funding Adder'!$D$20</f>
        <v>Distribution Volumetric Smart Meters</v>
      </c>
      <c r="D490" s="2" t="str">
        <f>'[1]Z1.0 OEB Control Sheet'!$O$69</f>
        <v>Yes</v>
      </c>
      <c r="E490" s="10" t="str">
        <f>"$/"&amp;'[1]B1.1 Curr&amp;Appl Rt Class General'!$G$33</f>
        <v>$/NA</v>
      </c>
      <c r="F490" s="22">
        <v>0</v>
      </c>
    </row>
    <row r="491" spans="2:6" s="1" customFormat="1" ht="15">
      <c r="B491" s="1">
        <v>34</v>
      </c>
      <c r="C491" s="9" t="str">
        <f>"Distribution Volumetric "&amp;'[1]J1.2 Smart Meter Dispos Adder'!$D$20</f>
        <v>Distribution Volumetric Smart Meter Disposition</v>
      </c>
      <c r="D491" s="2" t="str">
        <f>'[1]Z1.0 OEB Control Sheet'!$O$70</f>
        <v>No</v>
      </c>
      <c r="E491" s="10" t="str">
        <f>"$/"&amp;'[1]B1.1 Curr&amp;Appl Rt Class General'!$G$33</f>
        <v>$/NA</v>
      </c>
      <c r="F491" s="22">
        <v>0</v>
      </c>
    </row>
    <row r="492" spans="2:6" s="1" customFormat="1" ht="15">
      <c r="B492" s="1">
        <v>35</v>
      </c>
      <c r="C492" s="9" t="str">
        <f>"Distribution Volumetric "&amp;'[1]J1.3 App For Gen Rate Adder3'!$D$20</f>
        <v>Distribution Volumetric Rate Adder3</v>
      </c>
      <c r="D492" s="2" t="str">
        <f>'[1]Z1.0 OEB Control Sheet'!$O$71</f>
        <v>No</v>
      </c>
      <c r="E492" s="10" t="str">
        <f>"$/"&amp;'[1]B1.1 Curr&amp;Appl Rt Class General'!$G$33</f>
        <v>$/NA</v>
      </c>
      <c r="F492" s="15">
        <v>0</v>
      </c>
    </row>
    <row r="493" spans="2:6" s="1" customFormat="1" ht="15">
      <c r="B493" s="1">
        <v>36</v>
      </c>
      <c r="C493" s="9" t="str">
        <f>"Distribution Volumetric "&amp;'[1]J1.4 App For Gen Rate Adder4'!$D$20</f>
        <v>Distribution Volumetric Rate Adder4</v>
      </c>
      <c r="D493" s="2" t="str">
        <f>'[1]Z1.0 OEB Control Sheet'!$O$72</f>
        <v>No</v>
      </c>
      <c r="E493" s="10" t="str">
        <f>"$/"&amp;'[1]B1.1 Curr&amp;Appl Rt Class General'!$G$33</f>
        <v>$/NA</v>
      </c>
      <c r="F493" s="15">
        <v>0</v>
      </c>
    </row>
    <row r="494" spans="2:6" s="1" customFormat="1" ht="15">
      <c r="B494" s="1">
        <v>37</v>
      </c>
      <c r="C494" s="9" t="str">
        <f>"Distribution Volumetric "&amp;'[1]J1.5 App For Gen Rate Adder5'!$D$20</f>
        <v>Distribution Volumetric Rate Adder5</v>
      </c>
      <c r="D494" s="2" t="str">
        <f>'[1]Z1.0 OEB Control Sheet'!$O$73</f>
        <v>No</v>
      </c>
      <c r="E494" s="10" t="str">
        <f>"$/"&amp;'[1]B1.1 Curr&amp;Appl Rt Class General'!$G$33</f>
        <v>$/NA</v>
      </c>
      <c r="F494" s="15">
        <v>0</v>
      </c>
    </row>
    <row r="495" spans="2:6" s="1" customFormat="1" ht="15">
      <c r="B495" s="1">
        <v>38</v>
      </c>
      <c r="C495" s="9" t="str">
        <f>"Distribution Volumetric "&amp;'[1]J1.6 App For Gen Rate Adder6'!$D$20</f>
        <v>Distribution Volumetric Rate Adder6</v>
      </c>
      <c r="D495" s="2" t="str">
        <f>'[1]Z1.0 OEB Control Sheet'!$O$74</f>
        <v>No</v>
      </c>
      <c r="E495" s="10" t="str">
        <f>"$/"&amp;'[1]B1.1 Curr&amp;Appl Rt Class General'!$G$33</f>
        <v>$/NA</v>
      </c>
      <c r="F495" s="22">
        <v>0</v>
      </c>
    </row>
    <row r="496" spans="2:6" s="1" customFormat="1" ht="15">
      <c r="B496" s="1">
        <v>39</v>
      </c>
      <c r="C496" s="9" t="str">
        <f>"Distribution Volumetric "&amp;'[1]J1.7 App For Gen Rate Adder7'!$D$20</f>
        <v>Distribution Volumetric Rate Adder7</v>
      </c>
      <c r="D496" s="2" t="str">
        <f>'[1]Z1.0 OEB Control Sheet'!$O$75</f>
        <v>No</v>
      </c>
      <c r="E496" s="10" t="str">
        <f>"$/"&amp;'[1]B1.1 Curr&amp;Appl Rt Class General'!$G$33</f>
        <v>$/NA</v>
      </c>
      <c r="F496" s="22">
        <v>0</v>
      </c>
    </row>
    <row r="497" spans="2:6" s="1" customFormat="1" ht="15">
      <c r="B497" s="1">
        <v>40</v>
      </c>
      <c r="C497" s="9" t="str">
        <f>"Distribution Volumetric "&amp;'[1]J1.8 App For Gen Rate Adder8'!$D$20</f>
        <v>Distribution Volumetric Rate Adder8</v>
      </c>
      <c r="D497" s="2" t="str">
        <f>'[1]Z1.0 OEB Control Sheet'!$O$76</f>
        <v>No</v>
      </c>
      <c r="E497" s="10" t="str">
        <f>"$/"&amp;'[1]B1.1 Curr&amp;Appl Rt Class General'!$G$33</f>
        <v>$/NA</v>
      </c>
      <c r="F497" s="22">
        <v>0</v>
      </c>
    </row>
    <row r="498" spans="2:6" s="1" customFormat="1" ht="15">
      <c r="B498" s="1">
        <v>41</v>
      </c>
      <c r="C498" s="9" t="str">
        <f>"Distribution Volumetric "&amp;'[1]J1.9 App For Gen Rate Adder9'!$D$20</f>
        <v>Distribution Volumetric Rate Adder9</v>
      </c>
      <c r="D498" s="2" t="str">
        <f>'[1]Z1.0 OEB Control Sheet'!$O$77</f>
        <v>No</v>
      </c>
      <c r="E498" s="10" t="str">
        <f>"$/"&amp;'[1]B1.1 Curr&amp;Appl Rt Class General'!$G$33</f>
        <v>$/NA</v>
      </c>
      <c r="F498" s="15">
        <v>0</v>
      </c>
    </row>
    <row r="499" spans="2:6" s="1" customFormat="1" ht="15">
      <c r="B499" s="1">
        <v>42</v>
      </c>
      <c r="C499" s="9" t="str">
        <f>"Distribution Volumetric "&amp;'[1]J1.10 App For Gen Rate Adder10'!$D$20</f>
        <v>Distribution Volumetric Rate Adder10</v>
      </c>
      <c r="D499" s="2" t="str">
        <f>'[1]Z1.0 OEB Control Sheet'!$O$78</f>
        <v>No</v>
      </c>
      <c r="E499" s="10" t="str">
        <f>"$/"&amp;'[1]B1.1 Curr&amp;Appl Rt Class General'!$G$33</f>
        <v>$/NA</v>
      </c>
      <c r="F499" s="22">
        <v>0</v>
      </c>
    </row>
    <row r="500" spans="2:6" s="1" customFormat="1" ht="15">
      <c r="B500" s="1">
        <v>43</v>
      </c>
      <c r="C500" s="9" t="s">
        <v>18</v>
      </c>
      <c r="D500" s="2"/>
      <c r="E500" s="10" t="str">
        <f>"$/"&amp;'[1]B1.1 Curr&amp;Appl Rt Class General'!$G$33</f>
        <v>$/NA</v>
      </c>
      <c r="F500" s="15">
        <v>0</v>
      </c>
    </row>
    <row r="501" spans="2:6" s="1" customFormat="1" ht="15">
      <c r="B501" s="1">
        <v>44</v>
      </c>
      <c r="C501" s="1" t="s">
        <v>19</v>
      </c>
      <c r="D501" s="2"/>
      <c r="E501" s="3"/>
      <c r="F501" s="4"/>
    </row>
    <row r="502" spans="2:6" s="1" customFormat="1" ht="15">
      <c r="B502" s="1">
        <v>45</v>
      </c>
      <c r="C502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502" s="2"/>
      <c r="E502" s="10" t="str">
        <f>"$/"&amp;'[1]B1.1 Curr&amp;Appl Rt Class General'!$G$33</f>
        <v>$/NA</v>
      </c>
      <c r="F502" s="22">
        <v>0</v>
      </c>
    </row>
    <row r="503" spans="2:6" s="1" customFormat="1" ht="15">
      <c r="B503" s="1">
        <v>46</v>
      </c>
      <c r="C503" s="9" t="str">
        <f>"Distribution Volumetric "&amp;'[1]J2.2 App For Gen Rate Rider2'!$D$20&amp;" – effective until "&amp;'[1]J2.2 App For Gen Rate Rider2'!$I$22</f>
        <v>Distribution Volumetric Rate Rider2 – effective until </v>
      </c>
      <c r="D503" s="2"/>
      <c r="E503" s="10" t="str">
        <f>"$/"&amp;'[1]B1.1 Curr&amp;Appl Rt Class General'!$G$33</f>
        <v>$/NA</v>
      </c>
      <c r="F503" s="22">
        <v>0</v>
      </c>
    </row>
    <row r="504" spans="2:6" s="1" customFormat="1" ht="15">
      <c r="B504" s="1">
        <v>47</v>
      </c>
      <c r="C504" s="9" t="str">
        <f>"Distribution Volumetric "&amp;'[1]J2.3 App For Gen Rate Rider3'!$D$20&amp;" – effective until "&amp;'[1]J2.3 App For Gen Rate Rider3'!$I$22</f>
        <v>Distribution Volumetric Rate Rider3 – effective until </v>
      </c>
      <c r="D504" s="2"/>
      <c r="E504" s="10" t="str">
        <f>"$/"&amp;'[1]B1.1 Curr&amp;Appl Rt Class General'!$G$33</f>
        <v>$/NA</v>
      </c>
      <c r="F504" s="22">
        <v>0</v>
      </c>
    </row>
    <row r="505" spans="2:6" s="1" customFormat="1" ht="15">
      <c r="B505" s="1">
        <v>48</v>
      </c>
      <c r="C505" s="9" t="str">
        <f>"Distribution Volumetric "&amp;'[1]J2.4 App For Gen Rate Rider4'!$D$20&amp;" – effective until "&amp;'[1]J2.4 App For Gen Rate Rider4'!$I$22</f>
        <v>Distribution Volumetric Rate Rider4 – effective until </v>
      </c>
      <c r="D505" s="2"/>
      <c r="E505" s="10" t="str">
        <f>"$/"&amp;'[1]B1.1 Curr&amp;Appl Rt Class General'!$G$33</f>
        <v>$/NA</v>
      </c>
      <c r="F505" s="22">
        <v>0</v>
      </c>
    </row>
    <row r="506" spans="2:6" s="1" customFormat="1" ht="15">
      <c r="B506" s="1">
        <v>49</v>
      </c>
      <c r="C506" s="9" t="str">
        <f>"Distribution Volumetric "&amp;'[1]J2.5 App For Gen Rate Rider5'!$D$20&amp;" – effective until "&amp;'[1]J2.5 App For Gen Rate Rider5'!$I$22</f>
        <v>Distribution Volumetric Rate Rider5 – effective until </v>
      </c>
      <c r="D506" s="2"/>
      <c r="E506" s="10" t="str">
        <f>"$/"&amp;'[1]B1.1 Curr&amp;Appl Rt Class General'!$G$33</f>
        <v>$/NA</v>
      </c>
      <c r="F506" s="22">
        <v>0</v>
      </c>
    </row>
    <row r="507" spans="2:6" s="1" customFormat="1" ht="15">
      <c r="B507" s="1">
        <v>50</v>
      </c>
      <c r="C507" s="9" t="str">
        <f>"Distribution Volumetric "&amp;'[1]J2.6 App For Gen Rate Rider6'!$D$20&amp;" – effective until "&amp;'[1]J2.6 App For Gen Rate Rider6'!$I$22</f>
        <v>Distribution Volumetric Rate Rider6 – effective until </v>
      </c>
      <c r="D507" s="2"/>
      <c r="E507" s="10" t="str">
        <f>"$/"&amp;'[1]B1.1 Curr&amp;Appl Rt Class General'!$G$33</f>
        <v>$/NA</v>
      </c>
      <c r="F507" s="22">
        <v>0</v>
      </c>
    </row>
    <row r="508" spans="2:6" s="1" customFormat="1" ht="15">
      <c r="B508" s="1">
        <v>51</v>
      </c>
      <c r="C508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508" s="2"/>
      <c r="E508" s="10" t="str">
        <f>"$/"&amp;'[1]B1.1 Curr&amp;Appl Rt Class General'!$G$33</f>
        <v>$/NA</v>
      </c>
      <c r="F508" s="22">
        <v>0</v>
      </c>
    </row>
    <row r="509" spans="2:6" s="1" customFormat="1" ht="15">
      <c r="B509" s="1">
        <v>52</v>
      </c>
      <c r="C509" s="9" t="str">
        <f>"Distribution Volumetric "&amp;'[1]J2.8 App For Gen Rate Rider8'!$D$20&amp;" – effective until "&amp;'[1]J2.8 App For Gen Rate Rider8'!$I$22</f>
        <v>Distribution Volumetric Rate Rider8 – effective until </v>
      </c>
      <c r="D509" s="2"/>
      <c r="E509" s="10" t="str">
        <f>"$/"&amp;'[1]B1.1 Curr&amp;Appl Rt Class General'!$G$33</f>
        <v>$/NA</v>
      </c>
      <c r="F509" s="22">
        <v>0</v>
      </c>
    </row>
    <row r="510" spans="2:6" s="1" customFormat="1" ht="15">
      <c r="B510" s="1">
        <v>53</v>
      </c>
      <c r="C510" s="9" t="str">
        <f>"Distribution Volumetric "&amp;'[1]J2.9 App For Gen Rate Rider9'!$D$20&amp;" – effective until "&amp;'[1]J2.9 App For Gen Rate Rider9'!$I$22</f>
        <v>Distribution Volumetric Rate Rider9 – effective until </v>
      </c>
      <c r="D510" s="2"/>
      <c r="E510" s="10" t="str">
        <f>"$/"&amp;'[1]B1.1 Curr&amp;Appl Rt Class General'!$G$33</f>
        <v>$/NA</v>
      </c>
      <c r="F510" s="22">
        <v>0</v>
      </c>
    </row>
    <row r="511" spans="2:6" s="1" customFormat="1" ht="15">
      <c r="B511" s="1">
        <v>54</v>
      </c>
      <c r="C511" s="9" t="str">
        <f>"Distribution Volumetric "&amp;'[1]J2.10 App For Gen Rate Rider10'!$D$20&amp;" – effective until "&amp;'[1]J2.10 App For Gen Rate Rider10'!$I$22</f>
        <v>Distribution Volumetric Rate Rider10 – effective until </v>
      </c>
      <c r="D511" s="2"/>
      <c r="E511" s="10" t="str">
        <f>"$/"&amp;'[1]B1.1 Curr&amp;Appl Rt Class General'!$G$33</f>
        <v>$/NA</v>
      </c>
      <c r="F511" s="22">
        <v>0</v>
      </c>
    </row>
    <row r="512" spans="2:6" s="1" customFormat="1" ht="15">
      <c r="B512" s="1">
        <v>55</v>
      </c>
      <c r="C512" s="1" t="s">
        <v>20</v>
      </c>
      <c r="D512" s="2"/>
      <c r="E512" s="3"/>
      <c r="F512" s="4"/>
    </row>
    <row r="513" spans="2:6" s="1" customFormat="1" ht="15">
      <c r="B513" s="1">
        <v>56</v>
      </c>
      <c r="C513" s="1" t="s">
        <v>21</v>
      </c>
      <c r="D513" s="2"/>
      <c r="E513" s="3"/>
      <c r="F513" s="4"/>
    </row>
    <row r="514" spans="2:6" s="1" customFormat="1" ht="15">
      <c r="B514" s="1">
        <v>57</v>
      </c>
      <c r="C514" s="9"/>
      <c r="D514" s="2"/>
      <c r="E514" s="10" t="str">
        <f>"$/"&amp;'[1]B1.1 Curr&amp;Appl Rt Class General'!$G$33</f>
        <v>$/NA</v>
      </c>
      <c r="F514" s="15">
        <v>0</v>
      </c>
    </row>
    <row r="515" spans="2:6" s="1" customFormat="1" ht="15">
      <c r="B515" s="1">
        <v>58</v>
      </c>
      <c r="C515" s="9"/>
      <c r="D515" s="2"/>
      <c r="E515" s="10" t="str">
        <f>"$/"&amp;'[1]B1.1 Curr&amp;Appl Rt Class General'!$G$33</f>
        <v>$/NA</v>
      </c>
      <c r="F515" s="15">
        <v>0</v>
      </c>
    </row>
    <row r="516" spans="2:6" s="1" customFormat="1" ht="15">
      <c r="B516" s="1">
        <v>59</v>
      </c>
      <c r="C516" s="9"/>
      <c r="D516" s="2"/>
      <c r="E516" s="10" t="str">
        <f>"$/"&amp;'[1]B1.1 Curr&amp;Appl Rt Class General'!$G$33</f>
        <v>$/NA</v>
      </c>
      <c r="F516" s="15">
        <v>0</v>
      </c>
    </row>
    <row r="517" spans="2:6" s="1" customFormat="1" ht="15">
      <c r="B517" s="1">
        <v>60</v>
      </c>
      <c r="C517" s="1" t="s">
        <v>22</v>
      </c>
      <c r="D517" s="2"/>
      <c r="E517" s="3"/>
      <c r="F517" s="4"/>
    </row>
    <row r="518" spans="2:6" s="1" customFormat="1" ht="15">
      <c r="B518" s="1">
        <v>61</v>
      </c>
      <c r="C518" s="1" t="s">
        <v>23</v>
      </c>
      <c r="D518" s="2"/>
      <c r="E518" s="3"/>
      <c r="F518" s="4"/>
    </row>
    <row r="519" spans="2:6" s="1" customFormat="1" ht="15">
      <c r="B519" s="1">
        <v>62</v>
      </c>
      <c r="C519" s="9"/>
      <c r="D519" s="2"/>
      <c r="E519" s="10" t="str">
        <f>"$/"&amp;'[1]B1.1 Curr&amp;Appl Rt Class General'!$G$33</f>
        <v>$/NA</v>
      </c>
      <c r="F519" s="15">
        <v>0</v>
      </c>
    </row>
    <row r="520" spans="2:6" s="1" customFormat="1" ht="15">
      <c r="B520" s="1">
        <v>63</v>
      </c>
      <c r="C520" s="9"/>
      <c r="D520" s="2"/>
      <c r="E520" s="10" t="str">
        <f>"$/"&amp;'[1]B1.1 Curr&amp;Appl Rt Class General'!$G$33</f>
        <v>$/NA</v>
      </c>
      <c r="F520" s="15">
        <v>0</v>
      </c>
    </row>
    <row r="521" spans="2:6" s="1" customFormat="1" ht="15">
      <c r="B521" s="1">
        <v>64</v>
      </c>
      <c r="C521" s="9"/>
      <c r="D521" s="2"/>
      <c r="E521" s="10" t="str">
        <f>"$/"&amp;'[1]B1.1 Curr&amp;Appl Rt Class General'!$G$33</f>
        <v>$/NA</v>
      </c>
      <c r="F521" s="15">
        <v>0</v>
      </c>
    </row>
    <row r="522" spans="2:6" s="1" customFormat="1" ht="15">
      <c r="B522" s="1">
        <v>65</v>
      </c>
      <c r="C522" s="1" t="s">
        <v>24</v>
      </c>
      <c r="D522" s="2"/>
      <c r="E522" s="3"/>
      <c r="F522" s="4"/>
    </row>
    <row r="523" spans="2:6" s="1" customFormat="1" ht="15">
      <c r="B523" s="1">
        <v>66</v>
      </c>
      <c r="C523" s="1" t="s">
        <v>25</v>
      </c>
      <c r="D523" s="2"/>
      <c r="E523" s="3"/>
      <c r="F523" s="4"/>
    </row>
    <row r="524" spans="2:6" s="1" customFormat="1" ht="15">
      <c r="B524" s="1">
        <v>67</v>
      </c>
      <c r="C524" s="9"/>
      <c r="D524" s="2"/>
      <c r="E524" s="10" t="str">
        <f>"$/"&amp;'[1]B1.1 Curr&amp;Appl Rt Class General'!$G$33</f>
        <v>$/NA</v>
      </c>
      <c r="F524" s="15">
        <v>0</v>
      </c>
    </row>
    <row r="525" spans="2:6" s="1" customFormat="1" ht="15">
      <c r="B525" s="1">
        <v>68</v>
      </c>
      <c r="C525" s="9"/>
      <c r="D525" s="2"/>
      <c r="E525" s="10" t="str">
        <f>"$/"&amp;'[1]B1.1 Curr&amp;Appl Rt Class General'!$G$33</f>
        <v>$/NA</v>
      </c>
      <c r="F525" s="15">
        <v>0</v>
      </c>
    </row>
    <row r="526" spans="2:6" s="1" customFormat="1" ht="15">
      <c r="B526" s="1">
        <v>69</v>
      </c>
      <c r="C526" s="9"/>
      <c r="D526" s="2"/>
      <c r="E526" s="10" t="str">
        <f>"$/"&amp;'[1]B1.1 Curr&amp;Appl Rt Class General'!$G$33</f>
        <v>$/NA</v>
      </c>
      <c r="F526" s="15">
        <v>0</v>
      </c>
    </row>
    <row r="527" spans="2:6" s="1" customFormat="1" ht="15">
      <c r="B527" s="1">
        <v>70</v>
      </c>
      <c r="C527" s="1" t="s">
        <v>26</v>
      </c>
      <c r="D527" s="2"/>
      <c r="E527" s="3"/>
      <c r="F527" s="4"/>
    </row>
    <row r="528" spans="2:6" s="1" customFormat="1" ht="15">
      <c r="B528" s="1">
        <v>71</v>
      </c>
      <c r="C528" s="1" t="s">
        <v>27</v>
      </c>
      <c r="D528" s="2"/>
      <c r="E528" s="3"/>
      <c r="F528" s="4"/>
    </row>
    <row r="529" spans="2:6" s="1" customFormat="1" ht="15">
      <c r="B529" s="1">
        <v>72</v>
      </c>
      <c r="C529" s="9" t="str">
        <f>'[1]M1.1 Appl For WMSR'!$C$28</f>
        <v>Wholesale Market Service Rate </v>
      </c>
      <c r="D529" s="2"/>
      <c r="E529" s="10" t="s">
        <v>28</v>
      </c>
      <c r="F529" s="23">
        <v>0</v>
      </c>
    </row>
    <row r="530" spans="2:6" s="1" customFormat="1" ht="15">
      <c r="B530" s="1">
        <v>73</v>
      </c>
      <c r="C530" s="1" t="s">
        <v>29</v>
      </c>
      <c r="D530" s="2"/>
      <c r="E530" s="3"/>
      <c r="F530" s="4"/>
    </row>
    <row r="531" spans="2:6" s="1" customFormat="1" ht="15">
      <c r="B531" s="1">
        <v>74</v>
      </c>
      <c r="C531" s="1" t="s">
        <v>30</v>
      </c>
      <c r="D531" s="2"/>
      <c r="E531" s="3"/>
      <c r="F531" s="4"/>
    </row>
    <row r="532" spans="2:6" s="1" customFormat="1" ht="15">
      <c r="B532" s="1">
        <v>75</v>
      </c>
      <c r="C532" s="9" t="str">
        <f>'[1]M2.1 Appl For RRR'!$C$28</f>
        <v>Rural Rate Protection Charge</v>
      </c>
      <c r="D532" s="2"/>
      <c r="E532" s="10" t="s">
        <v>28</v>
      </c>
      <c r="F532" s="15">
        <v>0</v>
      </c>
    </row>
    <row r="533" spans="2:6" s="1" customFormat="1" ht="15">
      <c r="B533" s="1">
        <v>76</v>
      </c>
      <c r="C533" s="1" t="s">
        <v>31</v>
      </c>
      <c r="D533" s="2"/>
      <c r="E533" s="3"/>
      <c r="F533" s="4"/>
    </row>
    <row r="534" spans="2:6" s="1" customFormat="1" ht="15">
      <c r="B534" s="1">
        <v>77</v>
      </c>
      <c r="C534" s="1" t="s">
        <v>32</v>
      </c>
      <c r="D534" s="2"/>
      <c r="E534" s="3"/>
      <c r="F534" s="4"/>
    </row>
    <row r="535" spans="2:6" s="1" customFormat="1" ht="15">
      <c r="B535" s="1">
        <v>78</v>
      </c>
      <c r="C535" s="9" t="str">
        <f>'[1]M3.1 Appl For SSS'!$C$28</f>
        <v>Standard Supply Service – Administrative Charge (if applicable)</v>
      </c>
      <c r="D535" s="2"/>
      <c r="E535" s="10" t="s">
        <v>8</v>
      </c>
      <c r="F535" s="11">
        <v>0</v>
      </c>
    </row>
    <row r="536" spans="2:6" s="1" customFormat="1" ht="15">
      <c r="B536" s="1">
        <v>79</v>
      </c>
      <c r="C536" s="1" t="s">
        <v>33</v>
      </c>
      <c r="D536" s="2"/>
      <c r="E536" s="3"/>
      <c r="F536" s="4"/>
    </row>
    <row r="537" spans="2:6" s="1" customFormat="1" ht="15">
      <c r="B537" s="1">
        <v>80</v>
      </c>
      <c r="C537" s="1" t="s">
        <v>34</v>
      </c>
      <c r="D537" s="2"/>
      <c r="E537" s="3"/>
      <c r="F537" s="4"/>
    </row>
    <row r="538" spans="4:6" s="1" customFormat="1" ht="15">
      <c r="D538" s="2"/>
      <c r="E538" s="3"/>
      <c r="F538" s="4">
        <v>0</v>
      </c>
    </row>
    <row r="539" spans="4:6" s="1" customFormat="1" ht="15">
      <c r="D539" s="2"/>
      <c r="E539" s="3"/>
      <c r="F539" s="4"/>
    </row>
    <row r="540" spans="2:6" s="1" customFormat="1" ht="15">
      <c r="B540" s="1" t="s">
        <v>44</v>
      </c>
      <c r="C540" s="1" t="s">
        <v>0</v>
      </c>
      <c r="D540" s="2"/>
      <c r="E540" s="3"/>
      <c r="F540" s="4"/>
    </row>
    <row r="541" spans="2:6" s="1" customFormat="1" ht="15.75">
      <c r="B541" s="21">
        <f>'[1]B1.1 Curr&amp;Appl Rt Class General'!$B$34</f>
        <v>14</v>
      </c>
      <c r="C541" s="5" t="str">
        <f>'[1]B1.1 Curr&amp;Appl Rt Class General'!$D$34</f>
        <v>Rate Class 14</v>
      </c>
      <c r="D541" s="2"/>
      <c r="E541" s="3"/>
      <c r="F541" s="4"/>
    </row>
    <row r="542" spans="4:6" s="1" customFormat="1" ht="15">
      <c r="D542" s="2"/>
      <c r="E542" s="3"/>
      <c r="F542" s="4"/>
    </row>
    <row r="543" spans="2:6" s="1" customFormat="1" ht="15">
      <c r="B543" s="1" t="s">
        <v>44</v>
      </c>
      <c r="C543" s="1" t="s">
        <v>1</v>
      </c>
      <c r="D543" s="2" t="s">
        <v>2</v>
      </c>
      <c r="E543" s="3" t="s">
        <v>3</v>
      </c>
      <c r="F543" s="4" t="s">
        <v>4</v>
      </c>
    </row>
    <row r="544" spans="2:6" s="1" customFormat="1" ht="15">
      <c r="B544" s="1">
        <v>1</v>
      </c>
      <c r="C544" s="6" t="s">
        <v>5</v>
      </c>
      <c r="D544" s="2"/>
      <c r="E544" s="7"/>
      <c r="F544" s="8"/>
    </row>
    <row r="545" spans="2:6" s="1" customFormat="1" ht="15">
      <c r="B545" s="1">
        <v>2</v>
      </c>
      <c r="C545" s="1" t="s">
        <v>6</v>
      </c>
      <c r="D545" s="2"/>
      <c r="E545" s="3"/>
      <c r="F545" s="4"/>
    </row>
    <row r="546" spans="2:6" s="1" customFormat="1" ht="15">
      <c r="B546" s="1">
        <v>3</v>
      </c>
      <c r="C546" s="9" t="s">
        <v>7</v>
      </c>
      <c r="D546" s="2"/>
      <c r="E546" s="10" t="s">
        <v>8</v>
      </c>
      <c r="F546" s="11">
        <v>0</v>
      </c>
    </row>
    <row r="547" spans="2:6" s="1" customFormat="1" ht="15">
      <c r="B547" s="1">
        <v>4</v>
      </c>
      <c r="C547" s="1" t="s">
        <v>9</v>
      </c>
      <c r="D547" s="2"/>
      <c r="E547" s="3"/>
      <c r="F547" s="4"/>
    </row>
    <row r="548" spans="2:6" s="1" customFormat="1" ht="15">
      <c r="B548" s="1">
        <v>5</v>
      </c>
      <c r="C548" s="1" t="s">
        <v>10</v>
      </c>
      <c r="D548" s="2"/>
      <c r="E548" s="3"/>
      <c r="F548" s="4"/>
    </row>
    <row r="549" spans="2:6" s="1" customFormat="1" ht="15">
      <c r="B549" s="1">
        <v>6</v>
      </c>
      <c r="C549" s="9" t="str">
        <f>"Service Charge "&amp;'[1]J1.1 Smart Meter Funding Adder'!$D$20</f>
        <v>Service Charge Smart Meters</v>
      </c>
      <c r="D549" s="2" t="str">
        <f>'[1]Z1.0 OEB Control Sheet'!$O$69</f>
        <v>Yes</v>
      </c>
      <c r="E549" s="10" t="s">
        <v>8</v>
      </c>
      <c r="F549" s="12">
        <v>0</v>
      </c>
    </row>
    <row r="550" spans="2:6" s="1" customFormat="1" ht="15">
      <c r="B550" s="1">
        <v>7</v>
      </c>
      <c r="C550" s="9" t="str">
        <f>"Service Charge "&amp;'[1]J1.2 Smart Meter Dispos Adder'!$D$20</f>
        <v>Service Charge Smart Meter Disposition</v>
      </c>
      <c r="D550" s="2" t="str">
        <f>'[1]Z1.0 OEB Control Sheet'!$O$70</f>
        <v>No</v>
      </c>
      <c r="E550" s="10" t="s">
        <v>8</v>
      </c>
      <c r="F550" s="12">
        <v>0</v>
      </c>
    </row>
    <row r="551" spans="2:6" s="1" customFormat="1" ht="15">
      <c r="B551" s="1">
        <v>8</v>
      </c>
      <c r="C551" s="9" t="str">
        <f>"Service Charge "&amp;'[1]J1.3 App For Gen Rate Adder3'!$D$20</f>
        <v>Service Charge Rate Adder3</v>
      </c>
      <c r="D551" s="2" t="str">
        <f>'[1]Z1.0 OEB Control Sheet'!$O$71</f>
        <v>No</v>
      </c>
      <c r="E551" s="10" t="s">
        <v>8</v>
      </c>
      <c r="F551" s="12">
        <v>0</v>
      </c>
    </row>
    <row r="552" spans="2:6" s="1" customFormat="1" ht="15">
      <c r="B552" s="1">
        <v>9</v>
      </c>
      <c r="C552" s="9" t="str">
        <f>"Service Charge "&amp;'[1]J1.4 App For Gen Rate Adder4'!$D$20</f>
        <v>Service Charge Rate Adder4</v>
      </c>
      <c r="D552" s="2" t="str">
        <f>'[1]Z1.0 OEB Control Sheet'!$O$72</f>
        <v>No</v>
      </c>
      <c r="E552" s="10" t="s">
        <v>8</v>
      </c>
      <c r="F552" s="12">
        <v>0</v>
      </c>
    </row>
    <row r="553" spans="2:6" s="1" customFormat="1" ht="15">
      <c r="B553" s="1">
        <v>10</v>
      </c>
      <c r="C553" s="9" t="str">
        <f>"Service Charge "&amp;'[1]J1.5 App For Gen Rate Adder5'!$D$20</f>
        <v>Service Charge Rate Adder5</v>
      </c>
      <c r="D553" s="2" t="str">
        <f>'[1]Z1.0 OEB Control Sheet'!$O$73</f>
        <v>No</v>
      </c>
      <c r="E553" s="10" t="s">
        <v>8</v>
      </c>
      <c r="F553" s="12">
        <v>0</v>
      </c>
    </row>
    <row r="554" spans="2:6" s="1" customFormat="1" ht="15">
      <c r="B554" s="1">
        <v>11</v>
      </c>
      <c r="C554" s="9" t="str">
        <f>"Service Charge "&amp;'[1]J1.6 App For Gen Rate Adder6'!$D$20</f>
        <v>Service Charge Rate Adder6</v>
      </c>
      <c r="D554" s="2" t="str">
        <f>'[1]Z1.0 OEB Control Sheet'!$O$74</f>
        <v>No</v>
      </c>
      <c r="E554" s="10" t="s">
        <v>8</v>
      </c>
      <c r="F554" s="12">
        <v>0</v>
      </c>
    </row>
    <row r="555" spans="2:6" s="1" customFormat="1" ht="15">
      <c r="B555" s="1">
        <v>12</v>
      </c>
      <c r="C555" s="9" t="str">
        <f>"Service Charge "&amp;'[1]J1.7 App For Gen Rate Adder7'!$D$20</f>
        <v>Service Charge Rate Adder7</v>
      </c>
      <c r="D555" s="2" t="str">
        <f>'[1]Z1.0 OEB Control Sheet'!$O$75</f>
        <v>No</v>
      </c>
      <c r="E555" s="10" t="s">
        <v>8</v>
      </c>
      <c r="F555" s="12">
        <v>0</v>
      </c>
    </row>
    <row r="556" spans="2:6" s="1" customFormat="1" ht="15">
      <c r="B556" s="1">
        <v>13</v>
      </c>
      <c r="C556" s="9" t="str">
        <f>"Service Charge "&amp;'[1]J1.8 App For Gen Rate Adder8'!$D$20</f>
        <v>Service Charge Rate Adder8</v>
      </c>
      <c r="D556" s="2" t="str">
        <f>'[1]Z1.0 OEB Control Sheet'!$O$76</f>
        <v>No</v>
      </c>
      <c r="E556" s="10" t="s">
        <v>8</v>
      </c>
      <c r="F556" s="12">
        <v>0</v>
      </c>
    </row>
    <row r="557" spans="2:6" s="1" customFormat="1" ht="15">
      <c r="B557" s="1">
        <v>14</v>
      </c>
      <c r="C557" s="9" t="str">
        <f>"Service Charge "&amp;'[1]J1.9 App For Gen Rate Adder9'!$D$20</f>
        <v>Service Charge Rate Adder9</v>
      </c>
      <c r="D557" s="2" t="str">
        <f>'[1]Z1.0 OEB Control Sheet'!$O$77</f>
        <v>No</v>
      </c>
      <c r="E557" s="10" t="s">
        <v>8</v>
      </c>
      <c r="F557" s="12">
        <v>0</v>
      </c>
    </row>
    <row r="558" spans="2:6" s="1" customFormat="1" ht="15">
      <c r="B558" s="1">
        <v>15</v>
      </c>
      <c r="C558" s="9" t="str">
        <f>"Service Charge "&amp;'[1]J1.10 App For Gen Rate Adder10'!$D$20</f>
        <v>Service Charge Rate Adder10</v>
      </c>
      <c r="D558" s="2" t="str">
        <f>'[1]Z1.0 OEB Control Sheet'!$O$78</f>
        <v>No</v>
      </c>
      <c r="E558" s="10" t="s">
        <v>8</v>
      </c>
      <c r="F558" s="12">
        <v>0</v>
      </c>
    </row>
    <row r="559" spans="2:6" s="1" customFormat="1" ht="15">
      <c r="B559" s="1">
        <v>16</v>
      </c>
      <c r="C559" s="1" t="s">
        <v>11</v>
      </c>
      <c r="D559" s="2"/>
      <c r="E559" s="3"/>
      <c r="F559" s="4"/>
    </row>
    <row r="560" spans="2:6" s="1" customFormat="1" ht="15">
      <c r="B560" s="1">
        <v>17</v>
      </c>
      <c r="C560" s="1" t="s">
        <v>12</v>
      </c>
      <c r="D560" s="2"/>
      <c r="E560" s="3"/>
      <c r="F560" s="4"/>
    </row>
    <row r="561" spans="2:6" s="1" customFormat="1" ht="15">
      <c r="B561" s="1">
        <v>18</v>
      </c>
      <c r="C561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561" s="2"/>
      <c r="E561" s="10" t="s">
        <v>8</v>
      </c>
      <c r="F561" s="12">
        <v>0</v>
      </c>
    </row>
    <row r="562" spans="2:6" s="1" customFormat="1" ht="15">
      <c r="B562" s="1">
        <v>19</v>
      </c>
      <c r="C562" s="9" t="str">
        <f>"Service Charge "&amp;'[1]J2.2 App For Gen Rate Rider2'!$D$20&amp;" – effective until "&amp;'[1]J2.2 App For Gen Rate Rider2'!$I$22</f>
        <v>Service Charge Rate Rider2 – effective until </v>
      </c>
      <c r="D562" s="2"/>
      <c r="E562" s="10" t="s">
        <v>8</v>
      </c>
      <c r="F562" s="12">
        <v>0</v>
      </c>
    </row>
    <row r="563" spans="2:6" s="1" customFormat="1" ht="15">
      <c r="B563" s="1">
        <v>20</v>
      </c>
      <c r="C563" s="9" t="str">
        <f>"Service Charge "&amp;'[1]J2.3 App For Gen Rate Rider3'!$D$20&amp;" – effective until "&amp;'[1]J2.3 App For Gen Rate Rider3'!$I$22</f>
        <v>Service Charge Rate Rider3 – effective until </v>
      </c>
      <c r="D563" s="2"/>
      <c r="E563" s="10" t="s">
        <v>8</v>
      </c>
      <c r="F563" s="12">
        <v>0</v>
      </c>
    </row>
    <row r="564" spans="2:6" s="1" customFormat="1" ht="15">
      <c r="B564" s="1">
        <v>21</v>
      </c>
      <c r="C564" s="9" t="str">
        <f>"Service Charge "&amp;'[1]J2.4 App For Gen Rate Rider4'!$D$20&amp;" – effective until "&amp;'[1]J2.4 App For Gen Rate Rider4'!$I$22</f>
        <v>Service Charge Rate Rider4 – effective until </v>
      </c>
      <c r="D564" s="2"/>
      <c r="E564" s="10" t="s">
        <v>8</v>
      </c>
      <c r="F564" s="12">
        <v>0</v>
      </c>
    </row>
    <row r="565" spans="2:6" s="1" customFormat="1" ht="15">
      <c r="B565" s="1">
        <v>22</v>
      </c>
      <c r="C565" s="9" t="str">
        <f>"Service Charge "&amp;'[1]J2.5 App For Gen Rate Rider5'!$D$20&amp;" – effective until "&amp;'[1]J2.5 App For Gen Rate Rider5'!$I$22</f>
        <v>Service Charge Rate Rider5 – effective until </v>
      </c>
      <c r="D565" s="2"/>
      <c r="E565" s="10" t="s">
        <v>8</v>
      </c>
      <c r="F565" s="12">
        <v>0</v>
      </c>
    </row>
    <row r="566" spans="2:6" s="1" customFormat="1" ht="15">
      <c r="B566" s="1">
        <v>23</v>
      </c>
      <c r="C566" s="9" t="str">
        <f>"Service Charge "&amp;'[1]J2.6 App For Gen Rate Rider6'!$D$20&amp;" – effective until "&amp;'[1]J2.6 App For Gen Rate Rider6'!$I$22</f>
        <v>Service Charge Rate Rider6 – effective until </v>
      </c>
      <c r="D566" s="2"/>
      <c r="E566" s="10" t="s">
        <v>8</v>
      </c>
      <c r="F566" s="12">
        <v>0</v>
      </c>
    </row>
    <row r="567" spans="2:6" s="1" customFormat="1" ht="15">
      <c r="B567" s="1">
        <v>24</v>
      </c>
      <c r="C567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567" s="2"/>
      <c r="E567" s="10" t="s">
        <v>8</v>
      </c>
      <c r="F567" s="12">
        <v>0</v>
      </c>
    </row>
    <row r="568" spans="2:6" s="1" customFormat="1" ht="15">
      <c r="B568" s="1">
        <v>25</v>
      </c>
      <c r="C568" s="9" t="str">
        <f>"Service Charge "&amp;'[1]J2.8 App For Gen Rate Rider8'!$D$20&amp;" – effective until "&amp;'[1]J2.8 App For Gen Rate Rider8'!$I$22</f>
        <v>Service Charge Rate Rider8 – effective until </v>
      </c>
      <c r="D568" s="2"/>
      <c r="E568" s="10" t="s">
        <v>8</v>
      </c>
      <c r="F568" s="12">
        <v>0</v>
      </c>
    </row>
    <row r="569" spans="2:6" s="1" customFormat="1" ht="15">
      <c r="B569" s="1">
        <v>26</v>
      </c>
      <c r="C569" s="9" t="str">
        <f>"Service Charge "&amp;'[1]J2.9 App For Gen Rate Rider9'!$D$20&amp;" – effective until "&amp;'[1]J2.9 App For Gen Rate Rider9'!$I$22</f>
        <v>Service Charge Rate Rider9 – effective until </v>
      </c>
      <c r="D569" s="2"/>
      <c r="E569" s="10" t="s">
        <v>8</v>
      </c>
      <c r="F569" s="12">
        <v>0</v>
      </c>
    </row>
    <row r="570" spans="2:6" s="1" customFormat="1" ht="15">
      <c r="B570" s="1">
        <v>27</v>
      </c>
      <c r="C570" s="9" t="str">
        <f>"Service Charge "&amp;'[1]J2.10 App For Gen Rate Rider10'!$D$20&amp;" – effective until "&amp;'[1]J2.10 App For Gen Rate Rider10'!$I$22</f>
        <v>Service Charge Rate Rider10 – effective until </v>
      </c>
      <c r="D570" s="2"/>
      <c r="E570" s="10" t="s">
        <v>8</v>
      </c>
      <c r="F570" s="12">
        <v>0</v>
      </c>
    </row>
    <row r="571" spans="2:6" s="1" customFormat="1" ht="15">
      <c r="B571" s="1">
        <v>28</v>
      </c>
      <c r="C571" s="1" t="s">
        <v>13</v>
      </c>
      <c r="D571" s="2"/>
      <c r="E571" s="3"/>
      <c r="F571" s="4"/>
    </row>
    <row r="572" spans="2:6" s="1" customFormat="1" ht="15">
      <c r="B572" s="1">
        <v>29</v>
      </c>
      <c r="C572" s="1" t="s">
        <v>14</v>
      </c>
      <c r="D572" s="2"/>
      <c r="E572" s="3"/>
      <c r="F572" s="4"/>
    </row>
    <row r="573" spans="2:6" s="1" customFormat="1" ht="15">
      <c r="B573" s="1">
        <v>30</v>
      </c>
      <c r="C573" s="9" t="s">
        <v>15</v>
      </c>
      <c r="D573" s="2"/>
      <c r="E573" s="10" t="str">
        <f>"$/"&amp;'[1]B1.1 Curr&amp;Appl Rt Class General'!$G$34</f>
        <v>$/NA</v>
      </c>
      <c r="F573" s="15">
        <v>0</v>
      </c>
    </row>
    <row r="574" spans="2:6" s="1" customFormat="1" ht="15">
      <c r="B574" s="1">
        <v>31</v>
      </c>
      <c r="C574" s="6" t="s">
        <v>16</v>
      </c>
      <c r="D574" s="2"/>
      <c r="E574" s="7"/>
      <c r="F574" s="8"/>
    </row>
    <row r="575" spans="2:6" s="1" customFormat="1" ht="15">
      <c r="B575" s="1">
        <v>32</v>
      </c>
      <c r="C575" s="6" t="s">
        <v>17</v>
      </c>
      <c r="D575" s="2"/>
      <c r="E575" s="7"/>
      <c r="F575" s="8"/>
    </row>
    <row r="576" spans="2:6" s="1" customFormat="1" ht="15">
      <c r="B576" s="1">
        <v>33</v>
      </c>
      <c r="C576" s="9" t="str">
        <f>"Distribution Volumetric "&amp;'[1]J1.1 Smart Meter Funding Adder'!$D$20</f>
        <v>Distribution Volumetric Smart Meters</v>
      </c>
      <c r="D576" s="2" t="str">
        <f>'[1]Z1.0 OEB Control Sheet'!$O$69</f>
        <v>Yes</v>
      </c>
      <c r="E576" s="10" t="str">
        <f>"$/"&amp;'[1]B1.1 Curr&amp;Appl Rt Class General'!$G$34</f>
        <v>$/NA</v>
      </c>
      <c r="F576" s="22">
        <v>0</v>
      </c>
    </row>
    <row r="577" spans="2:6" s="1" customFormat="1" ht="15">
      <c r="B577" s="1">
        <v>34</v>
      </c>
      <c r="C577" s="9" t="str">
        <f>"Distribution Volumetric "&amp;'[1]J1.2 Smart Meter Dispos Adder'!$D$20</f>
        <v>Distribution Volumetric Smart Meter Disposition</v>
      </c>
      <c r="D577" s="2" t="str">
        <f>'[1]Z1.0 OEB Control Sheet'!$O$70</f>
        <v>No</v>
      </c>
      <c r="E577" s="10" t="str">
        <f>"$/"&amp;'[1]B1.1 Curr&amp;Appl Rt Class General'!$G$34</f>
        <v>$/NA</v>
      </c>
      <c r="F577" s="22">
        <v>0</v>
      </c>
    </row>
    <row r="578" spans="2:6" s="1" customFormat="1" ht="15">
      <c r="B578" s="1">
        <v>35</v>
      </c>
      <c r="C578" s="9" t="str">
        <f>"Distribution Volumetric "&amp;'[1]J1.3 App For Gen Rate Adder3'!$D$20</f>
        <v>Distribution Volumetric Rate Adder3</v>
      </c>
      <c r="D578" s="2" t="str">
        <f>'[1]Z1.0 OEB Control Sheet'!$O$71</f>
        <v>No</v>
      </c>
      <c r="E578" s="10" t="str">
        <f>"$/"&amp;'[1]B1.1 Curr&amp;Appl Rt Class General'!$G$34</f>
        <v>$/NA</v>
      </c>
      <c r="F578" s="15">
        <v>0</v>
      </c>
    </row>
    <row r="579" spans="2:6" s="1" customFormat="1" ht="15">
      <c r="B579" s="1">
        <v>36</v>
      </c>
      <c r="C579" s="9" t="str">
        <f>"Distribution Volumetric "&amp;'[1]J1.4 App For Gen Rate Adder4'!$D$20</f>
        <v>Distribution Volumetric Rate Adder4</v>
      </c>
      <c r="D579" s="2" t="str">
        <f>'[1]Z1.0 OEB Control Sheet'!$O$72</f>
        <v>No</v>
      </c>
      <c r="E579" s="10" t="str">
        <f>"$/"&amp;'[1]B1.1 Curr&amp;Appl Rt Class General'!$G$34</f>
        <v>$/NA</v>
      </c>
      <c r="F579" s="22">
        <v>0</v>
      </c>
    </row>
    <row r="580" spans="2:6" s="1" customFormat="1" ht="15">
      <c r="B580" s="1">
        <v>37</v>
      </c>
      <c r="C580" s="9" t="str">
        <f>"Distribution Volumetric "&amp;'[1]J1.5 App For Gen Rate Adder5'!$D$20</f>
        <v>Distribution Volumetric Rate Adder5</v>
      </c>
      <c r="D580" s="2" t="str">
        <f>'[1]Z1.0 OEB Control Sheet'!$O$73</f>
        <v>No</v>
      </c>
      <c r="E580" s="10" t="str">
        <f>"$/"&amp;'[1]B1.1 Curr&amp;Appl Rt Class General'!$G$34</f>
        <v>$/NA</v>
      </c>
      <c r="F580" s="15">
        <v>0</v>
      </c>
    </row>
    <row r="581" spans="2:6" s="1" customFormat="1" ht="15">
      <c r="B581" s="1">
        <v>38</v>
      </c>
      <c r="C581" s="9" t="str">
        <f>"Distribution Volumetric "&amp;'[1]J1.6 App For Gen Rate Adder6'!$D$20</f>
        <v>Distribution Volumetric Rate Adder6</v>
      </c>
      <c r="D581" s="2" t="str">
        <f>'[1]Z1.0 OEB Control Sheet'!$O$74</f>
        <v>No</v>
      </c>
      <c r="E581" s="10" t="str">
        <f>"$/"&amp;'[1]B1.1 Curr&amp;Appl Rt Class General'!$G$34</f>
        <v>$/NA</v>
      </c>
      <c r="F581" s="22">
        <v>0</v>
      </c>
    </row>
    <row r="582" spans="2:6" s="1" customFormat="1" ht="15">
      <c r="B582" s="1">
        <v>39</v>
      </c>
      <c r="C582" s="9" t="str">
        <f>"Distribution Volumetric "&amp;'[1]J1.7 App For Gen Rate Adder7'!$D$20</f>
        <v>Distribution Volumetric Rate Adder7</v>
      </c>
      <c r="D582" s="2" t="str">
        <f>'[1]Z1.0 OEB Control Sheet'!$O$75</f>
        <v>No</v>
      </c>
      <c r="E582" s="10" t="str">
        <f>"$/"&amp;'[1]B1.1 Curr&amp;Appl Rt Class General'!$G$34</f>
        <v>$/NA</v>
      </c>
      <c r="F582" s="22">
        <v>0</v>
      </c>
    </row>
    <row r="583" spans="2:6" s="1" customFormat="1" ht="15">
      <c r="B583" s="1">
        <v>40</v>
      </c>
      <c r="C583" s="9" t="str">
        <f>"Distribution Volumetric "&amp;'[1]J1.8 App For Gen Rate Adder8'!$D$20</f>
        <v>Distribution Volumetric Rate Adder8</v>
      </c>
      <c r="D583" s="2" t="str">
        <f>'[1]Z1.0 OEB Control Sheet'!$O$76</f>
        <v>No</v>
      </c>
      <c r="E583" s="10" t="str">
        <f>"$/"&amp;'[1]B1.1 Curr&amp;Appl Rt Class General'!$G$34</f>
        <v>$/NA</v>
      </c>
      <c r="F583" s="22">
        <v>0</v>
      </c>
    </row>
    <row r="584" spans="2:6" s="1" customFormat="1" ht="15">
      <c r="B584" s="1">
        <v>41</v>
      </c>
      <c r="C584" s="9" t="str">
        <f>"Distribution Volumetric "&amp;'[1]J1.9 App For Gen Rate Adder9'!$D$20</f>
        <v>Distribution Volumetric Rate Adder9</v>
      </c>
      <c r="D584" s="2" t="str">
        <f>'[1]Z1.0 OEB Control Sheet'!$O$77</f>
        <v>No</v>
      </c>
      <c r="E584" s="10" t="str">
        <f>"$/"&amp;'[1]B1.1 Curr&amp;Appl Rt Class General'!$G$34</f>
        <v>$/NA</v>
      </c>
      <c r="F584" s="15">
        <v>0</v>
      </c>
    </row>
    <row r="585" spans="2:6" s="1" customFormat="1" ht="15">
      <c r="B585" s="1">
        <v>42</v>
      </c>
      <c r="C585" s="9" t="str">
        <f>"Distribution Volumetric "&amp;'[1]J1.10 App For Gen Rate Adder10'!$D$20</f>
        <v>Distribution Volumetric Rate Adder10</v>
      </c>
      <c r="D585" s="2" t="str">
        <f>'[1]Z1.0 OEB Control Sheet'!$O$78</f>
        <v>No</v>
      </c>
      <c r="E585" s="10" t="str">
        <f>"$/"&amp;'[1]B1.1 Curr&amp;Appl Rt Class General'!$G$34</f>
        <v>$/NA</v>
      </c>
      <c r="F585" s="15">
        <v>0</v>
      </c>
    </row>
    <row r="586" spans="2:6" s="1" customFormat="1" ht="15">
      <c r="B586" s="1">
        <v>43</v>
      </c>
      <c r="C586" s="9" t="s">
        <v>18</v>
      </c>
      <c r="D586" s="2"/>
      <c r="E586" s="10" t="str">
        <f>"$/"&amp;'[1]B1.1 Curr&amp;Appl Rt Class General'!$G$34</f>
        <v>$/NA</v>
      </c>
      <c r="F586" s="15">
        <v>0</v>
      </c>
    </row>
    <row r="587" spans="2:6" s="1" customFormat="1" ht="15">
      <c r="B587" s="1">
        <v>44</v>
      </c>
      <c r="C587" s="1" t="s">
        <v>19</v>
      </c>
      <c r="D587" s="2"/>
      <c r="E587" s="3"/>
      <c r="F587" s="4"/>
    </row>
    <row r="588" spans="2:6" s="1" customFormat="1" ht="15">
      <c r="B588" s="1">
        <v>45</v>
      </c>
      <c r="C588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588" s="2"/>
      <c r="E588" s="10" t="str">
        <f>"$/"&amp;'[1]B1.1 Curr&amp;Appl Rt Class General'!$G$34</f>
        <v>$/NA</v>
      </c>
      <c r="F588" s="22">
        <v>0</v>
      </c>
    </row>
    <row r="589" spans="2:6" s="1" customFormat="1" ht="15">
      <c r="B589" s="1">
        <v>46</v>
      </c>
      <c r="C589" s="9" t="str">
        <f>"Distribution Volumetric "&amp;'[1]J2.2 App For Gen Rate Rider2'!$D$20&amp;" – effective until "&amp;'[1]J2.2 App For Gen Rate Rider2'!$I$22</f>
        <v>Distribution Volumetric Rate Rider2 – effective until </v>
      </c>
      <c r="D589" s="2"/>
      <c r="E589" s="10" t="str">
        <f>"$/"&amp;'[1]B1.1 Curr&amp;Appl Rt Class General'!$G$34</f>
        <v>$/NA</v>
      </c>
      <c r="F589" s="22">
        <v>0</v>
      </c>
    </row>
    <row r="590" spans="2:6" s="1" customFormat="1" ht="15">
      <c r="B590" s="1">
        <v>47</v>
      </c>
      <c r="C590" s="9" t="str">
        <f>"Distribution Volumetric "&amp;'[1]J2.3 App For Gen Rate Rider3'!$D$20&amp;" – effective until "&amp;'[1]J2.3 App For Gen Rate Rider3'!$I$22</f>
        <v>Distribution Volumetric Rate Rider3 – effective until </v>
      </c>
      <c r="D590" s="2"/>
      <c r="E590" s="10" t="str">
        <f>"$/"&amp;'[1]B1.1 Curr&amp;Appl Rt Class General'!$G$34</f>
        <v>$/NA</v>
      </c>
      <c r="F590" s="22">
        <v>0</v>
      </c>
    </row>
    <row r="591" spans="2:6" s="1" customFormat="1" ht="15">
      <c r="B591" s="1">
        <v>48</v>
      </c>
      <c r="C591" s="9" t="str">
        <f>"Distribution Volumetric "&amp;'[1]J2.4 App For Gen Rate Rider4'!$D$20&amp;" – effective until "&amp;'[1]J2.4 App For Gen Rate Rider4'!$I$22</f>
        <v>Distribution Volumetric Rate Rider4 – effective until </v>
      </c>
      <c r="D591" s="2"/>
      <c r="E591" s="10" t="str">
        <f>"$/"&amp;'[1]B1.1 Curr&amp;Appl Rt Class General'!$G$34</f>
        <v>$/NA</v>
      </c>
      <c r="F591" s="22">
        <v>0</v>
      </c>
    </row>
    <row r="592" spans="2:6" s="1" customFormat="1" ht="15">
      <c r="B592" s="1">
        <v>49</v>
      </c>
      <c r="C592" s="9" t="str">
        <f>"Distribution Volumetric "&amp;'[1]J2.5 App For Gen Rate Rider5'!$D$20&amp;" – effective until "&amp;'[1]J2.5 App For Gen Rate Rider5'!$I$22</f>
        <v>Distribution Volumetric Rate Rider5 – effective until </v>
      </c>
      <c r="D592" s="2"/>
      <c r="E592" s="10" t="str">
        <f>"$/"&amp;'[1]B1.1 Curr&amp;Appl Rt Class General'!$G$34</f>
        <v>$/NA</v>
      </c>
      <c r="F592" s="22">
        <v>0</v>
      </c>
    </row>
    <row r="593" spans="2:6" s="1" customFormat="1" ht="15">
      <c r="B593" s="1">
        <v>50</v>
      </c>
      <c r="C593" s="9" t="str">
        <f>"Distribution Volumetric "&amp;'[1]J2.6 App For Gen Rate Rider6'!$D$20&amp;" – effective until "&amp;'[1]J2.6 App For Gen Rate Rider6'!$I$22</f>
        <v>Distribution Volumetric Rate Rider6 – effective until </v>
      </c>
      <c r="D593" s="2"/>
      <c r="E593" s="10" t="str">
        <f>"$/"&amp;'[1]B1.1 Curr&amp;Appl Rt Class General'!$G$34</f>
        <v>$/NA</v>
      </c>
      <c r="F593" s="22">
        <v>0</v>
      </c>
    </row>
    <row r="594" spans="2:6" s="1" customFormat="1" ht="15">
      <c r="B594" s="1">
        <v>51</v>
      </c>
      <c r="C594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594" s="2"/>
      <c r="E594" s="10" t="str">
        <f>"$/"&amp;'[1]B1.1 Curr&amp;Appl Rt Class General'!$G$34</f>
        <v>$/NA</v>
      </c>
      <c r="F594" s="22">
        <v>0</v>
      </c>
    </row>
    <row r="595" spans="2:6" s="1" customFormat="1" ht="15">
      <c r="B595" s="1">
        <v>52</v>
      </c>
      <c r="C595" s="9" t="str">
        <f>"Distribution Volumetric "&amp;'[1]J2.8 App For Gen Rate Rider8'!$D$20&amp;" – effective until "&amp;'[1]J2.8 App For Gen Rate Rider8'!$I$22</f>
        <v>Distribution Volumetric Rate Rider8 – effective until </v>
      </c>
      <c r="D595" s="2"/>
      <c r="E595" s="10" t="str">
        <f>"$/"&amp;'[1]B1.1 Curr&amp;Appl Rt Class General'!$G$34</f>
        <v>$/NA</v>
      </c>
      <c r="F595" s="22">
        <v>0</v>
      </c>
    </row>
    <row r="596" spans="2:6" s="1" customFormat="1" ht="15">
      <c r="B596" s="1">
        <v>53</v>
      </c>
      <c r="C596" s="9" t="str">
        <f>"Distribution Volumetric "&amp;'[1]J2.9 App For Gen Rate Rider9'!$D$20&amp;" – effective until "&amp;'[1]J2.9 App For Gen Rate Rider9'!$I$22</f>
        <v>Distribution Volumetric Rate Rider9 – effective until </v>
      </c>
      <c r="D596" s="2"/>
      <c r="E596" s="10" t="str">
        <f>"$/"&amp;'[1]B1.1 Curr&amp;Appl Rt Class General'!$G$34</f>
        <v>$/NA</v>
      </c>
      <c r="F596" s="22">
        <v>0</v>
      </c>
    </row>
    <row r="597" spans="2:6" s="1" customFormat="1" ht="15">
      <c r="B597" s="1">
        <v>54</v>
      </c>
      <c r="C597" s="9" t="str">
        <f>"Distribution Volumetric "&amp;'[1]J2.10 App For Gen Rate Rider10'!$D$20&amp;" – effective until "&amp;'[1]J2.10 App For Gen Rate Rider10'!$I$22</f>
        <v>Distribution Volumetric Rate Rider10 – effective until </v>
      </c>
      <c r="D597" s="2"/>
      <c r="E597" s="10" t="str">
        <f>"$/"&amp;'[1]B1.1 Curr&amp;Appl Rt Class General'!$G$34</f>
        <v>$/NA</v>
      </c>
      <c r="F597" s="22">
        <v>0</v>
      </c>
    </row>
    <row r="598" spans="2:6" s="1" customFormat="1" ht="15">
      <c r="B598" s="1">
        <v>55</v>
      </c>
      <c r="C598" s="1" t="s">
        <v>20</v>
      </c>
      <c r="D598" s="2"/>
      <c r="E598" s="3"/>
      <c r="F598" s="4"/>
    </row>
    <row r="599" spans="2:6" s="1" customFormat="1" ht="15">
      <c r="B599" s="1">
        <v>56</v>
      </c>
      <c r="C599" s="1" t="s">
        <v>21</v>
      </c>
      <c r="D599" s="2"/>
      <c r="E599" s="3"/>
      <c r="F599" s="4"/>
    </row>
    <row r="600" spans="2:6" s="1" customFormat="1" ht="15">
      <c r="B600" s="1">
        <v>57</v>
      </c>
      <c r="C600" s="9"/>
      <c r="D600" s="2"/>
      <c r="E600" s="10" t="str">
        <f>"$/"&amp;'[1]B1.1 Curr&amp;Appl Rt Class General'!$G$34</f>
        <v>$/NA</v>
      </c>
      <c r="F600" s="15">
        <v>0</v>
      </c>
    </row>
    <row r="601" spans="2:6" s="1" customFormat="1" ht="15">
      <c r="B601" s="1">
        <v>58</v>
      </c>
      <c r="C601" s="9"/>
      <c r="D601" s="2"/>
      <c r="E601" s="10" t="str">
        <f>"$/"&amp;'[1]B1.1 Curr&amp;Appl Rt Class General'!$G$34</f>
        <v>$/NA</v>
      </c>
      <c r="F601" s="15">
        <v>0</v>
      </c>
    </row>
    <row r="602" spans="2:6" s="1" customFormat="1" ht="15">
      <c r="B602" s="1">
        <v>59</v>
      </c>
      <c r="C602" s="9"/>
      <c r="D602" s="2"/>
      <c r="E602" s="10" t="str">
        <f>"$/"&amp;'[1]B1.1 Curr&amp;Appl Rt Class General'!$G$34</f>
        <v>$/NA</v>
      </c>
      <c r="F602" s="15">
        <v>0</v>
      </c>
    </row>
    <row r="603" spans="2:6" s="1" customFormat="1" ht="15">
      <c r="B603" s="1">
        <v>60</v>
      </c>
      <c r="C603" s="1" t="s">
        <v>22</v>
      </c>
      <c r="D603" s="2"/>
      <c r="E603" s="3"/>
      <c r="F603" s="4"/>
    </row>
    <row r="604" spans="2:6" s="1" customFormat="1" ht="15">
      <c r="B604" s="1">
        <v>61</v>
      </c>
      <c r="C604" s="1" t="s">
        <v>23</v>
      </c>
      <c r="D604" s="2"/>
      <c r="E604" s="3"/>
      <c r="F604" s="4"/>
    </row>
    <row r="605" spans="2:6" s="1" customFormat="1" ht="15">
      <c r="B605" s="1">
        <v>62</v>
      </c>
      <c r="C605" s="9"/>
      <c r="D605" s="2"/>
      <c r="E605" s="10" t="str">
        <f>"$/"&amp;'[1]B1.1 Curr&amp;Appl Rt Class General'!$G$34</f>
        <v>$/NA</v>
      </c>
      <c r="F605" s="15">
        <v>0</v>
      </c>
    </row>
    <row r="606" spans="2:6" s="1" customFormat="1" ht="15">
      <c r="B606" s="1">
        <v>63</v>
      </c>
      <c r="C606" s="9"/>
      <c r="D606" s="2"/>
      <c r="E606" s="10" t="str">
        <f>"$/"&amp;'[1]B1.1 Curr&amp;Appl Rt Class General'!$G$34</f>
        <v>$/NA</v>
      </c>
      <c r="F606" s="15">
        <v>0</v>
      </c>
    </row>
    <row r="607" spans="2:6" s="1" customFormat="1" ht="15">
      <c r="B607" s="1">
        <v>64</v>
      </c>
      <c r="C607" s="9"/>
      <c r="D607" s="2"/>
      <c r="E607" s="10" t="str">
        <f>"$/"&amp;'[1]B1.1 Curr&amp;Appl Rt Class General'!$G$34</f>
        <v>$/NA</v>
      </c>
      <c r="F607" s="15">
        <v>0</v>
      </c>
    </row>
    <row r="608" spans="2:6" s="1" customFormat="1" ht="15">
      <c r="B608" s="1">
        <v>65</v>
      </c>
      <c r="C608" s="1" t="s">
        <v>24</v>
      </c>
      <c r="D608" s="2"/>
      <c r="E608" s="3"/>
      <c r="F608" s="4"/>
    </row>
    <row r="609" spans="2:6" s="1" customFormat="1" ht="15">
      <c r="B609" s="1">
        <v>66</v>
      </c>
      <c r="C609" s="1" t="s">
        <v>25</v>
      </c>
      <c r="D609" s="2"/>
      <c r="E609" s="3"/>
      <c r="F609" s="4"/>
    </row>
    <row r="610" spans="2:6" s="1" customFormat="1" ht="15">
      <c r="B610" s="1">
        <v>67</v>
      </c>
      <c r="C610" s="9"/>
      <c r="D610" s="2"/>
      <c r="E610" s="10" t="str">
        <f>"$/"&amp;'[1]B1.1 Curr&amp;Appl Rt Class General'!$G$34</f>
        <v>$/NA</v>
      </c>
      <c r="F610" s="15">
        <v>0</v>
      </c>
    </row>
    <row r="611" spans="2:6" s="1" customFormat="1" ht="15">
      <c r="B611" s="1">
        <v>68</v>
      </c>
      <c r="C611" s="9"/>
      <c r="D611" s="2"/>
      <c r="E611" s="10" t="str">
        <f>"$/"&amp;'[1]B1.1 Curr&amp;Appl Rt Class General'!$G$34</f>
        <v>$/NA</v>
      </c>
      <c r="F611" s="15">
        <v>0</v>
      </c>
    </row>
    <row r="612" spans="2:6" s="1" customFormat="1" ht="15">
      <c r="B612" s="1">
        <v>69</v>
      </c>
      <c r="C612" s="9"/>
      <c r="D612" s="2"/>
      <c r="E612" s="10" t="str">
        <f>"$/"&amp;'[1]B1.1 Curr&amp;Appl Rt Class General'!$G$34</f>
        <v>$/NA</v>
      </c>
      <c r="F612" s="15">
        <v>0</v>
      </c>
    </row>
    <row r="613" spans="2:6" s="1" customFormat="1" ht="15">
      <c r="B613" s="1">
        <v>70</v>
      </c>
      <c r="C613" s="1" t="s">
        <v>26</v>
      </c>
      <c r="D613" s="2"/>
      <c r="E613" s="3"/>
      <c r="F613" s="4"/>
    </row>
    <row r="614" spans="2:6" s="1" customFormat="1" ht="15">
      <c r="B614" s="1">
        <v>71</v>
      </c>
      <c r="C614" s="1" t="s">
        <v>27</v>
      </c>
      <c r="D614" s="2"/>
      <c r="E614" s="3"/>
      <c r="F614" s="4"/>
    </row>
    <row r="615" spans="2:6" s="1" customFormat="1" ht="15">
      <c r="B615" s="1">
        <v>72</v>
      </c>
      <c r="C615" s="9" t="str">
        <f>'[1]M1.1 Appl For WMSR'!$C$28</f>
        <v>Wholesale Market Service Rate </v>
      </c>
      <c r="D615" s="2"/>
      <c r="E615" s="10" t="s">
        <v>28</v>
      </c>
      <c r="F615" s="23">
        <v>0</v>
      </c>
    </row>
    <row r="616" spans="2:6" s="1" customFormat="1" ht="15">
      <c r="B616" s="1">
        <v>73</v>
      </c>
      <c r="C616" s="1" t="s">
        <v>29</v>
      </c>
      <c r="D616" s="2"/>
      <c r="E616" s="3"/>
      <c r="F616" s="4"/>
    </row>
    <row r="617" spans="2:6" s="1" customFormat="1" ht="15">
      <c r="B617" s="1">
        <v>74</v>
      </c>
      <c r="C617" s="1" t="s">
        <v>30</v>
      </c>
      <c r="D617" s="2"/>
      <c r="E617" s="3"/>
      <c r="F617" s="4"/>
    </row>
    <row r="618" spans="2:6" s="1" customFormat="1" ht="15">
      <c r="B618" s="1">
        <v>75</v>
      </c>
      <c r="C618" s="9" t="str">
        <f>'[1]M2.1 Appl For RRR'!$C$28</f>
        <v>Rural Rate Protection Charge</v>
      </c>
      <c r="D618" s="2"/>
      <c r="E618" s="10" t="s">
        <v>28</v>
      </c>
      <c r="F618" s="15">
        <v>0</v>
      </c>
    </row>
    <row r="619" spans="2:6" s="1" customFormat="1" ht="15">
      <c r="B619" s="1">
        <v>76</v>
      </c>
      <c r="C619" s="1" t="s">
        <v>31</v>
      </c>
      <c r="D619" s="2"/>
      <c r="E619" s="3"/>
      <c r="F619" s="4"/>
    </row>
    <row r="620" spans="2:6" s="1" customFormat="1" ht="15">
      <c r="B620" s="1">
        <v>77</v>
      </c>
      <c r="C620" s="1" t="s">
        <v>32</v>
      </c>
      <c r="D620" s="2"/>
      <c r="E620" s="3"/>
      <c r="F620" s="4"/>
    </row>
    <row r="621" spans="2:6" s="1" customFormat="1" ht="15">
      <c r="B621" s="1">
        <v>78</v>
      </c>
      <c r="C621" s="9" t="str">
        <f>'[1]M3.1 Appl For SSS'!$C$28</f>
        <v>Standard Supply Service – Administrative Charge (if applicable)</v>
      </c>
      <c r="D621" s="2"/>
      <c r="E621" s="10" t="s">
        <v>8</v>
      </c>
      <c r="F621" s="11">
        <v>0</v>
      </c>
    </row>
    <row r="622" spans="2:6" s="1" customFormat="1" ht="15">
      <c r="B622" s="1">
        <v>79</v>
      </c>
      <c r="C622" s="1" t="s">
        <v>33</v>
      </c>
      <c r="D622" s="2"/>
      <c r="E622" s="3"/>
      <c r="F622" s="4"/>
    </row>
    <row r="623" spans="2:6" s="1" customFormat="1" ht="15">
      <c r="B623" s="1">
        <v>80</v>
      </c>
      <c r="C623" s="1" t="s">
        <v>34</v>
      </c>
      <c r="D623" s="2"/>
      <c r="E623" s="3"/>
      <c r="F623" s="4"/>
    </row>
    <row r="624" spans="4:6" s="1" customFormat="1" ht="15">
      <c r="D624" s="2"/>
      <c r="E624" s="3"/>
      <c r="F624" s="4">
        <v>0</v>
      </c>
    </row>
    <row r="625" spans="4:6" s="1" customFormat="1" ht="15">
      <c r="D625" s="2"/>
      <c r="E625" s="3"/>
      <c r="F625" s="4"/>
    </row>
    <row r="626" spans="2:6" s="1" customFormat="1" ht="15">
      <c r="B626" s="1" t="s">
        <v>44</v>
      </c>
      <c r="C626" s="1" t="s">
        <v>0</v>
      </c>
      <c r="D626" s="2"/>
      <c r="E626" s="3"/>
      <c r="F626" s="4"/>
    </row>
    <row r="627" spans="2:6" s="1" customFormat="1" ht="15.75">
      <c r="B627" s="21">
        <f>'[1]B1.1 Curr&amp;Appl Rt Class General'!$B$35</f>
        <v>15</v>
      </c>
      <c r="C627" s="5" t="str">
        <f>'[1]B1.1 Curr&amp;Appl Rt Class General'!$D$35</f>
        <v>Rate Class 15</v>
      </c>
      <c r="D627" s="2"/>
      <c r="E627" s="3"/>
      <c r="F627" s="4"/>
    </row>
    <row r="628" spans="4:6" s="1" customFormat="1" ht="15">
      <c r="D628" s="2"/>
      <c r="E628" s="3"/>
      <c r="F628" s="4"/>
    </row>
    <row r="629" spans="2:6" s="1" customFormat="1" ht="15">
      <c r="B629" s="1" t="s">
        <v>44</v>
      </c>
      <c r="C629" s="1" t="s">
        <v>1</v>
      </c>
      <c r="D629" s="2" t="s">
        <v>2</v>
      </c>
      <c r="E629" s="3" t="s">
        <v>3</v>
      </c>
      <c r="F629" s="4" t="s">
        <v>4</v>
      </c>
    </row>
    <row r="630" spans="2:6" s="1" customFormat="1" ht="15">
      <c r="B630" s="1">
        <v>1</v>
      </c>
      <c r="C630" s="6" t="s">
        <v>5</v>
      </c>
      <c r="D630" s="2"/>
      <c r="E630" s="7"/>
      <c r="F630" s="8"/>
    </row>
    <row r="631" spans="2:6" s="1" customFormat="1" ht="15">
      <c r="B631" s="1">
        <v>2</v>
      </c>
      <c r="C631" s="1" t="s">
        <v>6</v>
      </c>
      <c r="D631" s="2"/>
      <c r="E631" s="3"/>
      <c r="F631" s="4"/>
    </row>
    <row r="632" spans="2:6" s="1" customFormat="1" ht="15">
      <c r="B632" s="1">
        <v>3</v>
      </c>
      <c r="C632" s="9" t="s">
        <v>7</v>
      </c>
      <c r="D632" s="2"/>
      <c r="E632" s="10" t="s">
        <v>8</v>
      </c>
      <c r="F632" s="11">
        <v>0</v>
      </c>
    </row>
    <row r="633" spans="2:6" s="1" customFormat="1" ht="15">
      <c r="B633" s="1">
        <v>4</v>
      </c>
      <c r="C633" s="1" t="s">
        <v>9</v>
      </c>
      <c r="D633" s="2"/>
      <c r="E633" s="3"/>
      <c r="F633" s="4"/>
    </row>
    <row r="634" spans="2:6" s="1" customFormat="1" ht="15">
      <c r="B634" s="1">
        <v>5</v>
      </c>
      <c r="C634" s="1" t="s">
        <v>10</v>
      </c>
      <c r="D634" s="2"/>
      <c r="E634" s="3"/>
      <c r="F634" s="4"/>
    </row>
    <row r="635" spans="2:6" s="1" customFormat="1" ht="15">
      <c r="B635" s="1">
        <v>6</v>
      </c>
      <c r="C635" s="9" t="str">
        <f>"Service Charge "&amp;'[1]J1.1 Smart Meter Funding Adder'!$D$20</f>
        <v>Service Charge Smart Meters</v>
      </c>
      <c r="D635" s="2" t="str">
        <f>'[1]Z1.0 OEB Control Sheet'!$O$69</f>
        <v>Yes</v>
      </c>
      <c r="E635" s="10" t="s">
        <v>8</v>
      </c>
      <c r="F635" s="12">
        <v>0</v>
      </c>
    </row>
    <row r="636" spans="2:6" s="1" customFormat="1" ht="15">
      <c r="B636" s="1">
        <v>7</v>
      </c>
      <c r="C636" s="9" t="str">
        <f>"Service Charge "&amp;'[1]J1.2 Smart Meter Dispos Adder'!$D$20</f>
        <v>Service Charge Smart Meter Disposition</v>
      </c>
      <c r="D636" s="2" t="str">
        <f>'[1]Z1.0 OEB Control Sheet'!$O$70</f>
        <v>No</v>
      </c>
      <c r="E636" s="10" t="s">
        <v>8</v>
      </c>
      <c r="F636" s="12">
        <v>0</v>
      </c>
    </row>
    <row r="637" spans="2:6" s="1" customFormat="1" ht="15">
      <c r="B637" s="1">
        <v>8</v>
      </c>
      <c r="C637" s="9" t="str">
        <f>"Service Charge "&amp;'[1]J1.3 App For Gen Rate Adder3'!$D$20</f>
        <v>Service Charge Rate Adder3</v>
      </c>
      <c r="D637" s="2" t="str">
        <f>'[1]Z1.0 OEB Control Sheet'!$O$71</f>
        <v>No</v>
      </c>
      <c r="E637" s="10" t="s">
        <v>8</v>
      </c>
      <c r="F637" s="12">
        <v>0</v>
      </c>
    </row>
    <row r="638" spans="2:6" s="1" customFormat="1" ht="15">
      <c r="B638" s="1">
        <v>9</v>
      </c>
      <c r="C638" s="9" t="str">
        <f>"Service Charge "&amp;'[1]J1.4 App For Gen Rate Adder4'!$D$20</f>
        <v>Service Charge Rate Adder4</v>
      </c>
      <c r="D638" s="2" t="str">
        <f>'[1]Z1.0 OEB Control Sheet'!$O$72</f>
        <v>No</v>
      </c>
      <c r="E638" s="10" t="s">
        <v>8</v>
      </c>
      <c r="F638" s="12">
        <v>0</v>
      </c>
    </row>
    <row r="639" spans="2:6" s="1" customFormat="1" ht="15">
      <c r="B639" s="1">
        <v>10</v>
      </c>
      <c r="C639" s="9" t="str">
        <f>"Service Charge "&amp;'[1]J1.5 App For Gen Rate Adder5'!$D$20</f>
        <v>Service Charge Rate Adder5</v>
      </c>
      <c r="D639" s="2" t="str">
        <f>'[1]Z1.0 OEB Control Sheet'!$O$73</f>
        <v>No</v>
      </c>
      <c r="E639" s="10" t="s">
        <v>8</v>
      </c>
      <c r="F639" s="12">
        <v>0</v>
      </c>
    </row>
    <row r="640" spans="2:6" s="1" customFormat="1" ht="15">
      <c r="B640" s="1">
        <v>11</v>
      </c>
      <c r="C640" s="9" t="str">
        <f>"Service Charge "&amp;'[1]J1.6 App For Gen Rate Adder6'!$D$20</f>
        <v>Service Charge Rate Adder6</v>
      </c>
      <c r="D640" s="2" t="str">
        <f>'[1]Z1.0 OEB Control Sheet'!$O$74</f>
        <v>No</v>
      </c>
      <c r="E640" s="10" t="s">
        <v>8</v>
      </c>
      <c r="F640" s="12">
        <v>0</v>
      </c>
    </row>
    <row r="641" spans="2:6" s="1" customFormat="1" ht="15">
      <c r="B641" s="1">
        <v>12</v>
      </c>
      <c r="C641" s="9" t="str">
        <f>"Service Charge "&amp;'[1]J1.7 App For Gen Rate Adder7'!$D$20</f>
        <v>Service Charge Rate Adder7</v>
      </c>
      <c r="D641" s="2" t="str">
        <f>'[1]Z1.0 OEB Control Sheet'!$O$75</f>
        <v>No</v>
      </c>
      <c r="E641" s="10" t="s">
        <v>8</v>
      </c>
      <c r="F641" s="12">
        <v>0</v>
      </c>
    </row>
    <row r="642" spans="2:6" s="1" customFormat="1" ht="15">
      <c r="B642" s="1">
        <v>13</v>
      </c>
      <c r="C642" s="9" t="str">
        <f>"Service Charge "&amp;'[1]J1.8 App For Gen Rate Adder8'!$D$20</f>
        <v>Service Charge Rate Adder8</v>
      </c>
      <c r="D642" s="2" t="str">
        <f>'[1]Z1.0 OEB Control Sheet'!$O$76</f>
        <v>No</v>
      </c>
      <c r="E642" s="10" t="s">
        <v>8</v>
      </c>
      <c r="F642" s="12">
        <v>0</v>
      </c>
    </row>
    <row r="643" spans="2:6" s="1" customFormat="1" ht="15">
      <c r="B643" s="1">
        <v>14</v>
      </c>
      <c r="C643" s="9" t="str">
        <f>"Service Charge "&amp;'[1]J1.9 App For Gen Rate Adder9'!$D$20</f>
        <v>Service Charge Rate Adder9</v>
      </c>
      <c r="D643" s="2" t="str">
        <f>'[1]Z1.0 OEB Control Sheet'!$O$77</f>
        <v>No</v>
      </c>
      <c r="E643" s="10" t="s">
        <v>8</v>
      </c>
      <c r="F643" s="12">
        <v>0</v>
      </c>
    </row>
    <row r="644" spans="2:6" s="1" customFormat="1" ht="15">
      <c r="B644" s="1">
        <v>15</v>
      </c>
      <c r="C644" s="9" t="str">
        <f>"Service Charge "&amp;'[1]J1.10 App For Gen Rate Adder10'!$D$20</f>
        <v>Service Charge Rate Adder10</v>
      </c>
      <c r="D644" s="2" t="str">
        <f>'[1]Z1.0 OEB Control Sheet'!$O$78</f>
        <v>No</v>
      </c>
      <c r="E644" s="10" t="s">
        <v>8</v>
      </c>
      <c r="F644" s="12">
        <v>0</v>
      </c>
    </row>
    <row r="645" spans="2:6" s="1" customFormat="1" ht="15">
      <c r="B645" s="1">
        <v>16</v>
      </c>
      <c r="C645" s="1" t="s">
        <v>11</v>
      </c>
      <c r="D645" s="2"/>
      <c r="E645" s="3"/>
      <c r="F645" s="4"/>
    </row>
    <row r="646" spans="2:6" s="1" customFormat="1" ht="15">
      <c r="B646" s="1">
        <v>17</v>
      </c>
      <c r="C646" s="1" t="s">
        <v>12</v>
      </c>
      <c r="D646" s="2"/>
      <c r="E646" s="3"/>
      <c r="F646" s="4"/>
    </row>
    <row r="647" spans="2:6" s="1" customFormat="1" ht="15">
      <c r="B647" s="1">
        <v>18</v>
      </c>
      <c r="C647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647" s="2"/>
      <c r="E647" s="10" t="s">
        <v>8</v>
      </c>
      <c r="F647" s="12">
        <v>0</v>
      </c>
    </row>
    <row r="648" spans="2:6" s="1" customFormat="1" ht="15">
      <c r="B648" s="1">
        <v>19</v>
      </c>
      <c r="C648" s="9" t="str">
        <f>"Service Charge "&amp;'[1]J2.2 App For Gen Rate Rider2'!$D$20&amp;" – effective until "&amp;'[1]J2.2 App For Gen Rate Rider2'!$I$22</f>
        <v>Service Charge Rate Rider2 – effective until </v>
      </c>
      <c r="D648" s="2"/>
      <c r="E648" s="10" t="s">
        <v>8</v>
      </c>
      <c r="F648" s="12">
        <v>0</v>
      </c>
    </row>
    <row r="649" spans="2:6" s="1" customFormat="1" ht="15">
      <c r="B649" s="1">
        <v>20</v>
      </c>
      <c r="C649" s="9" t="str">
        <f>"Service Charge "&amp;'[1]J2.3 App For Gen Rate Rider3'!$D$20&amp;" – effective until "&amp;'[1]J2.3 App For Gen Rate Rider3'!$I$22</f>
        <v>Service Charge Rate Rider3 – effective until </v>
      </c>
      <c r="D649" s="2"/>
      <c r="E649" s="10" t="s">
        <v>8</v>
      </c>
      <c r="F649" s="12">
        <v>0</v>
      </c>
    </row>
    <row r="650" spans="2:6" s="1" customFormat="1" ht="15">
      <c r="B650" s="1">
        <v>21</v>
      </c>
      <c r="C650" s="9" t="str">
        <f>"Service Charge "&amp;'[1]J2.4 App For Gen Rate Rider4'!$D$20&amp;" – effective until "&amp;'[1]J2.4 App For Gen Rate Rider4'!$I$22</f>
        <v>Service Charge Rate Rider4 – effective until </v>
      </c>
      <c r="D650" s="2"/>
      <c r="E650" s="10" t="s">
        <v>8</v>
      </c>
      <c r="F650" s="12">
        <v>0</v>
      </c>
    </row>
    <row r="651" spans="2:6" s="1" customFormat="1" ht="15">
      <c r="B651" s="1">
        <v>22</v>
      </c>
      <c r="C651" s="9" t="str">
        <f>"Service Charge "&amp;'[1]J2.5 App For Gen Rate Rider5'!$D$20&amp;" – effective until "&amp;'[1]J2.5 App For Gen Rate Rider5'!$I$22</f>
        <v>Service Charge Rate Rider5 – effective until </v>
      </c>
      <c r="D651" s="2"/>
      <c r="E651" s="10" t="s">
        <v>8</v>
      </c>
      <c r="F651" s="12">
        <v>0</v>
      </c>
    </row>
    <row r="652" spans="2:6" s="1" customFormat="1" ht="15">
      <c r="B652" s="1">
        <v>23</v>
      </c>
      <c r="C652" s="9" t="str">
        <f>"Service Charge "&amp;'[1]J2.6 App For Gen Rate Rider6'!$D$20&amp;" – effective until "&amp;'[1]J2.6 App For Gen Rate Rider6'!$I$22</f>
        <v>Service Charge Rate Rider6 – effective until </v>
      </c>
      <c r="D652" s="2"/>
      <c r="E652" s="10" t="s">
        <v>8</v>
      </c>
      <c r="F652" s="12">
        <v>0</v>
      </c>
    </row>
    <row r="653" spans="2:6" s="1" customFormat="1" ht="15">
      <c r="B653" s="1">
        <v>24</v>
      </c>
      <c r="C653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653" s="2"/>
      <c r="E653" s="10" t="s">
        <v>8</v>
      </c>
      <c r="F653" s="12">
        <v>0</v>
      </c>
    </row>
    <row r="654" spans="2:6" s="1" customFormat="1" ht="15">
      <c r="B654" s="1">
        <v>25</v>
      </c>
      <c r="C654" s="9" t="str">
        <f>"Service Charge "&amp;'[1]J2.8 App For Gen Rate Rider8'!$D$20&amp;" – effective until "&amp;'[1]J2.8 App For Gen Rate Rider8'!$I$22</f>
        <v>Service Charge Rate Rider8 – effective until </v>
      </c>
      <c r="D654" s="2"/>
      <c r="E654" s="10" t="s">
        <v>8</v>
      </c>
      <c r="F654" s="12">
        <v>0</v>
      </c>
    </row>
    <row r="655" spans="2:6" s="1" customFormat="1" ht="15">
      <c r="B655" s="1">
        <v>26</v>
      </c>
      <c r="C655" s="9" t="str">
        <f>"Service Charge "&amp;'[1]J2.9 App For Gen Rate Rider9'!$D$20&amp;" – effective until "&amp;'[1]J2.9 App For Gen Rate Rider9'!$I$22</f>
        <v>Service Charge Rate Rider9 – effective until </v>
      </c>
      <c r="D655" s="2"/>
      <c r="E655" s="10" t="s">
        <v>8</v>
      </c>
      <c r="F655" s="12">
        <v>0</v>
      </c>
    </row>
    <row r="656" spans="2:6" s="1" customFormat="1" ht="15">
      <c r="B656" s="1">
        <v>27</v>
      </c>
      <c r="C656" s="9" t="str">
        <f>"Service Charge "&amp;'[1]J2.10 App For Gen Rate Rider10'!$D$20&amp;" – effective until "&amp;'[1]J2.10 App For Gen Rate Rider10'!$I$22</f>
        <v>Service Charge Rate Rider10 – effective until </v>
      </c>
      <c r="D656" s="2"/>
      <c r="E656" s="10" t="s">
        <v>8</v>
      </c>
      <c r="F656" s="12">
        <v>0</v>
      </c>
    </row>
    <row r="657" spans="2:6" s="1" customFormat="1" ht="15">
      <c r="B657" s="1">
        <v>28</v>
      </c>
      <c r="C657" s="1" t="s">
        <v>13</v>
      </c>
      <c r="D657" s="2"/>
      <c r="E657" s="3"/>
      <c r="F657" s="4"/>
    </row>
    <row r="658" spans="2:6" s="1" customFormat="1" ht="15">
      <c r="B658" s="1">
        <v>29</v>
      </c>
      <c r="C658" s="1" t="s">
        <v>14</v>
      </c>
      <c r="D658" s="2"/>
      <c r="E658" s="3"/>
      <c r="F658" s="4"/>
    </row>
    <row r="659" spans="2:6" s="1" customFormat="1" ht="15">
      <c r="B659" s="1">
        <v>30</v>
      </c>
      <c r="C659" s="9" t="s">
        <v>15</v>
      </c>
      <c r="D659" s="2"/>
      <c r="E659" s="10" t="str">
        <f>"$/"&amp;'[1]B1.1 Curr&amp;Appl Rt Class General'!$G$35</f>
        <v>$/NA</v>
      </c>
      <c r="F659" s="15">
        <v>0</v>
      </c>
    </row>
    <row r="660" spans="2:6" s="1" customFormat="1" ht="15">
      <c r="B660" s="1">
        <v>31</v>
      </c>
      <c r="C660" s="6" t="s">
        <v>16</v>
      </c>
      <c r="D660" s="2"/>
      <c r="E660" s="7"/>
      <c r="F660" s="8"/>
    </row>
    <row r="661" spans="2:6" s="1" customFormat="1" ht="15">
      <c r="B661" s="1">
        <v>32</v>
      </c>
      <c r="C661" s="6" t="s">
        <v>17</v>
      </c>
      <c r="D661" s="2"/>
      <c r="E661" s="7"/>
      <c r="F661" s="8"/>
    </row>
    <row r="662" spans="2:6" s="1" customFormat="1" ht="15">
      <c r="B662" s="1">
        <v>33</v>
      </c>
      <c r="C662" s="9" t="str">
        <f>"Distribution Volumetric "&amp;'[1]J1.1 Smart Meter Funding Adder'!$D$20</f>
        <v>Distribution Volumetric Smart Meters</v>
      </c>
      <c r="D662" s="2" t="str">
        <f>'[1]Z1.0 OEB Control Sheet'!$O$69</f>
        <v>Yes</v>
      </c>
      <c r="E662" s="10" t="str">
        <f>"$/"&amp;'[1]B1.1 Curr&amp;Appl Rt Class General'!$G$35</f>
        <v>$/NA</v>
      </c>
      <c r="F662" s="22">
        <v>0</v>
      </c>
    </row>
    <row r="663" spans="2:6" s="1" customFormat="1" ht="15">
      <c r="B663" s="1">
        <v>34</v>
      </c>
      <c r="C663" s="9" t="str">
        <f>"Distribution Volumetric "&amp;'[1]J1.2 Smart Meter Dispos Adder'!$D$20</f>
        <v>Distribution Volumetric Smart Meter Disposition</v>
      </c>
      <c r="D663" s="2" t="str">
        <f>'[1]Z1.0 OEB Control Sheet'!$O$70</f>
        <v>No</v>
      </c>
      <c r="E663" s="10" t="str">
        <f>"$/"&amp;'[1]B1.1 Curr&amp;Appl Rt Class General'!$G$35</f>
        <v>$/NA</v>
      </c>
      <c r="F663" s="22">
        <v>0</v>
      </c>
    </row>
    <row r="664" spans="2:6" s="1" customFormat="1" ht="15">
      <c r="B664" s="1">
        <v>35</v>
      </c>
      <c r="C664" s="9" t="str">
        <f>"Distribution Volumetric "&amp;'[1]J1.3 App For Gen Rate Adder3'!$D$20</f>
        <v>Distribution Volumetric Rate Adder3</v>
      </c>
      <c r="D664" s="2" t="str">
        <f>'[1]Z1.0 OEB Control Sheet'!$O$71</f>
        <v>No</v>
      </c>
      <c r="E664" s="10" t="str">
        <f>"$/"&amp;'[1]B1.1 Curr&amp;Appl Rt Class General'!$G$35</f>
        <v>$/NA</v>
      </c>
      <c r="F664" s="15">
        <v>0</v>
      </c>
    </row>
    <row r="665" spans="2:6" s="1" customFormat="1" ht="15">
      <c r="B665" s="1">
        <v>36</v>
      </c>
      <c r="C665" s="9" t="str">
        <f>"Distribution Volumetric "&amp;'[1]J1.4 App For Gen Rate Adder4'!$D$20</f>
        <v>Distribution Volumetric Rate Adder4</v>
      </c>
      <c r="D665" s="2" t="str">
        <f>'[1]Z1.0 OEB Control Sheet'!$O$72</f>
        <v>No</v>
      </c>
      <c r="E665" s="10" t="str">
        <f>"$/"&amp;'[1]B1.1 Curr&amp;Appl Rt Class General'!$G$35</f>
        <v>$/NA</v>
      </c>
      <c r="F665" s="15">
        <v>0</v>
      </c>
    </row>
    <row r="666" spans="2:6" s="1" customFormat="1" ht="15">
      <c r="B666" s="1">
        <v>37</v>
      </c>
      <c r="C666" s="9" t="str">
        <f>"Distribution Volumetric "&amp;'[1]J1.5 App For Gen Rate Adder5'!$D$20</f>
        <v>Distribution Volumetric Rate Adder5</v>
      </c>
      <c r="D666" s="2" t="str">
        <f>'[1]Z1.0 OEB Control Sheet'!$O$73</f>
        <v>No</v>
      </c>
      <c r="E666" s="10" t="str">
        <f>"$/"&amp;'[1]B1.1 Curr&amp;Appl Rt Class General'!$G$35</f>
        <v>$/NA</v>
      </c>
      <c r="F666" s="15">
        <v>0</v>
      </c>
    </row>
    <row r="667" spans="2:6" s="1" customFormat="1" ht="15">
      <c r="B667" s="1">
        <v>38</v>
      </c>
      <c r="C667" s="9" t="str">
        <f>"Distribution Volumetric "&amp;'[1]J1.6 App For Gen Rate Adder6'!$D$20</f>
        <v>Distribution Volumetric Rate Adder6</v>
      </c>
      <c r="D667" s="2" t="str">
        <f>'[1]Z1.0 OEB Control Sheet'!$O$74</f>
        <v>No</v>
      </c>
      <c r="E667" s="10" t="str">
        <f>"$/"&amp;'[1]B1.1 Curr&amp;Appl Rt Class General'!$G$35</f>
        <v>$/NA</v>
      </c>
      <c r="F667" s="22">
        <v>0</v>
      </c>
    </row>
    <row r="668" spans="2:6" s="1" customFormat="1" ht="15">
      <c r="B668" s="1">
        <v>39</v>
      </c>
      <c r="C668" s="9" t="str">
        <f>"Distribution Volumetric "&amp;'[1]J1.7 App For Gen Rate Adder7'!$D$20</f>
        <v>Distribution Volumetric Rate Adder7</v>
      </c>
      <c r="D668" s="2" t="str">
        <f>'[1]Z1.0 OEB Control Sheet'!$O$75</f>
        <v>No</v>
      </c>
      <c r="E668" s="10" t="str">
        <f>"$/"&amp;'[1]B1.1 Curr&amp;Appl Rt Class General'!$G$35</f>
        <v>$/NA</v>
      </c>
      <c r="F668" s="22">
        <v>0</v>
      </c>
    </row>
    <row r="669" spans="2:6" s="1" customFormat="1" ht="15">
      <c r="B669" s="1">
        <v>40</v>
      </c>
      <c r="C669" s="9" t="str">
        <f>"Distribution Volumetric "&amp;'[1]J1.8 App For Gen Rate Adder8'!$D$20</f>
        <v>Distribution Volumetric Rate Adder8</v>
      </c>
      <c r="D669" s="2" t="str">
        <f>'[1]Z1.0 OEB Control Sheet'!$O$76</f>
        <v>No</v>
      </c>
      <c r="E669" s="10" t="str">
        <f>"$/"&amp;'[1]B1.1 Curr&amp;Appl Rt Class General'!$G$35</f>
        <v>$/NA</v>
      </c>
      <c r="F669" s="22">
        <v>0</v>
      </c>
    </row>
    <row r="670" spans="2:6" s="1" customFormat="1" ht="15">
      <c r="B670" s="1">
        <v>41</v>
      </c>
      <c r="C670" s="9" t="str">
        <f>"Distribution Volumetric "&amp;'[1]J1.9 App For Gen Rate Adder9'!$D$20</f>
        <v>Distribution Volumetric Rate Adder9</v>
      </c>
      <c r="D670" s="2" t="str">
        <f>'[1]Z1.0 OEB Control Sheet'!$O$77</f>
        <v>No</v>
      </c>
      <c r="E670" s="10" t="str">
        <f>"$/"&amp;'[1]B1.1 Curr&amp;Appl Rt Class General'!$G$35</f>
        <v>$/NA</v>
      </c>
      <c r="F670" s="15">
        <v>0</v>
      </c>
    </row>
    <row r="671" spans="2:6" s="1" customFormat="1" ht="15">
      <c r="B671" s="1">
        <v>42</v>
      </c>
      <c r="C671" s="9" t="str">
        <f>"Distribution Volumetric "&amp;'[1]J1.10 App For Gen Rate Adder10'!$D$20</f>
        <v>Distribution Volumetric Rate Adder10</v>
      </c>
      <c r="D671" s="2" t="str">
        <f>'[1]Z1.0 OEB Control Sheet'!$O$78</f>
        <v>No</v>
      </c>
      <c r="E671" s="10" t="str">
        <f>"$/"&amp;'[1]B1.1 Curr&amp;Appl Rt Class General'!$G$35</f>
        <v>$/NA</v>
      </c>
      <c r="F671" s="22">
        <v>0</v>
      </c>
    </row>
    <row r="672" spans="2:6" s="1" customFormat="1" ht="15">
      <c r="B672" s="1">
        <v>43</v>
      </c>
      <c r="C672" s="9" t="s">
        <v>18</v>
      </c>
      <c r="D672" s="2"/>
      <c r="E672" s="10" t="str">
        <f>"$/"&amp;'[1]B1.1 Curr&amp;Appl Rt Class General'!$G$35</f>
        <v>$/NA</v>
      </c>
      <c r="F672" s="15">
        <v>0</v>
      </c>
    </row>
    <row r="673" spans="2:6" s="1" customFormat="1" ht="15">
      <c r="B673" s="1">
        <v>44</v>
      </c>
      <c r="C673" s="1" t="s">
        <v>19</v>
      </c>
      <c r="D673" s="2"/>
      <c r="E673" s="3"/>
      <c r="F673" s="4"/>
    </row>
    <row r="674" spans="2:6" s="1" customFormat="1" ht="15">
      <c r="B674" s="1">
        <v>45</v>
      </c>
      <c r="C674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674" s="2"/>
      <c r="E674" s="10" t="str">
        <f>"$/"&amp;'[1]B1.1 Curr&amp;Appl Rt Class General'!$G$35</f>
        <v>$/NA</v>
      </c>
      <c r="F674" s="22">
        <v>0</v>
      </c>
    </row>
    <row r="675" spans="2:6" s="1" customFormat="1" ht="15">
      <c r="B675" s="1">
        <v>46</v>
      </c>
      <c r="C675" s="9" t="str">
        <f>"Distribution Volumetric "&amp;'[1]J2.2 App For Gen Rate Rider2'!$D$20&amp;" – effective until "&amp;'[1]J2.2 App For Gen Rate Rider2'!$I$22</f>
        <v>Distribution Volumetric Rate Rider2 – effective until </v>
      </c>
      <c r="D675" s="2"/>
      <c r="E675" s="10" t="str">
        <f>"$/"&amp;'[1]B1.1 Curr&amp;Appl Rt Class General'!$G$35</f>
        <v>$/NA</v>
      </c>
      <c r="F675" s="22">
        <v>0</v>
      </c>
    </row>
    <row r="676" spans="2:6" s="1" customFormat="1" ht="15">
      <c r="B676" s="1">
        <v>47</v>
      </c>
      <c r="C676" s="9" t="str">
        <f>"Distribution Volumetric "&amp;'[1]J2.3 App For Gen Rate Rider3'!$D$20&amp;" – effective until "&amp;'[1]J2.3 App For Gen Rate Rider3'!$I$22</f>
        <v>Distribution Volumetric Rate Rider3 – effective until </v>
      </c>
      <c r="D676" s="2"/>
      <c r="E676" s="10" t="str">
        <f>"$/"&amp;'[1]B1.1 Curr&amp;Appl Rt Class General'!$G$35</f>
        <v>$/NA</v>
      </c>
      <c r="F676" s="22">
        <v>0</v>
      </c>
    </row>
    <row r="677" spans="2:6" s="1" customFormat="1" ht="15">
      <c r="B677" s="1">
        <v>48</v>
      </c>
      <c r="C677" s="9" t="str">
        <f>"Distribution Volumetric "&amp;'[1]J2.4 App For Gen Rate Rider4'!$D$20&amp;" – effective until "&amp;'[1]J2.4 App For Gen Rate Rider4'!$I$22</f>
        <v>Distribution Volumetric Rate Rider4 – effective until </v>
      </c>
      <c r="D677" s="2"/>
      <c r="E677" s="10" t="str">
        <f>"$/"&amp;'[1]B1.1 Curr&amp;Appl Rt Class General'!$G$35</f>
        <v>$/NA</v>
      </c>
      <c r="F677" s="22">
        <v>0</v>
      </c>
    </row>
    <row r="678" spans="2:6" s="1" customFormat="1" ht="15">
      <c r="B678" s="1">
        <v>49</v>
      </c>
      <c r="C678" s="9" t="str">
        <f>"Distribution Volumetric "&amp;'[1]J2.5 App For Gen Rate Rider5'!$D$20&amp;" – effective until "&amp;'[1]J2.5 App For Gen Rate Rider5'!$I$22</f>
        <v>Distribution Volumetric Rate Rider5 – effective until </v>
      </c>
      <c r="D678" s="2"/>
      <c r="E678" s="10" t="str">
        <f>"$/"&amp;'[1]B1.1 Curr&amp;Appl Rt Class General'!$G$35</f>
        <v>$/NA</v>
      </c>
      <c r="F678" s="22">
        <v>0</v>
      </c>
    </row>
    <row r="679" spans="2:6" s="1" customFormat="1" ht="15">
      <c r="B679" s="1">
        <v>50</v>
      </c>
      <c r="C679" s="9" t="str">
        <f>"Distribution Volumetric "&amp;'[1]J2.6 App For Gen Rate Rider6'!$D$20&amp;" – effective until "&amp;'[1]J2.6 App For Gen Rate Rider6'!$I$22</f>
        <v>Distribution Volumetric Rate Rider6 – effective until </v>
      </c>
      <c r="D679" s="2"/>
      <c r="E679" s="10" t="str">
        <f>"$/"&amp;'[1]B1.1 Curr&amp;Appl Rt Class General'!$G$35</f>
        <v>$/NA</v>
      </c>
      <c r="F679" s="22">
        <v>0</v>
      </c>
    </row>
    <row r="680" spans="2:6" s="1" customFormat="1" ht="15">
      <c r="B680" s="1">
        <v>51</v>
      </c>
      <c r="C680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680" s="2"/>
      <c r="E680" s="10" t="str">
        <f>"$/"&amp;'[1]B1.1 Curr&amp;Appl Rt Class General'!$G$35</f>
        <v>$/NA</v>
      </c>
      <c r="F680" s="22">
        <v>0</v>
      </c>
    </row>
    <row r="681" spans="2:6" s="1" customFormat="1" ht="15">
      <c r="B681" s="1">
        <v>52</v>
      </c>
      <c r="C681" s="9" t="str">
        <f>"Distribution Volumetric "&amp;'[1]J2.8 App For Gen Rate Rider8'!$D$20&amp;" – effective until "&amp;'[1]J2.8 App For Gen Rate Rider8'!$I$22</f>
        <v>Distribution Volumetric Rate Rider8 – effective until </v>
      </c>
      <c r="D681" s="2"/>
      <c r="E681" s="10" t="str">
        <f>"$/"&amp;'[1]B1.1 Curr&amp;Appl Rt Class General'!$G$35</f>
        <v>$/NA</v>
      </c>
      <c r="F681" s="22">
        <v>0</v>
      </c>
    </row>
    <row r="682" spans="2:6" s="1" customFormat="1" ht="15">
      <c r="B682" s="1">
        <v>53</v>
      </c>
      <c r="C682" s="9" t="str">
        <f>"Distribution Volumetric "&amp;'[1]J2.9 App For Gen Rate Rider9'!$D$20&amp;" – effective until "&amp;'[1]J2.9 App For Gen Rate Rider9'!$I$22</f>
        <v>Distribution Volumetric Rate Rider9 – effective until </v>
      </c>
      <c r="D682" s="2"/>
      <c r="E682" s="10" t="str">
        <f>"$/"&amp;'[1]B1.1 Curr&amp;Appl Rt Class General'!$G$35</f>
        <v>$/NA</v>
      </c>
      <c r="F682" s="22">
        <v>0</v>
      </c>
    </row>
    <row r="683" spans="2:6" s="1" customFormat="1" ht="15">
      <c r="B683" s="1">
        <v>54</v>
      </c>
      <c r="C683" s="9" t="str">
        <f>"Distribution Volumetric "&amp;'[1]J2.10 App For Gen Rate Rider10'!$D$20&amp;" – effective until "&amp;'[1]J2.10 App For Gen Rate Rider10'!$I$22</f>
        <v>Distribution Volumetric Rate Rider10 – effective until </v>
      </c>
      <c r="D683" s="2"/>
      <c r="E683" s="10" t="str">
        <f>"$/"&amp;'[1]B1.1 Curr&amp;Appl Rt Class General'!$G$35</f>
        <v>$/NA</v>
      </c>
      <c r="F683" s="22">
        <v>0</v>
      </c>
    </row>
    <row r="684" spans="2:6" s="1" customFormat="1" ht="15">
      <c r="B684" s="1">
        <v>55</v>
      </c>
      <c r="C684" s="1" t="s">
        <v>20</v>
      </c>
      <c r="D684" s="2"/>
      <c r="E684" s="3"/>
      <c r="F684" s="4"/>
    </row>
    <row r="685" spans="2:6" s="1" customFormat="1" ht="15">
      <c r="B685" s="1">
        <v>56</v>
      </c>
      <c r="C685" s="1" t="s">
        <v>21</v>
      </c>
      <c r="D685" s="2"/>
      <c r="E685" s="3"/>
      <c r="F685" s="4"/>
    </row>
    <row r="686" spans="2:6" s="1" customFormat="1" ht="15">
      <c r="B686" s="1">
        <v>57</v>
      </c>
      <c r="C686" s="9"/>
      <c r="D686" s="2"/>
      <c r="E686" s="10" t="str">
        <f>"$/"&amp;'[1]B1.1 Curr&amp;Appl Rt Class General'!$G$35</f>
        <v>$/NA</v>
      </c>
      <c r="F686" s="15">
        <v>0</v>
      </c>
    </row>
    <row r="687" spans="2:6" s="1" customFormat="1" ht="15">
      <c r="B687" s="1">
        <v>58</v>
      </c>
      <c r="C687" s="9"/>
      <c r="D687" s="2"/>
      <c r="E687" s="10" t="str">
        <f>"$/"&amp;'[1]B1.1 Curr&amp;Appl Rt Class General'!$G$35</f>
        <v>$/NA</v>
      </c>
      <c r="F687" s="15">
        <v>0</v>
      </c>
    </row>
    <row r="688" spans="2:6" s="1" customFormat="1" ht="15">
      <c r="B688" s="1">
        <v>59</v>
      </c>
      <c r="C688" s="9"/>
      <c r="D688" s="2"/>
      <c r="E688" s="10" t="str">
        <f>"$/"&amp;'[1]B1.1 Curr&amp;Appl Rt Class General'!$G$35</f>
        <v>$/NA</v>
      </c>
      <c r="F688" s="15">
        <v>0</v>
      </c>
    </row>
    <row r="689" spans="2:6" s="1" customFormat="1" ht="15">
      <c r="B689" s="1">
        <v>60</v>
      </c>
      <c r="C689" s="1" t="s">
        <v>22</v>
      </c>
      <c r="D689" s="2"/>
      <c r="E689" s="3"/>
      <c r="F689" s="4"/>
    </row>
    <row r="690" spans="2:6" s="1" customFormat="1" ht="15">
      <c r="B690" s="1">
        <v>61</v>
      </c>
      <c r="C690" s="1" t="s">
        <v>23</v>
      </c>
      <c r="D690" s="2"/>
      <c r="E690" s="3"/>
      <c r="F690" s="4"/>
    </row>
    <row r="691" spans="2:6" s="1" customFormat="1" ht="15">
      <c r="B691" s="1">
        <v>62</v>
      </c>
      <c r="C691" s="9"/>
      <c r="D691" s="2"/>
      <c r="E691" s="10" t="str">
        <f>"$/"&amp;'[1]B1.1 Curr&amp;Appl Rt Class General'!$G$35</f>
        <v>$/NA</v>
      </c>
      <c r="F691" s="15">
        <v>0</v>
      </c>
    </row>
    <row r="692" spans="2:6" s="1" customFormat="1" ht="15">
      <c r="B692" s="1">
        <v>63</v>
      </c>
      <c r="C692" s="9"/>
      <c r="D692" s="2"/>
      <c r="E692" s="10" t="str">
        <f>"$/"&amp;'[1]B1.1 Curr&amp;Appl Rt Class General'!$G$35</f>
        <v>$/NA</v>
      </c>
      <c r="F692" s="15">
        <v>0</v>
      </c>
    </row>
    <row r="693" spans="2:6" s="1" customFormat="1" ht="15">
      <c r="B693" s="1">
        <v>64</v>
      </c>
      <c r="C693" s="9"/>
      <c r="D693" s="2"/>
      <c r="E693" s="10" t="str">
        <f>"$/"&amp;'[1]B1.1 Curr&amp;Appl Rt Class General'!$G$35</f>
        <v>$/NA</v>
      </c>
      <c r="F693" s="15">
        <v>0</v>
      </c>
    </row>
    <row r="694" spans="2:6" s="1" customFormat="1" ht="15">
      <c r="B694" s="1">
        <v>65</v>
      </c>
      <c r="C694" s="1" t="s">
        <v>24</v>
      </c>
      <c r="D694" s="2"/>
      <c r="E694" s="3"/>
      <c r="F694" s="4"/>
    </row>
    <row r="695" spans="2:6" s="1" customFormat="1" ht="15">
      <c r="B695" s="1">
        <v>66</v>
      </c>
      <c r="C695" s="1" t="s">
        <v>25</v>
      </c>
      <c r="D695" s="2"/>
      <c r="E695" s="3"/>
      <c r="F695" s="4"/>
    </row>
    <row r="696" spans="2:6" s="1" customFormat="1" ht="15">
      <c r="B696" s="1">
        <v>67</v>
      </c>
      <c r="C696" s="9"/>
      <c r="D696" s="2"/>
      <c r="E696" s="10" t="str">
        <f>"$/"&amp;'[1]B1.1 Curr&amp;Appl Rt Class General'!$G$35</f>
        <v>$/NA</v>
      </c>
      <c r="F696" s="15">
        <v>0</v>
      </c>
    </row>
    <row r="697" spans="2:6" s="1" customFormat="1" ht="15">
      <c r="B697" s="1">
        <v>68</v>
      </c>
      <c r="C697" s="9"/>
      <c r="D697" s="2"/>
      <c r="E697" s="10" t="str">
        <f>"$/"&amp;'[1]B1.1 Curr&amp;Appl Rt Class General'!$G$35</f>
        <v>$/NA</v>
      </c>
      <c r="F697" s="15">
        <v>0</v>
      </c>
    </row>
    <row r="698" spans="2:6" s="1" customFormat="1" ht="15">
      <c r="B698" s="1">
        <v>69</v>
      </c>
      <c r="C698" s="9"/>
      <c r="D698" s="2"/>
      <c r="E698" s="10" t="str">
        <f>"$/"&amp;'[1]B1.1 Curr&amp;Appl Rt Class General'!$G$35</f>
        <v>$/NA</v>
      </c>
      <c r="F698" s="15">
        <v>0</v>
      </c>
    </row>
    <row r="699" spans="2:6" s="1" customFormat="1" ht="15">
      <c r="B699" s="1">
        <v>70</v>
      </c>
      <c r="C699" s="1" t="s">
        <v>26</v>
      </c>
      <c r="D699" s="2"/>
      <c r="E699" s="3"/>
      <c r="F699" s="4"/>
    </row>
    <row r="700" spans="2:6" s="1" customFormat="1" ht="15">
      <c r="B700" s="1">
        <v>71</v>
      </c>
      <c r="C700" s="1" t="s">
        <v>27</v>
      </c>
      <c r="D700" s="2"/>
      <c r="E700" s="3"/>
      <c r="F700" s="4"/>
    </row>
    <row r="701" spans="2:6" s="1" customFormat="1" ht="15">
      <c r="B701" s="1">
        <v>72</v>
      </c>
      <c r="C701" s="9" t="str">
        <f>'[1]M1.1 Appl For WMSR'!$C$28</f>
        <v>Wholesale Market Service Rate </v>
      </c>
      <c r="D701" s="2"/>
      <c r="E701" s="10" t="s">
        <v>28</v>
      </c>
      <c r="F701" s="23">
        <v>0</v>
      </c>
    </row>
    <row r="702" spans="2:6" s="1" customFormat="1" ht="15">
      <c r="B702" s="1">
        <v>73</v>
      </c>
      <c r="C702" s="1" t="s">
        <v>29</v>
      </c>
      <c r="D702" s="2"/>
      <c r="E702" s="3"/>
      <c r="F702" s="4"/>
    </row>
    <row r="703" spans="2:6" s="1" customFormat="1" ht="15">
      <c r="B703" s="1">
        <v>74</v>
      </c>
      <c r="C703" s="1" t="s">
        <v>30</v>
      </c>
      <c r="D703" s="2"/>
      <c r="E703" s="3"/>
      <c r="F703" s="4"/>
    </row>
    <row r="704" spans="2:6" s="1" customFormat="1" ht="15">
      <c r="B704" s="1">
        <v>75</v>
      </c>
      <c r="C704" s="9" t="str">
        <f>'[1]M2.1 Appl For RRR'!$C$28</f>
        <v>Rural Rate Protection Charge</v>
      </c>
      <c r="D704" s="2"/>
      <c r="E704" s="10" t="s">
        <v>28</v>
      </c>
      <c r="F704" s="15">
        <v>0</v>
      </c>
    </row>
    <row r="705" spans="2:6" s="1" customFormat="1" ht="15">
      <c r="B705" s="1">
        <v>76</v>
      </c>
      <c r="C705" s="1" t="s">
        <v>31</v>
      </c>
      <c r="D705" s="2"/>
      <c r="E705" s="3"/>
      <c r="F705" s="4"/>
    </row>
    <row r="706" spans="2:6" s="1" customFormat="1" ht="15">
      <c r="B706" s="1">
        <v>77</v>
      </c>
      <c r="C706" s="1" t="s">
        <v>32</v>
      </c>
      <c r="D706" s="2"/>
      <c r="E706" s="3"/>
      <c r="F706" s="4"/>
    </row>
    <row r="707" spans="2:6" s="1" customFormat="1" ht="15">
      <c r="B707" s="1">
        <v>78</v>
      </c>
      <c r="C707" s="9" t="str">
        <f>'[1]M3.1 Appl For SSS'!$C$28</f>
        <v>Standard Supply Service – Administrative Charge (if applicable)</v>
      </c>
      <c r="D707" s="2"/>
      <c r="E707" s="10" t="s">
        <v>8</v>
      </c>
      <c r="F707" s="11">
        <v>0</v>
      </c>
    </row>
    <row r="708" spans="2:6" s="1" customFormat="1" ht="15">
      <c r="B708" s="1">
        <v>79</v>
      </c>
      <c r="C708" s="1" t="s">
        <v>33</v>
      </c>
      <c r="D708" s="2"/>
      <c r="E708" s="3"/>
      <c r="F708" s="4"/>
    </row>
    <row r="709" spans="2:6" s="1" customFormat="1" ht="15">
      <c r="B709" s="1">
        <v>80</v>
      </c>
      <c r="C709" s="1" t="s">
        <v>34</v>
      </c>
      <c r="D709" s="2"/>
      <c r="E709" s="3"/>
      <c r="F709" s="4"/>
    </row>
    <row r="710" spans="4:6" s="1" customFormat="1" ht="15">
      <c r="D710" s="2"/>
      <c r="E710" s="3"/>
      <c r="F710" s="4">
        <v>0</v>
      </c>
    </row>
    <row r="711" spans="4:6" s="1" customFormat="1" ht="15">
      <c r="D711" s="2"/>
      <c r="E711" s="3"/>
      <c r="F711" s="4"/>
    </row>
    <row r="712" spans="2:6" s="1" customFormat="1" ht="15">
      <c r="B712" s="1" t="s">
        <v>44</v>
      </c>
      <c r="C712" s="1" t="s">
        <v>0</v>
      </c>
      <c r="D712" s="2"/>
      <c r="E712" s="3"/>
      <c r="F712" s="4"/>
    </row>
    <row r="713" spans="2:6" s="1" customFormat="1" ht="15.75">
      <c r="B713" s="21">
        <f>'[1]B1.1 Curr&amp;Appl Rt Class General'!$B$36</f>
        <v>16</v>
      </c>
      <c r="C713" s="5" t="str">
        <f>'[1]B1.1 Curr&amp;Appl Rt Class General'!$D$36</f>
        <v>Rate Class 16</v>
      </c>
      <c r="D713" s="2"/>
      <c r="E713" s="3"/>
      <c r="F713" s="4"/>
    </row>
    <row r="714" spans="4:6" s="1" customFormat="1" ht="15">
      <c r="D714" s="2"/>
      <c r="E714" s="3"/>
      <c r="F714" s="4"/>
    </row>
    <row r="715" spans="2:6" s="1" customFormat="1" ht="15">
      <c r="B715" s="1" t="s">
        <v>44</v>
      </c>
      <c r="C715" s="1" t="s">
        <v>1</v>
      </c>
      <c r="D715" s="2" t="s">
        <v>2</v>
      </c>
      <c r="E715" s="3" t="s">
        <v>3</v>
      </c>
      <c r="F715" s="4" t="s">
        <v>4</v>
      </c>
    </row>
    <row r="716" spans="2:6" s="1" customFormat="1" ht="15">
      <c r="B716" s="1">
        <v>1</v>
      </c>
      <c r="C716" s="6" t="s">
        <v>5</v>
      </c>
      <c r="D716" s="2"/>
      <c r="E716" s="7"/>
      <c r="F716" s="8"/>
    </row>
    <row r="717" spans="2:6" s="1" customFormat="1" ht="15">
      <c r="B717" s="1">
        <v>2</v>
      </c>
      <c r="C717" s="1" t="s">
        <v>6</v>
      </c>
      <c r="D717" s="2"/>
      <c r="E717" s="3"/>
      <c r="F717" s="4"/>
    </row>
    <row r="718" spans="2:6" s="1" customFormat="1" ht="15">
      <c r="B718" s="1">
        <v>3</v>
      </c>
      <c r="C718" s="9" t="s">
        <v>7</v>
      </c>
      <c r="D718" s="2"/>
      <c r="E718" s="10" t="s">
        <v>8</v>
      </c>
      <c r="F718" s="11">
        <v>0</v>
      </c>
    </row>
    <row r="719" spans="2:6" s="1" customFormat="1" ht="15">
      <c r="B719" s="1">
        <v>4</v>
      </c>
      <c r="C719" s="1" t="s">
        <v>9</v>
      </c>
      <c r="D719" s="2"/>
      <c r="E719" s="3"/>
      <c r="F719" s="4"/>
    </row>
    <row r="720" spans="2:6" s="1" customFormat="1" ht="15">
      <c r="B720" s="1">
        <v>5</v>
      </c>
      <c r="C720" s="1" t="s">
        <v>10</v>
      </c>
      <c r="D720" s="2"/>
      <c r="E720" s="3"/>
      <c r="F720" s="4"/>
    </row>
    <row r="721" spans="2:6" s="1" customFormat="1" ht="15">
      <c r="B721" s="1">
        <v>6</v>
      </c>
      <c r="C721" s="9" t="str">
        <f>"Service Charge "&amp;'[1]J1.1 Smart Meter Funding Adder'!$D$20</f>
        <v>Service Charge Smart Meters</v>
      </c>
      <c r="D721" s="2" t="str">
        <f>'[1]Z1.0 OEB Control Sheet'!$O$69</f>
        <v>Yes</v>
      </c>
      <c r="E721" s="10" t="s">
        <v>8</v>
      </c>
      <c r="F721" s="12">
        <v>0</v>
      </c>
    </row>
    <row r="722" spans="2:6" s="1" customFormat="1" ht="15">
      <c r="B722" s="1">
        <v>7</v>
      </c>
      <c r="C722" s="9" t="str">
        <f>"Service Charge "&amp;'[1]J1.2 Smart Meter Dispos Adder'!$D$20</f>
        <v>Service Charge Smart Meter Disposition</v>
      </c>
      <c r="D722" s="2" t="str">
        <f>'[1]Z1.0 OEB Control Sheet'!$O$70</f>
        <v>No</v>
      </c>
      <c r="E722" s="10" t="s">
        <v>8</v>
      </c>
      <c r="F722" s="12">
        <v>0</v>
      </c>
    </row>
    <row r="723" spans="2:6" s="1" customFormat="1" ht="15">
      <c r="B723" s="1">
        <v>8</v>
      </c>
      <c r="C723" s="9" t="str">
        <f>"Service Charge "&amp;'[1]J1.3 App For Gen Rate Adder3'!$D$20</f>
        <v>Service Charge Rate Adder3</v>
      </c>
      <c r="D723" s="2" t="str">
        <f>'[1]Z1.0 OEB Control Sheet'!$O$71</f>
        <v>No</v>
      </c>
      <c r="E723" s="10" t="s">
        <v>8</v>
      </c>
      <c r="F723" s="12">
        <v>0</v>
      </c>
    </row>
    <row r="724" spans="2:6" s="1" customFormat="1" ht="15">
      <c r="B724" s="1">
        <v>9</v>
      </c>
      <c r="C724" s="9" t="str">
        <f>"Service Charge "&amp;'[1]J1.4 App For Gen Rate Adder4'!$D$20</f>
        <v>Service Charge Rate Adder4</v>
      </c>
      <c r="D724" s="2" t="str">
        <f>'[1]Z1.0 OEB Control Sheet'!$O$72</f>
        <v>No</v>
      </c>
      <c r="E724" s="10" t="s">
        <v>8</v>
      </c>
      <c r="F724" s="12">
        <v>0</v>
      </c>
    </row>
    <row r="725" spans="2:6" s="1" customFormat="1" ht="15">
      <c r="B725" s="1">
        <v>10</v>
      </c>
      <c r="C725" s="9" t="str">
        <f>"Service Charge "&amp;'[1]J1.5 App For Gen Rate Adder5'!$D$20</f>
        <v>Service Charge Rate Adder5</v>
      </c>
      <c r="D725" s="2" t="str">
        <f>'[1]Z1.0 OEB Control Sheet'!$O$73</f>
        <v>No</v>
      </c>
      <c r="E725" s="10" t="s">
        <v>8</v>
      </c>
      <c r="F725" s="12">
        <v>0</v>
      </c>
    </row>
    <row r="726" spans="2:6" s="1" customFormat="1" ht="15">
      <c r="B726" s="1">
        <v>11</v>
      </c>
      <c r="C726" s="9" t="str">
        <f>"Service Charge "&amp;'[1]J1.6 App For Gen Rate Adder6'!$D$20</f>
        <v>Service Charge Rate Adder6</v>
      </c>
      <c r="D726" s="2" t="str">
        <f>'[1]Z1.0 OEB Control Sheet'!$O$74</f>
        <v>No</v>
      </c>
      <c r="E726" s="10" t="s">
        <v>8</v>
      </c>
      <c r="F726" s="12">
        <v>0</v>
      </c>
    </row>
    <row r="727" spans="2:6" s="1" customFormat="1" ht="15">
      <c r="B727" s="1">
        <v>12</v>
      </c>
      <c r="C727" s="9" t="str">
        <f>"Service Charge "&amp;'[1]J1.7 App For Gen Rate Adder7'!$D$20</f>
        <v>Service Charge Rate Adder7</v>
      </c>
      <c r="D727" s="2" t="str">
        <f>'[1]Z1.0 OEB Control Sheet'!$O$75</f>
        <v>No</v>
      </c>
      <c r="E727" s="10" t="s">
        <v>8</v>
      </c>
      <c r="F727" s="12">
        <v>0</v>
      </c>
    </row>
    <row r="728" spans="2:6" s="1" customFormat="1" ht="15">
      <c r="B728" s="1">
        <v>13</v>
      </c>
      <c r="C728" s="9" t="str">
        <f>"Service Charge "&amp;'[1]J1.8 App For Gen Rate Adder8'!$D$20</f>
        <v>Service Charge Rate Adder8</v>
      </c>
      <c r="D728" s="2" t="str">
        <f>'[1]Z1.0 OEB Control Sheet'!$O$76</f>
        <v>No</v>
      </c>
      <c r="E728" s="10" t="s">
        <v>8</v>
      </c>
      <c r="F728" s="12">
        <v>0</v>
      </c>
    </row>
    <row r="729" spans="2:6" s="1" customFormat="1" ht="15">
      <c r="B729" s="1">
        <v>14</v>
      </c>
      <c r="C729" s="9" t="str">
        <f>"Service Charge "&amp;'[1]J1.9 App For Gen Rate Adder9'!$D$20</f>
        <v>Service Charge Rate Adder9</v>
      </c>
      <c r="D729" s="2" t="str">
        <f>'[1]Z1.0 OEB Control Sheet'!$O$77</f>
        <v>No</v>
      </c>
      <c r="E729" s="10" t="s">
        <v>8</v>
      </c>
      <c r="F729" s="12">
        <v>0</v>
      </c>
    </row>
    <row r="730" spans="2:6" s="1" customFormat="1" ht="15">
      <c r="B730" s="1">
        <v>15</v>
      </c>
      <c r="C730" s="9" t="str">
        <f>"Service Charge "&amp;'[1]J1.10 App For Gen Rate Adder10'!$D$20</f>
        <v>Service Charge Rate Adder10</v>
      </c>
      <c r="D730" s="2" t="str">
        <f>'[1]Z1.0 OEB Control Sheet'!$O$78</f>
        <v>No</v>
      </c>
      <c r="E730" s="10" t="s">
        <v>8</v>
      </c>
      <c r="F730" s="12">
        <v>0</v>
      </c>
    </row>
    <row r="731" spans="2:6" s="1" customFormat="1" ht="15">
      <c r="B731" s="1">
        <v>16</v>
      </c>
      <c r="C731" s="1" t="s">
        <v>11</v>
      </c>
      <c r="D731" s="2"/>
      <c r="E731" s="3"/>
      <c r="F731" s="4"/>
    </row>
    <row r="732" spans="2:6" s="1" customFormat="1" ht="15">
      <c r="B732" s="1">
        <v>17</v>
      </c>
      <c r="C732" s="1" t="s">
        <v>12</v>
      </c>
      <c r="D732" s="2"/>
      <c r="E732" s="3"/>
      <c r="F732" s="4"/>
    </row>
    <row r="733" spans="2:6" s="1" customFormat="1" ht="15">
      <c r="B733" s="1">
        <v>18</v>
      </c>
      <c r="C733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733" s="2"/>
      <c r="E733" s="10" t="s">
        <v>8</v>
      </c>
      <c r="F733" s="12">
        <v>0</v>
      </c>
    </row>
    <row r="734" spans="2:6" s="1" customFormat="1" ht="15">
      <c r="B734" s="1">
        <v>19</v>
      </c>
      <c r="C734" s="9" t="str">
        <f>"Service Charge "&amp;'[1]J2.2 App For Gen Rate Rider2'!$D$20&amp;" – effective until "&amp;'[1]J2.2 App For Gen Rate Rider2'!$I$22</f>
        <v>Service Charge Rate Rider2 – effective until </v>
      </c>
      <c r="D734" s="2"/>
      <c r="E734" s="10" t="s">
        <v>8</v>
      </c>
      <c r="F734" s="12">
        <v>0</v>
      </c>
    </row>
    <row r="735" spans="2:6" s="1" customFormat="1" ht="15">
      <c r="B735" s="1">
        <v>20</v>
      </c>
      <c r="C735" s="9" t="str">
        <f>"Service Charge "&amp;'[1]J2.3 App For Gen Rate Rider3'!$D$20&amp;" – effective until "&amp;'[1]J2.3 App For Gen Rate Rider3'!$I$22</f>
        <v>Service Charge Rate Rider3 – effective until </v>
      </c>
      <c r="D735" s="2"/>
      <c r="E735" s="10" t="s">
        <v>8</v>
      </c>
      <c r="F735" s="12">
        <v>0</v>
      </c>
    </row>
    <row r="736" spans="2:6" s="1" customFormat="1" ht="15">
      <c r="B736" s="1">
        <v>21</v>
      </c>
      <c r="C736" s="9" t="str">
        <f>"Service Charge "&amp;'[1]J2.4 App For Gen Rate Rider4'!$D$20&amp;" – effective until "&amp;'[1]J2.4 App For Gen Rate Rider4'!$I$22</f>
        <v>Service Charge Rate Rider4 – effective until </v>
      </c>
      <c r="D736" s="2"/>
      <c r="E736" s="10" t="s">
        <v>8</v>
      </c>
      <c r="F736" s="12">
        <v>0</v>
      </c>
    </row>
    <row r="737" spans="2:6" s="1" customFormat="1" ht="15">
      <c r="B737" s="1">
        <v>22</v>
      </c>
      <c r="C737" s="9" t="str">
        <f>"Service Charge "&amp;'[1]J2.5 App For Gen Rate Rider5'!$D$20&amp;" – effective until "&amp;'[1]J2.5 App For Gen Rate Rider5'!$I$22</f>
        <v>Service Charge Rate Rider5 – effective until </v>
      </c>
      <c r="D737" s="2"/>
      <c r="E737" s="10" t="s">
        <v>8</v>
      </c>
      <c r="F737" s="12">
        <v>0</v>
      </c>
    </row>
    <row r="738" spans="2:6" s="1" customFormat="1" ht="15">
      <c r="B738" s="1">
        <v>23</v>
      </c>
      <c r="C738" s="9" t="str">
        <f>"Service Charge "&amp;'[1]J2.6 App For Gen Rate Rider6'!$D$20&amp;" – effective until "&amp;'[1]J2.6 App For Gen Rate Rider6'!$I$22</f>
        <v>Service Charge Rate Rider6 – effective until </v>
      </c>
      <c r="D738" s="2"/>
      <c r="E738" s="10" t="s">
        <v>8</v>
      </c>
      <c r="F738" s="12">
        <v>0</v>
      </c>
    </row>
    <row r="739" spans="2:6" s="1" customFormat="1" ht="15">
      <c r="B739" s="1">
        <v>24</v>
      </c>
      <c r="C739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739" s="2"/>
      <c r="E739" s="10" t="s">
        <v>8</v>
      </c>
      <c r="F739" s="12">
        <v>0</v>
      </c>
    </row>
    <row r="740" spans="2:6" s="1" customFormat="1" ht="15">
      <c r="B740" s="1">
        <v>25</v>
      </c>
      <c r="C740" s="9" t="str">
        <f>"Service Charge "&amp;'[1]J2.8 App For Gen Rate Rider8'!$D$20&amp;" – effective until "&amp;'[1]J2.8 App For Gen Rate Rider8'!$I$22</f>
        <v>Service Charge Rate Rider8 – effective until </v>
      </c>
      <c r="D740" s="2"/>
      <c r="E740" s="10" t="s">
        <v>8</v>
      </c>
      <c r="F740" s="12">
        <v>0</v>
      </c>
    </row>
    <row r="741" spans="2:6" s="1" customFormat="1" ht="15">
      <c r="B741" s="1">
        <v>26</v>
      </c>
      <c r="C741" s="9" t="str">
        <f>"Service Charge "&amp;'[1]J2.9 App For Gen Rate Rider9'!$D$20&amp;" – effective until "&amp;'[1]J2.9 App For Gen Rate Rider9'!$I$22</f>
        <v>Service Charge Rate Rider9 – effective until </v>
      </c>
      <c r="D741" s="2"/>
      <c r="E741" s="10" t="s">
        <v>8</v>
      </c>
      <c r="F741" s="12">
        <v>0</v>
      </c>
    </row>
    <row r="742" spans="2:6" s="1" customFormat="1" ht="15">
      <c r="B742" s="1">
        <v>27</v>
      </c>
      <c r="C742" s="9" t="str">
        <f>"Service Charge "&amp;'[1]J2.10 App For Gen Rate Rider10'!$D$20&amp;" – effective until "&amp;'[1]J2.10 App For Gen Rate Rider10'!$I$22</f>
        <v>Service Charge Rate Rider10 – effective until </v>
      </c>
      <c r="D742" s="2"/>
      <c r="E742" s="10" t="s">
        <v>8</v>
      </c>
      <c r="F742" s="12">
        <v>0</v>
      </c>
    </row>
    <row r="743" spans="2:6" s="1" customFormat="1" ht="15">
      <c r="B743" s="1">
        <v>28</v>
      </c>
      <c r="C743" s="1" t="s">
        <v>13</v>
      </c>
      <c r="D743" s="2"/>
      <c r="E743" s="3"/>
      <c r="F743" s="4"/>
    </row>
    <row r="744" spans="2:6" s="1" customFormat="1" ht="15">
      <c r="B744" s="1">
        <v>29</v>
      </c>
      <c r="C744" s="1" t="s">
        <v>14</v>
      </c>
      <c r="D744" s="2"/>
      <c r="E744" s="3"/>
      <c r="F744" s="4"/>
    </row>
    <row r="745" spans="2:6" s="1" customFormat="1" ht="15">
      <c r="B745" s="1">
        <v>30</v>
      </c>
      <c r="C745" s="9" t="s">
        <v>15</v>
      </c>
      <c r="D745" s="2"/>
      <c r="E745" s="10" t="str">
        <f>"$/"&amp;'[1]B1.1 Curr&amp;Appl Rt Class General'!$G$36</f>
        <v>$/NA</v>
      </c>
      <c r="F745" s="15">
        <v>0</v>
      </c>
    </row>
    <row r="746" spans="2:6" s="1" customFormat="1" ht="15">
      <c r="B746" s="1">
        <v>31</v>
      </c>
      <c r="C746" s="6" t="s">
        <v>16</v>
      </c>
      <c r="D746" s="2"/>
      <c r="E746" s="7"/>
      <c r="F746" s="8"/>
    </row>
    <row r="747" spans="2:6" s="1" customFormat="1" ht="15">
      <c r="B747" s="1">
        <v>32</v>
      </c>
      <c r="C747" s="6" t="s">
        <v>17</v>
      </c>
      <c r="D747" s="2"/>
      <c r="E747" s="7"/>
      <c r="F747" s="8"/>
    </row>
    <row r="748" spans="2:6" s="1" customFormat="1" ht="15">
      <c r="B748" s="1">
        <v>33</v>
      </c>
      <c r="C748" s="9" t="str">
        <f>"Distribution Volumetric "&amp;'[1]J1.1 Smart Meter Funding Adder'!$D$20</f>
        <v>Distribution Volumetric Smart Meters</v>
      </c>
      <c r="D748" s="2" t="str">
        <f>'[1]Z1.0 OEB Control Sheet'!$O$69</f>
        <v>Yes</v>
      </c>
      <c r="E748" s="10" t="str">
        <f>"$/"&amp;'[1]B1.1 Curr&amp;Appl Rt Class General'!$G$36</f>
        <v>$/NA</v>
      </c>
      <c r="F748" s="22">
        <v>0</v>
      </c>
    </row>
    <row r="749" spans="2:6" s="1" customFormat="1" ht="15">
      <c r="B749" s="1">
        <v>34</v>
      </c>
      <c r="C749" s="9" t="str">
        <f>"Distribution Volumetric "&amp;'[1]J1.2 Smart Meter Dispos Adder'!$D$20</f>
        <v>Distribution Volumetric Smart Meter Disposition</v>
      </c>
      <c r="D749" s="2" t="str">
        <f>'[1]Z1.0 OEB Control Sheet'!$O$70</f>
        <v>No</v>
      </c>
      <c r="E749" s="10" t="str">
        <f>"$/"&amp;'[1]B1.1 Curr&amp;Appl Rt Class General'!$G$36</f>
        <v>$/NA</v>
      </c>
      <c r="F749" s="22">
        <v>0</v>
      </c>
    </row>
    <row r="750" spans="2:6" s="1" customFormat="1" ht="15">
      <c r="B750" s="1">
        <v>35</v>
      </c>
      <c r="C750" s="9" t="str">
        <f>"Distribution Volumetric "&amp;'[1]J1.3 App For Gen Rate Adder3'!$D$20</f>
        <v>Distribution Volumetric Rate Adder3</v>
      </c>
      <c r="D750" s="2" t="str">
        <f>'[1]Z1.0 OEB Control Sheet'!$O$71</f>
        <v>No</v>
      </c>
      <c r="E750" s="10" t="str">
        <f>"$/"&amp;'[1]B1.1 Curr&amp;Appl Rt Class General'!$G$36</f>
        <v>$/NA</v>
      </c>
      <c r="F750" s="15">
        <v>0</v>
      </c>
    </row>
    <row r="751" spans="2:6" s="1" customFormat="1" ht="15">
      <c r="B751" s="1">
        <v>36</v>
      </c>
      <c r="C751" s="9" t="str">
        <f>"Distribution Volumetric "&amp;'[1]J1.4 App For Gen Rate Adder4'!$D$20</f>
        <v>Distribution Volumetric Rate Adder4</v>
      </c>
      <c r="D751" s="2" t="str">
        <f>'[1]Z1.0 OEB Control Sheet'!$O$72</f>
        <v>No</v>
      </c>
      <c r="E751" s="10" t="str">
        <f>"$/"&amp;'[1]B1.1 Curr&amp;Appl Rt Class General'!$G$36</f>
        <v>$/NA</v>
      </c>
      <c r="F751" s="22">
        <v>0</v>
      </c>
    </row>
    <row r="752" spans="2:6" s="1" customFormat="1" ht="15">
      <c r="B752" s="1">
        <v>37</v>
      </c>
      <c r="C752" s="9" t="str">
        <f>"Distribution Volumetric "&amp;'[1]J1.5 App For Gen Rate Adder5'!$D$20</f>
        <v>Distribution Volumetric Rate Adder5</v>
      </c>
      <c r="D752" s="2" t="str">
        <f>'[1]Z1.0 OEB Control Sheet'!$O$73</f>
        <v>No</v>
      </c>
      <c r="E752" s="10" t="str">
        <f>"$/"&amp;'[1]B1.1 Curr&amp;Appl Rt Class General'!$G$36</f>
        <v>$/NA</v>
      </c>
      <c r="F752" s="15">
        <v>0</v>
      </c>
    </row>
    <row r="753" spans="2:6" s="1" customFormat="1" ht="15">
      <c r="B753" s="1">
        <v>38</v>
      </c>
      <c r="C753" s="9" t="str">
        <f>"Distribution Volumetric "&amp;'[1]J1.6 App For Gen Rate Adder6'!$D$20</f>
        <v>Distribution Volumetric Rate Adder6</v>
      </c>
      <c r="D753" s="2" t="str">
        <f>'[1]Z1.0 OEB Control Sheet'!$O$74</f>
        <v>No</v>
      </c>
      <c r="E753" s="10" t="str">
        <f>"$/"&amp;'[1]B1.1 Curr&amp;Appl Rt Class General'!$G$36</f>
        <v>$/NA</v>
      </c>
      <c r="F753" s="22">
        <v>0</v>
      </c>
    </row>
    <row r="754" spans="2:6" s="1" customFormat="1" ht="15">
      <c r="B754" s="1">
        <v>39</v>
      </c>
      <c r="C754" s="9" t="str">
        <f>"Distribution Volumetric "&amp;'[1]J1.7 App For Gen Rate Adder7'!$D$20</f>
        <v>Distribution Volumetric Rate Adder7</v>
      </c>
      <c r="D754" s="2" t="str">
        <f>'[1]Z1.0 OEB Control Sheet'!$O$75</f>
        <v>No</v>
      </c>
      <c r="E754" s="10" t="str">
        <f>"$/"&amp;'[1]B1.1 Curr&amp;Appl Rt Class General'!$G$36</f>
        <v>$/NA</v>
      </c>
      <c r="F754" s="22">
        <v>0</v>
      </c>
    </row>
    <row r="755" spans="2:6" s="1" customFormat="1" ht="15">
      <c r="B755" s="1">
        <v>40</v>
      </c>
      <c r="C755" s="9" t="str">
        <f>"Distribution Volumetric "&amp;'[1]J1.8 App For Gen Rate Adder8'!$D$20</f>
        <v>Distribution Volumetric Rate Adder8</v>
      </c>
      <c r="D755" s="2" t="str">
        <f>'[1]Z1.0 OEB Control Sheet'!$O$76</f>
        <v>No</v>
      </c>
      <c r="E755" s="10" t="str">
        <f>"$/"&amp;'[1]B1.1 Curr&amp;Appl Rt Class General'!$G$36</f>
        <v>$/NA</v>
      </c>
      <c r="F755" s="22">
        <v>0</v>
      </c>
    </row>
    <row r="756" spans="2:6" s="1" customFormat="1" ht="15">
      <c r="B756" s="1">
        <v>41</v>
      </c>
      <c r="C756" s="9" t="str">
        <f>"Distribution Volumetric "&amp;'[1]J1.9 App For Gen Rate Adder9'!$D$20</f>
        <v>Distribution Volumetric Rate Adder9</v>
      </c>
      <c r="D756" s="2" t="str">
        <f>'[1]Z1.0 OEB Control Sheet'!$O$77</f>
        <v>No</v>
      </c>
      <c r="E756" s="10" t="str">
        <f>"$/"&amp;'[1]B1.1 Curr&amp;Appl Rt Class General'!$G$36</f>
        <v>$/NA</v>
      </c>
      <c r="F756" s="15">
        <v>0</v>
      </c>
    </row>
    <row r="757" spans="2:6" s="1" customFormat="1" ht="15">
      <c r="B757" s="1">
        <v>42</v>
      </c>
      <c r="C757" s="9" t="str">
        <f>"Distribution Volumetric "&amp;'[1]J1.10 App For Gen Rate Adder10'!$D$20</f>
        <v>Distribution Volumetric Rate Adder10</v>
      </c>
      <c r="D757" s="2" t="str">
        <f>'[1]Z1.0 OEB Control Sheet'!$O$78</f>
        <v>No</v>
      </c>
      <c r="E757" s="10" t="str">
        <f>"$/"&amp;'[1]B1.1 Curr&amp;Appl Rt Class General'!$G$36</f>
        <v>$/NA</v>
      </c>
      <c r="F757" s="15">
        <v>0</v>
      </c>
    </row>
    <row r="758" spans="2:6" s="1" customFormat="1" ht="15">
      <c r="B758" s="1">
        <v>43</v>
      </c>
      <c r="C758" s="9" t="s">
        <v>18</v>
      </c>
      <c r="D758" s="2"/>
      <c r="E758" s="10" t="str">
        <f>"$/"&amp;'[1]B1.1 Curr&amp;Appl Rt Class General'!$G$36</f>
        <v>$/NA</v>
      </c>
      <c r="F758" s="15">
        <v>0</v>
      </c>
    </row>
    <row r="759" spans="2:6" s="1" customFormat="1" ht="15">
      <c r="B759" s="1">
        <v>44</v>
      </c>
      <c r="C759" s="1" t="s">
        <v>19</v>
      </c>
      <c r="D759" s="2"/>
      <c r="E759" s="3"/>
      <c r="F759" s="4"/>
    </row>
    <row r="760" spans="2:6" s="1" customFormat="1" ht="15">
      <c r="B760" s="1">
        <v>45</v>
      </c>
      <c r="C760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760" s="2"/>
      <c r="E760" s="10" t="str">
        <f>"$/"&amp;'[1]B1.1 Curr&amp;Appl Rt Class General'!$G$36</f>
        <v>$/NA</v>
      </c>
      <c r="F760" s="22">
        <v>0</v>
      </c>
    </row>
    <row r="761" spans="2:6" s="1" customFormat="1" ht="15">
      <c r="B761" s="1">
        <v>46</v>
      </c>
      <c r="C761" s="9" t="str">
        <f>"Distribution Volumetric "&amp;'[1]J2.2 App For Gen Rate Rider2'!$D$20&amp;" – effective until "&amp;'[1]J2.2 App For Gen Rate Rider2'!$I$22</f>
        <v>Distribution Volumetric Rate Rider2 – effective until </v>
      </c>
      <c r="D761" s="2"/>
      <c r="E761" s="10" t="str">
        <f>"$/"&amp;'[1]B1.1 Curr&amp;Appl Rt Class General'!$G$36</f>
        <v>$/NA</v>
      </c>
      <c r="F761" s="22">
        <v>0</v>
      </c>
    </row>
    <row r="762" spans="2:6" s="1" customFormat="1" ht="15">
      <c r="B762" s="1">
        <v>47</v>
      </c>
      <c r="C762" s="9" t="str">
        <f>"Distribution Volumetric "&amp;'[1]J2.3 App For Gen Rate Rider3'!$D$20&amp;" – effective until "&amp;'[1]J2.3 App For Gen Rate Rider3'!$I$22</f>
        <v>Distribution Volumetric Rate Rider3 – effective until </v>
      </c>
      <c r="D762" s="2"/>
      <c r="E762" s="10" t="str">
        <f>"$/"&amp;'[1]B1.1 Curr&amp;Appl Rt Class General'!$G$36</f>
        <v>$/NA</v>
      </c>
      <c r="F762" s="22">
        <v>0</v>
      </c>
    </row>
    <row r="763" spans="2:6" s="1" customFormat="1" ht="15">
      <c r="B763" s="1">
        <v>48</v>
      </c>
      <c r="C763" s="9" t="str">
        <f>"Distribution Volumetric "&amp;'[1]J2.4 App For Gen Rate Rider4'!$D$20&amp;" – effective until "&amp;'[1]J2.4 App For Gen Rate Rider4'!$I$22</f>
        <v>Distribution Volumetric Rate Rider4 – effective until </v>
      </c>
      <c r="D763" s="2"/>
      <c r="E763" s="10" t="str">
        <f>"$/"&amp;'[1]B1.1 Curr&amp;Appl Rt Class General'!$G$36</f>
        <v>$/NA</v>
      </c>
      <c r="F763" s="22">
        <v>0</v>
      </c>
    </row>
    <row r="764" spans="2:6" s="1" customFormat="1" ht="15">
      <c r="B764" s="1">
        <v>49</v>
      </c>
      <c r="C764" s="9" t="str">
        <f>"Distribution Volumetric "&amp;'[1]J2.5 App For Gen Rate Rider5'!$D$20&amp;" – effective until "&amp;'[1]J2.5 App For Gen Rate Rider5'!$I$22</f>
        <v>Distribution Volumetric Rate Rider5 – effective until </v>
      </c>
      <c r="D764" s="2"/>
      <c r="E764" s="10" t="str">
        <f>"$/"&amp;'[1]B1.1 Curr&amp;Appl Rt Class General'!$G$36</f>
        <v>$/NA</v>
      </c>
      <c r="F764" s="22">
        <v>0</v>
      </c>
    </row>
    <row r="765" spans="2:6" s="1" customFormat="1" ht="15">
      <c r="B765" s="1">
        <v>50</v>
      </c>
      <c r="C765" s="9" t="str">
        <f>"Distribution Volumetric "&amp;'[1]J2.6 App For Gen Rate Rider6'!$D$20&amp;" – effective until "&amp;'[1]J2.6 App For Gen Rate Rider6'!$I$22</f>
        <v>Distribution Volumetric Rate Rider6 – effective until </v>
      </c>
      <c r="D765" s="2"/>
      <c r="E765" s="10" t="str">
        <f>"$/"&amp;'[1]B1.1 Curr&amp;Appl Rt Class General'!$G$36</f>
        <v>$/NA</v>
      </c>
      <c r="F765" s="22">
        <v>0</v>
      </c>
    </row>
    <row r="766" spans="2:6" s="1" customFormat="1" ht="15">
      <c r="B766" s="1">
        <v>51</v>
      </c>
      <c r="C766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766" s="2"/>
      <c r="E766" s="10" t="str">
        <f>"$/"&amp;'[1]B1.1 Curr&amp;Appl Rt Class General'!$G$36</f>
        <v>$/NA</v>
      </c>
      <c r="F766" s="22">
        <v>0</v>
      </c>
    </row>
    <row r="767" spans="2:6" s="1" customFormat="1" ht="15">
      <c r="B767" s="1">
        <v>52</v>
      </c>
      <c r="C767" s="9" t="str">
        <f>"Distribution Volumetric "&amp;'[1]J2.8 App For Gen Rate Rider8'!$D$20&amp;" – effective until "&amp;'[1]J2.8 App For Gen Rate Rider8'!$I$22</f>
        <v>Distribution Volumetric Rate Rider8 – effective until </v>
      </c>
      <c r="D767" s="2"/>
      <c r="E767" s="10" t="str">
        <f>"$/"&amp;'[1]B1.1 Curr&amp;Appl Rt Class General'!$G$36</f>
        <v>$/NA</v>
      </c>
      <c r="F767" s="22">
        <v>0</v>
      </c>
    </row>
    <row r="768" spans="2:6" s="1" customFormat="1" ht="15">
      <c r="B768" s="1">
        <v>53</v>
      </c>
      <c r="C768" s="9" t="str">
        <f>"Distribution Volumetric "&amp;'[1]J2.9 App For Gen Rate Rider9'!$D$20&amp;" – effective until "&amp;'[1]J2.9 App For Gen Rate Rider9'!$I$22</f>
        <v>Distribution Volumetric Rate Rider9 – effective until </v>
      </c>
      <c r="D768" s="2"/>
      <c r="E768" s="10" t="str">
        <f>"$/"&amp;'[1]B1.1 Curr&amp;Appl Rt Class General'!$G$36</f>
        <v>$/NA</v>
      </c>
      <c r="F768" s="22">
        <v>0</v>
      </c>
    </row>
    <row r="769" spans="2:6" s="1" customFormat="1" ht="15">
      <c r="B769" s="1">
        <v>54</v>
      </c>
      <c r="C769" s="9" t="str">
        <f>"Distribution Volumetric "&amp;'[1]J2.10 App For Gen Rate Rider10'!$D$20&amp;" – effective until "&amp;'[1]J2.10 App For Gen Rate Rider10'!$I$22</f>
        <v>Distribution Volumetric Rate Rider10 – effective until </v>
      </c>
      <c r="D769" s="2"/>
      <c r="E769" s="10" t="str">
        <f>"$/"&amp;'[1]B1.1 Curr&amp;Appl Rt Class General'!$G$36</f>
        <v>$/NA</v>
      </c>
      <c r="F769" s="22">
        <v>0</v>
      </c>
    </row>
    <row r="770" spans="2:6" s="1" customFormat="1" ht="15">
      <c r="B770" s="1">
        <v>55</v>
      </c>
      <c r="C770" s="1" t="s">
        <v>20</v>
      </c>
      <c r="D770" s="2"/>
      <c r="E770" s="3"/>
      <c r="F770" s="4"/>
    </row>
    <row r="771" spans="2:6" s="1" customFormat="1" ht="15">
      <c r="B771" s="1">
        <v>56</v>
      </c>
      <c r="C771" s="1" t="s">
        <v>21</v>
      </c>
      <c r="D771" s="2"/>
      <c r="E771" s="3"/>
      <c r="F771" s="4"/>
    </row>
    <row r="772" spans="2:6" s="1" customFormat="1" ht="15">
      <c r="B772" s="1">
        <v>57</v>
      </c>
      <c r="C772" s="9"/>
      <c r="D772" s="2"/>
      <c r="E772" s="10" t="str">
        <f>"$/"&amp;'[1]B1.1 Curr&amp;Appl Rt Class General'!$G$36</f>
        <v>$/NA</v>
      </c>
      <c r="F772" s="15">
        <v>0</v>
      </c>
    </row>
    <row r="773" spans="2:6" s="1" customFormat="1" ht="15">
      <c r="B773" s="1">
        <v>58</v>
      </c>
      <c r="C773" s="9"/>
      <c r="D773" s="2"/>
      <c r="E773" s="10" t="str">
        <f>"$/"&amp;'[1]B1.1 Curr&amp;Appl Rt Class General'!$G$36</f>
        <v>$/NA</v>
      </c>
      <c r="F773" s="15">
        <v>0</v>
      </c>
    </row>
    <row r="774" spans="2:6" s="1" customFormat="1" ht="15">
      <c r="B774" s="1">
        <v>59</v>
      </c>
      <c r="C774" s="9"/>
      <c r="D774" s="2"/>
      <c r="E774" s="10" t="str">
        <f>"$/"&amp;'[1]B1.1 Curr&amp;Appl Rt Class General'!$G$36</f>
        <v>$/NA</v>
      </c>
      <c r="F774" s="15">
        <v>0</v>
      </c>
    </row>
    <row r="775" spans="2:6" s="1" customFormat="1" ht="15">
      <c r="B775" s="1">
        <v>60</v>
      </c>
      <c r="C775" s="1" t="s">
        <v>22</v>
      </c>
      <c r="D775" s="2"/>
      <c r="E775" s="3"/>
      <c r="F775" s="4"/>
    </row>
    <row r="776" spans="2:6" s="1" customFormat="1" ht="15">
      <c r="B776" s="1">
        <v>61</v>
      </c>
      <c r="C776" s="1" t="s">
        <v>23</v>
      </c>
      <c r="D776" s="2"/>
      <c r="E776" s="3"/>
      <c r="F776" s="4"/>
    </row>
    <row r="777" spans="2:6" s="1" customFormat="1" ht="15">
      <c r="B777" s="1">
        <v>62</v>
      </c>
      <c r="C777" s="9"/>
      <c r="D777" s="2"/>
      <c r="E777" s="10" t="str">
        <f>"$/"&amp;'[1]B1.1 Curr&amp;Appl Rt Class General'!$G$36</f>
        <v>$/NA</v>
      </c>
      <c r="F777" s="15">
        <v>0</v>
      </c>
    </row>
    <row r="778" spans="2:6" s="1" customFormat="1" ht="15">
      <c r="B778" s="1">
        <v>63</v>
      </c>
      <c r="C778" s="9"/>
      <c r="D778" s="2"/>
      <c r="E778" s="10" t="str">
        <f>"$/"&amp;'[1]B1.1 Curr&amp;Appl Rt Class General'!$G$36</f>
        <v>$/NA</v>
      </c>
      <c r="F778" s="15">
        <v>0</v>
      </c>
    </row>
    <row r="779" spans="2:6" s="1" customFormat="1" ht="15">
      <c r="B779" s="1">
        <v>64</v>
      </c>
      <c r="C779" s="9"/>
      <c r="D779" s="2"/>
      <c r="E779" s="10" t="str">
        <f>"$/"&amp;'[1]B1.1 Curr&amp;Appl Rt Class General'!$G$36</f>
        <v>$/NA</v>
      </c>
      <c r="F779" s="15">
        <v>0</v>
      </c>
    </row>
    <row r="780" spans="2:6" s="1" customFormat="1" ht="15">
      <c r="B780" s="1">
        <v>65</v>
      </c>
      <c r="C780" s="1" t="s">
        <v>24</v>
      </c>
      <c r="D780" s="2"/>
      <c r="E780" s="3"/>
      <c r="F780" s="4"/>
    </row>
    <row r="781" spans="2:6" s="1" customFormat="1" ht="15">
      <c r="B781" s="1">
        <v>66</v>
      </c>
      <c r="C781" s="1" t="s">
        <v>25</v>
      </c>
      <c r="D781" s="2"/>
      <c r="E781" s="3"/>
      <c r="F781" s="4"/>
    </row>
    <row r="782" spans="2:6" s="1" customFormat="1" ht="15">
      <c r="B782" s="1">
        <v>67</v>
      </c>
      <c r="C782" s="9"/>
      <c r="D782" s="2"/>
      <c r="E782" s="10" t="str">
        <f>"$/"&amp;'[1]B1.1 Curr&amp;Appl Rt Class General'!$G$36</f>
        <v>$/NA</v>
      </c>
      <c r="F782" s="15">
        <v>0</v>
      </c>
    </row>
    <row r="783" spans="2:6" s="1" customFormat="1" ht="15">
      <c r="B783" s="1">
        <v>68</v>
      </c>
      <c r="C783" s="9"/>
      <c r="D783" s="2"/>
      <c r="E783" s="10" t="str">
        <f>"$/"&amp;'[1]B1.1 Curr&amp;Appl Rt Class General'!$G$36</f>
        <v>$/NA</v>
      </c>
      <c r="F783" s="15">
        <v>0</v>
      </c>
    </row>
    <row r="784" spans="2:6" s="1" customFormat="1" ht="15">
      <c r="B784" s="1">
        <v>69</v>
      </c>
      <c r="C784" s="9"/>
      <c r="D784" s="2"/>
      <c r="E784" s="10" t="str">
        <f>"$/"&amp;'[1]B1.1 Curr&amp;Appl Rt Class General'!$G$36</f>
        <v>$/NA</v>
      </c>
      <c r="F784" s="15">
        <v>0</v>
      </c>
    </row>
    <row r="785" spans="2:6" s="1" customFormat="1" ht="15">
      <c r="B785" s="1">
        <v>70</v>
      </c>
      <c r="C785" s="1" t="s">
        <v>26</v>
      </c>
      <c r="D785" s="2"/>
      <c r="E785" s="3"/>
      <c r="F785" s="4"/>
    </row>
    <row r="786" spans="2:6" s="1" customFormat="1" ht="15">
      <c r="B786" s="1">
        <v>71</v>
      </c>
      <c r="C786" s="1" t="s">
        <v>27</v>
      </c>
      <c r="D786" s="2"/>
      <c r="E786" s="3"/>
      <c r="F786" s="4"/>
    </row>
    <row r="787" spans="2:6" s="1" customFormat="1" ht="15">
      <c r="B787" s="1">
        <v>72</v>
      </c>
      <c r="C787" s="9" t="str">
        <f>'[1]M1.1 Appl For WMSR'!$C$28</f>
        <v>Wholesale Market Service Rate </v>
      </c>
      <c r="D787" s="2"/>
      <c r="E787" s="10" t="s">
        <v>28</v>
      </c>
      <c r="F787" s="23">
        <v>0</v>
      </c>
    </row>
    <row r="788" spans="2:6" s="1" customFormat="1" ht="15">
      <c r="B788" s="1">
        <v>73</v>
      </c>
      <c r="C788" s="1" t="s">
        <v>29</v>
      </c>
      <c r="D788" s="2"/>
      <c r="E788" s="3"/>
      <c r="F788" s="4"/>
    </row>
    <row r="789" spans="2:6" s="1" customFormat="1" ht="15">
      <c r="B789" s="1">
        <v>74</v>
      </c>
      <c r="C789" s="1" t="s">
        <v>30</v>
      </c>
      <c r="D789" s="2"/>
      <c r="E789" s="3"/>
      <c r="F789" s="4"/>
    </row>
    <row r="790" spans="2:6" s="1" customFormat="1" ht="15">
      <c r="B790" s="1">
        <v>75</v>
      </c>
      <c r="C790" s="9" t="str">
        <f>'[1]M2.1 Appl For RRR'!$C$28</f>
        <v>Rural Rate Protection Charge</v>
      </c>
      <c r="D790" s="2"/>
      <c r="E790" s="10" t="s">
        <v>28</v>
      </c>
      <c r="F790" s="15">
        <v>0</v>
      </c>
    </row>
    <row r="791" spans="2:6" s="1" customFormat="1" ht="15">
      <c r="B791" s="1">
        <v>76</v>
      </c>
      <c r="C791" s="1" t="s">
        <v>31</v>
      </c>
      <c r="D791" s="2"/>
      <c r="E791" s="3"/>
      <c r="F791" s="4"/>
    </row>
    <row r="792" spans="2:6" s="1" customFormat="1" ht="15">
      <c r="B792" s="1">
        <v>77</v>
      </c>
      <c r="C792" s="1" t="s">
        <v>32</v>
      </c>
      <c r="D792" s="2"/>
      <c r="E792" s="3"/>
      <c r="F792" s="4"/>
    </row>
    <row r="793" spans="2:6" s="1" customFormat="1" ht="15">
      <c r="B793" s="1">
        <v>78</v>
      </c>
      <c r="C793" s="9" t="str">
        <f>'[1]M3.1 Appl For SSS'!$C$28</f>
        <v>Standard Supply Service – Administrative Charge (if applicable)</v>
      </c>
      <c r="D793" s="2"/>
      <c r="E793" s="10" t="s">
        <v>8</v>
      </c>
      <c r="F793" s="11">
        <v>0</v>
      </c>
    </row>
    <row r="794" spans="2:6" s="1" customFormat="1" ht="15">
      <c r="B794" s="1">
        <v>79</v>
      </c>
      <c r="C794" s="1" t="s">
        <v>33</v>
      </c>
      <c r="D794" s="2"/>
      <c r="E794" s="3"/>
      <c r="F794" s="4"/>
    </row>
    <row r="795" spans="2:6" s="1" customFormat="1" ht="15">
      <c r="B795" s="1">
        <v>80</v>
      </c>
      <c r="C795" s="1" t="s">
        <v>34</v>
      </c>
      <c r="D795" s="2"/>
      <c r="E795" s="3"/>
      <c r="F795" s="4"/>
    </row>
    <row r="796" spans="4:6" s="1" customFormat="1" ht="15">
      <c r="D796" s="2"/>
      <c r="E796" s="3"/>
      <c r="F796" s="4">
        <v>0</v>
      </c>
    </row>
    <row r="797" spans="4:6" s="1" customFormat="1" ht="15">
      <c r="D797" s="2"/>
      <c r="E797" s="3"/>
      <c r="F797" s="4"/>
    </row>
    <row r="798" spans="2:6" s="1" customFormat="1" ht="15">
      <c r="B798" s="1" t="s">
        <v>44</v>
      </c>
      <c r="C798" s="1" t="s">
        <v>0</v>
      </c>
      <c r="D798" s="2"/>
      <c r="E798" s="3"/>
      <c r="F798" s="4"/>
    </row>
    <row r="799" spans="2:6" s="1" customFormat="1" ht="15.75">
      <c r="B799" s="21">
        <f>'[1]B1.1 Curr&amp;Appl Rt Class General'!$B$37</f>
        <v>17</v>
      </c>
      <c r="C799" s="5" t="str">
        <f>'[1]B1.1 Curr&amp;Appl Rt Class General'!$D$37</f>
        <v>Rate Class 17</v>
      </c>
      <c r="D799" s="2"/>
      <c r="E799" s="3"/>
      <c r="F799" s="4"/>
    </row>
    <row r="800" spans="4:6" s="1" customFormat="1" ht="15">
      <c r="D800" s="2"/>
      <c r="E800" s="3"/>
      <c r="F800" s="4"/>
    </row>
    <row r="801" spans="2:6" s="1" customFormat="1" ht="15">
      <c r="B801" s="1" t="s">
        <v>44</v>
      </c>
      <c r="C801" s="1" t="s">
        <v>1</v>
      </c>
      <c r="D801" s="2" t="s">
        <v>2</v>
      </c>
      <c r="E801" s="3" t="s">
        <v>3</v>
      </c>
      <c r="F801" s="4" t="s">
        <v>4</v>
      </c>
    </row>
    <row r="802" spans="2:6" s="1" customFormat="1" ht="15">
      <c r="B802" s="1">
        <v>1</v>
      </c>
      <c r="C802" s="6" t="s">
        <v>5</v>
      </c>
      <c r="D802" s="2"/>
      <c r="E802" s="7"/>
      <c r="F802" s="8"/>
    </row>
    <row r="803" spans="2:6" s="1" customFormat="1" ht="15">
      <c r="B803" s="1">
        <v>2</v>
      </c>
      <c r="C803" s="1" t="s">
        <v>6</v>
      </c>
      <c r="D803" s="2"/>
      <c r="E803" s="3"/>
      <c r="F803" s="4"/>
    </row>
    <row r="804" spans="2:6" s="1" customFormat="1" ht="15">
      <c r="B804" s="1">
        <v>3</v>
      </c>
      <c r="C804" s="9" t="s">
        <v>7</v>
      </c>
      <c r="D804" s="2"/>
      <c r="E804" s="10" t="s">
        <v>8</v>
      </c>
      <c r="F804" s="11">
        <v>0</v>
      </c>
    </row>
    <row r="805" spans="2:6" s="1" customFormat="1" ht="15">
      <c r="B805" s="1">
        <v>4</v>
      </c>
      <c r="C805" s="1" t="s">
        <v>9</v>
      </c>
      <c r="D805" s="2"/>
      <c r="E805" s="3"/>
      <c r="F805" s="4"/>
    </row>
    <row r="806" spans="2:6" s="1" customFormat="1" ht="15">
      <c r="B806" s="1">
        <v>5</v>
      </c>
      <c r="C806" s="1" t="s">
        <v>10</v>
      </c>
      <c r="D806" s="2"/>
      <c r="E806" s="3"/>
      <c r="F806" s="4"/>
    </row>
    <row r="807" spans="2:6" s="1" customFormat="1" ht="15">
      <c r="B807" s="1">
        <v>6</v>
      </c>
      <c r="C807" s="9" t="str">
        <f>"Service Charge "&amp;'[1]J1.1 Smart Meter Funding Adder'!$D$20</f>
        <v>Service Charge Smart Meters</v>
      </c>
      <c r="D807" s="2" t="str">
        <f>'[1]Z1.0 OEB Control Sheet'!$O$69</f>
        <v>Yes</v>
      </c>
      <c r="E807" s="10" t="s">
        <v>8</v>
      </c>
      <c r="F807" s="12">
        <v>0</v>
      </c>
    </row>
    <row r="808" spans="2:6" s="1" customFormat="1" ht="15">
      <c r="B808" s="1">
        <v>7</v>
      </c>
      <c r="C808" s="9" t="str">
        <f>"Service Charge "&amp;'[1]J1.2 Smart Meter Dispos Adder'!$D$20</f>
        <v>Service Charge Smart Meter Disposition</v>
      </c>
      <c r="D808" s="2" t="str">
        <f>'[1]Z1.0 OEB Control Sheet'!$O$70</f>
        <v>No</v>
      </c>
      <c r="E808" s="10" t="s">
        <v>8</v>
      </c>
      <c r="F808" s="12">
        <v>0</v>
      </c>
    </row>
    <row r="809" spans="2:6" s="1" customFormat="1" ht="15">
      <c r="B809" s="1">
        <v>8</v>
      </c>
      <c r="C809" s="9" t="str">
        <f>"Service Charge "&amp;'[1]J1.3 App For Gen Rate Adder3'!$D$20</f>
        <v>Service Charge Rate Adder3</v>
      </c>
      <c r="D809" s="2" t="str">
        <f>'[1]Z1.0 OEB Control Sheet'!$O$71</f>
        <v>No</v>
      </c>
      <c r="E809" s="10" t="s">
        <v>8</v>
      </c>
      <c r="F809" s="12">
        <v>0</v>
      </c>
    </row>
    <row r="810" spans="2:6" s="1" customFormat="1" ht="15">
      <c r="B810" s="1">
        <v>9</v>
      </c>
      <c r="C810" s="9" t="str">
        <f>"Service Charge "&amp;'[1]J1.4 App For Gen Rate Adder4'!$D$20</f>
        <v>Service Charge Rate Adder4</v>
      </c>
      <c r="D810" s="2" t="str">
        <f>'[1]Z1.0 OEB Control Sheet'!$O$72</f>
        <v>No</v>
      </c>
      <c r="E810" s="10" t="s">
        <v>8</v>
      </c>
      <c r="F810" s="12">
        <v>0</v>
      </c>
    </row>
    <row r="811" spans="2:6" s="1" customFormat="1" ht="15">
      <c r="B811" s="1">
        <v>10</v>
      </c>
      <c r="C811" s="9" t="str">
        <f>"Service Charge "&amp;'[1]J1.5 App For Gen Rate Adder5'!$D$20</f>
        <v>Service Charge Rate Adder5</v>
      </c>
      <c r="D811" s="2" t="str">
        <f>'[1]Z1.0 OEB Control Sheet'!$O$73</f>
        <v>No</v>
      </c>
      <c r="E811" s="10" t="s">
        <v>8</v>
      </c>
      <c r="F811" s="12">
        <v>0</v>
      </c>
    </row>
    <row r="812" spans="2:6" s="1" customFormat="1" ht="15">
      <c r="B812" s="1">
        <v>11</v>
      </c>
      <c r="C812" s="9" t="str">
        <f>"Service Charge "&amp;'[1]J1.6 App For Gen Rate Adder6'!$D$20</f>
        <v>Service Charge Rate Adder6</v>
      </c>
      <c r="D812" s="2" t="str">
        <f>'[1]Z1.0 OEB Control Sheet'!$O$74</f>
        <v>No</v>
      </c>
      <c r="E812" s="10" t="s">
        <v>8</v>
      </c>
      <c r="F812" s="12">
        <v>0</v>
      </c>
    </row>
    <row r="813" spans="2:6" s="1" customFormat="1" ht="15">
      <c r="B813" s="1">
        <v>12</v>
      </c>
      <c r="C813" s="9" t="str">
        <f>"Service Charge "&amp;'[1]J1.7 App For Gen Rate Adder7'!$D$20</f>
        <v>Service Charge Rate Adder7</v>
      </c>
      <c r="D813" s="2" t="str">
        <f>'[1]Z1.0 OEB Control Sheet'!$O$75</f>
        <v>No</v>
      </c>
      <c r="E813" s="10" t="s">
        <v>8</v>
      </c>
      <c r="F813" s="12">
        <v>0</v>
      </c>
    </row>
    <row r="814" spans="2:6" s="1" customFormat="1" ht="15">
      <c r="B814" s="1">
        <v>13</v>
      </c>
      <c r="C814" s="9" t="str">
        <f>"Service Charge "&amp;'[1]J1.8 App For Gen Rate Adder8'!$D$20</f>
        <v>Service Charge Rate Adder8</v>
      </c>
      <c r="D814" s="2" t="str">
        <f>'[1]Z1.0 OEB Control Sheet'!$O$76</f>
        <v>No</v>
      </c>
      <c r="E814" s="10" t="s">
        <v>8</v>
      </c>
      <c r="F814" s="12">
        <v>0</v>
      </c>
    </row>
    <row r="815" spans="2:6" s="1" customFormat="1" ht="15">
      <c r="B815" s="1">
        <v>14</v>
      </c>
      <c r="C815" s="9" t="str">
        <f>"Service Charge "&amp;'[1]J1.9 App For Gen Rate Adder9'!$D$20</f>
        <v>Service Charge Rate Adder9</v>
      </c>
      <c r="D815" s="2" t="str">
        <f>'[1]Z1.0 OEB Control Sheet'!$O$77</f>
        <v>No</v>
      </c>
      <c r="E815" s="10" t="s">
        <v>8</v>
      </c>
      <c r="F815" s="12">
        <v>0</v>
      </c>
    </row>
    <row r="816" spans="2:6" s="1" customFormat="1" ht="15">
      <c r="B816" s="1">
        <v>15</v>
      </c>
      <c r="C816" s="9" t="str">
        <f>"Service Charge "&amp;'[1]J1.10 App For Gen Rate Adder10'!$D$20</f>
        <v>Service Charge Rate Adder10</v>
      </c>
      <c r="D816" s="2" t="str">
        <f>'[1]Z1.0 OEB Control Sheet'!$O$78</f>
        <v>No</v>
      </c>
      <c r="E816" s="10" t="s">
        <v>8</v>
      </c>
      <c r="F816" s="12">
        <v>0</v>
      </c>
    </row>
    <row r="817" spans="2:6" s="1" customFormat="1" ht="15">
      <c r="B817" s="1">
        <v>16</v>
      </c>
      <c r="C817" s="1" t="s">
        <v>11</v>
      </c>
      <c r="D817" s="2"/>
      <c r="E817" s="3"/>
      <c r="F817" s="4"/>
    </row>
    <row r="818" spans="2:6" s="1" customFormat="1" ht="15">
      <c r="B818" s="1">
        <v>17</v>
      </c>
      <c r="C818" s="1" t="s">
        <v>12</v>
      </c>
      <c r="D818" s="2"/>
      <c r="E818" s="3"/>
      <c r="F818" s="4"/>
    </row>
    <row r="819" spans="2:6" s="1" customFormat="1" ht="15">
      <c r="B819" s="1">
        <v>18</v>
      </c>
      <c r="C819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819" s="2"/>
      <c r="E819" s="10" t="s">
        <v>8</v>
      </c>
      <c r="F819" s="12">
        <v>0</v>
      </c>
    </row>
    <row r="820" spans="2:6" s="1" customFormat="1" ht="15">
      <c r="B820" s="1">
        <v>19</v>
      </c>
      <c r="C820" s="9" t="str">
        <f>"Service Charge "&amp;'[1]J2.2 App For Gen Rate Rider2'!$D$20&amp;" – effective until "&amp;'[1]J2.2 App For Gen Rate Rider2'!$I$22</f>
        <v>Service Charge Rate Rider2 – effective until </v>
      </c>
      <c r="D820" s="2"/>
      <c r="E820" s="10" t="s">
        <v>8</v>
      </c>
      <c r="F820" s="12">
        <v>0</v>
      </c>
    </row>
    <row r="821" spans="2:6" s="1" customFormat="1" ht="15">
      <c r="B821" s="1">
        <v>20</v>
      </c>
      <c r="C821" s="9" t="str">
        <f>"Service Charge "&amp;'[1]J2.3 App For Gen Rate Rider3'!$D$20&amp;" – effective until "&amp;'[1]J2.3 App For Gen Rate Rider3'!$I$22</f>
        <v>Service Charge Rate Rider3 – effective until </v>
      </c>
      <c r="D821" s="2"/>
      <c r="E821" s="10" t="s">
        <v>8</v>
      </c>
      <c r="F821" s="12">
        <v>0</v>
      </c>
    </row>
    <row r="822" spans="2:6" s="1" customFormat="1" ht="15">
      <c r="B822" s="1">
        <v>21</v>
      </c>
      <c r="C822" s="9" t="str">
        <f>"Service Charge "&amp;'[1]J2.4 App For Gen Rate Rider4'!$D$20&amp;" – effective until "&amp;'[1]J2.4 App For Gen Rate Rider4'!$I$22</f>
        <v>Service Charge Rate Rider4 – effective until </v>
      </c>
      <c r="D822" s="2"/>
      <c r="E822" s="10" t="s">
        <v>8</v>
      </c>
      <c r="F822" s="12">
        <v>0</v>
      </c>
    </row>
    <row r="823" spans="2:6" s="1" customFormat="1" ht="15">
      <c r="B823" s="1">
        <v>22</v>
      </c>
      <c r="C823" s="9" t="str">
        <f>"Service Charge "&amp;'[1]J2.5 App For Gen Rate Rider5'!$D$20&amp;" – effective until "&amp;'[1]J2.5 App For Gen Rate Rider5'!$I$22</f>
        <v>Service Charge Rate Rider5 – effective until </v>
      </c>
      <c r="D823" s="2"/>
      <c r="E823" s="10" t="s">
        <v>8</v>
      </c>
      <c r="F823" s="12">
        <v>0</v>
      </c>
    </row>
    <row r="824" spans="2:6" s="1" customFormat="1" ht="15">
      <c r="B824" s="1">
        <v>23</v>
      </c>
      <c r="C824" s="9" t="str">
        <f>"Service Charge "&amp;'[1]J2.6 App For Gen Rate Rider6'!$D$20&amp;" – effective until "&amp;'[1]J2.6 App For Gen Rate Rider6'!$I$22</f>
        <v>Service Charge Rate Rider6 – effective until </v>
      </c>
      <c r="D824" s="2"/>
      <c r="E824" s="10" t="s">
        <v>8</v>
      </c>
      <c r="F824" s="12">
        <v>0</v>
      </c>
    </row>
    <row r="825" spans="2:6" s="1" customFormat="1" ht="15">
      <c r="B825" s="1">
        <v>24</v>
      </c>
      <c r="C825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825" s="2"/>
      <c r="E825" s="10" t="s">
        <v>8</v>
      </c>
      <c r="F825" s="12">
        <v>0</v>
      </c>
    </row>
    <row r="826" spans="2:6" s="1" customFormat="1" ht="15">
      <c r="B826" s="1">
        <v>25</v>
      </c>
      <c r="C826" s="9" t="str">
        <f>"Service Charge "&amp;'[1]J2.8 App For Gen Rate Rider8'!$D$20&amp;" – effective until "&amp;'[1]J2.8 App For Gen Rate Rider8'!$I$22</f>
        <v>Service Charge Rate Rider8 – effective until </v>
      </c>
      <c r="D826" s="2"/>
      <c r="E826" s="10" t="s">
        <v>8</v>
      </c>
      <c r="F826" s="12">
        <v>0</v>
      </c>
    </row>
    <row r="827" spans="2:6" s="1" customFormat="1" ht="15">
      <c r="B827" s="1">
        <v>26</v>
      </c>
      <c r="C827" s="9" t="str">
        <f>"Service Charge "&amp;'[1]J2.9 App For Gen Rate Rider9'!$D$20&amp;" – effective until "&amp;'[1]J2.9 App For Gen Rate Rider9'!$I$22</f>
        <v>Service Charge Rate Rider9 – effective until </v>
      </c>
      <c r="D827" s="2"/>
      <c r="E827" s="10" t="s">
        <v>8</v>
      </c>
      <c r="F827" s="12">
        <v>0</v>
      </c>
    </row>
    <row r="828" spans="2:6" s="1" customFormat="1" ht="15">
      <c r="B828" s="1">
        <v>27</v>
      </c>
      <c r="C828" s="9" t="str">
        <f>"Service Charge "&amp;'[1]J2.10 App For Gen Rate Rider10'!$D$20&amp;" – effective until "&amp;'[1]J2.10 App For Gen Rate Rider10'!$I$22</f>
        <v>Service Charge Rate Rider10 – effective until </v>
      </c>
      <c r="D828" s="2"/>
      <c r="E828" s="10" t="s">
        <v>8</v>
      </c>
      <c r="F828" s="12">
        <v>0</v>
      </c>
    </row>
    <row r="829" spans="2:6" s="1" customFormat="1" ht="15">
      <c r="B829" s="1">
        <v>28</v>
      </c>
      <c r="C829" s="1" t="s">
        <v>13</v>
      </c>
      <c r="D829" s="2"/>
      <c r="E829" s="3"/>
      <c r="F829" s="4"/>
    </row>
    <row r="830" spans="2:6" s="1" customFormat="1" ht="15">
      <c r="B830" s="1">
        <v>29</v>
      </c>
      <c r="C830" s="1" t="s">
        <v>14</v>
      </c>
      <c r="D830" s="2"/>
      <c r="E830" s="3"/>
      <c r="F830" s="4"/>
    </row>
    <row r="831" spans="2:6" s="1" customFormat="1" ht="15">
      <c r="B831" s="1">
        <v>30</v>
      </c>
      <c r="C831" s="9" t="s">
        <v>15</v>
      </c>
      <c r="D831" s="2"/>
      <c r="E831" s="10" t="str">
        <f>"$/"&amp;'[1]B1.1 Curr&amp;Appl Rt Class General'!$G$37</f>
        <v>$/NA</v>
      </c>
      <c r="F831" s="15">
        <v>0</v>
      </c>
    </row>
    <row r="832" spans="2:6" s="1" customFormat="1" ht="15">
      <c r="B832" s="1">
        <v>31</v>
      </c>
      <c r="C832" s="6" t="s">
        <v>16</v>
      </c>
      <c r="D832" s="2"/>
      <c r="E832" s="7"/>
      <c r="F832" s="8"/>
    </row>
    <row r="833" spans="2:6" s="1" customFormat="1" ht="15">
      <c r="B833" s="1">
        <v>32</v>
      </c>
      <c r="C833" s="6" t="s">
        <v>17</v>
      </c>
      <c r="D833" s="2"/>
      <c r="E833" s="7"/>
      <c r="F833" s="8"/>
    </row>
    <row r="834" spans="2:6" s="1" customFormat="1" ht="15">
      <c r="B834" s="1">
        <v>33</v>
      </c>
      <c r="C834" s="9" t="str">
        <f>"Distribution Volumetric "&amp;'[1]J1.1 Smart Meter Funding Adder'!$D$20</f>
        <v>Distribution Volumetric Smart Meters</v>
      </c>
      <c r="D834" s="2" t="str">
        <f>'[1]Z1.0 OEB Control Sheet'!$O$69</f>
        <v>Yes</v>
      </c>
      <c r="E834" s="10" t="str">
        <f>"$/"&amp;'[1]B1.1 Curr&amp;Appl Rt Class General'!$G$37</f>
        <v>$/NA</v>
      </c>
      <c r="F834" s="22">
        <v>0</v>
      </c>
    </row>
    <row r="835" spans="2:6" s="1" customFormat="1" ht="15">
      <c r="B835" s="1">
        <v>34</v>
      </c>
      <c r="C835" s="9" t="str">
        <f>"Distribution Volumetric "&amp;'[1]J1.2 Smart Meter Dispos Adder'!$D$20</f>
        <v>Distribution Volumetric Smart Meter Disposition</v>
      </c>
      <c r="D835" s="2" t="str">
        <f>'[1]Z1.0 OEB Control Sheet'!$O$70</f>
        <v>No</v>
      </c>
      <c r="E835" s="10" t="str">
        <f>"$/"&amp;'[1]B1.1 Curr&amp;Appl Rt Class General'!$G$37</f>
        <v>$/NA</v>
      </c>
      <c r="F835" s="22">
        <v>0</v>
      </c>
    </row>
    <row r="836" spans="2:6" s="1" customFormat="1" ht="15">
      <c r="B836" s="1">
        <v>35</v>
      </c>
      <c r="C836" s="9" t="str">
        <f>"Distribution Volumetric "&amp;'[1]J1.3 App For Gen Rate Adder3'!$D$20</f>
        <v>Distribution Volumetric Rate Adder3</v>
      </c>
      <c r="D836" s="2" t="str">
        <f>'[1]Z1.0 OEB Control Sheet'!$O$71</f>
        <v>No</v>
      </c>
      <c r="E836" s="10" t="str">
        <f>"$/"&amp;'[1]B1.1 Curr&amp;Appl Rt Class General'!$G$37</f>
        <v>$/NA</v>
      </c>
      <c r="F836" s="15">
        <v>0</v>
      </c>
    </row>
    <row r="837" spans="2:6" s="1" customFormat="1" ht="15">
      <c r="B837" s="1">
        <v>36</v>
      </c>
      <c r="C837" s="9" t="str">
        <f>"Distribution Volumetric "&amp;'[1]J1.4 App For Gen Rate Adder4'!$D$20</f>
        <v>Distribution Volumetric Rate Adder4</v>
      </c>
      <c r="D837" s="2" t="str">
        <f>'[1]Z1.0 OEB Control Sheet'!$O$72</f>
        <v>No</v>
      </c>
      <c r="E837" s="10" t="str">
        <f>"$/"&amp;'[1]B1.1 Curr&amp;Appl Rt Class General'!$G$37</f>
        <v>$/NA</v>
      </c>
      <c r="F837" s="15">
        <v>0</v>
      </c>
    </row>
    <row r="838" spans="2:6" s="1" customFormat="1" ht="15">
      <c r="B838" s="1">
        <v>37</v>
      </c>
      <c r="C838" s="9" t="str">
        <f>"Distribution Volumetric "&amp;'[1]J1.5 App For Gen Rate Adder5'!$D$20</f>
        <v>Distribution Volumetric Rate Adder5</v>
      </c>
      <c r="D838" s="2" t="str">
        <f>'[1]Z1.0 OEB Control Sheet'!$O$73</f>
        <v>No</v>
      </c>
      <c r="E838" s="10" t="str">
        <f>"$/"&amp;'[1]B1.1 Curr&amp;Appl Rt Class General'!$G$37</f>
        <v>$/NA</v>
      </c>
      <c r="F838" s="15">
        <v>0</v>
      </c>
    </row>
    <row r="839" spans="2:6" s="1" customFormat="1" ht="15">
      <c r="B839" s="1">
        <v>38</v>
      </c>
      <c r="C839" s="9" t="str">
        <f>"Distribution Volumetric "&amp;'[1]J1.6 App For Gen Rate Adder6'!$D$20</f>
        <v>Distribution Volumetric Rate Adder6</v>
      </c>
      <c r="D839" s="2" t="str">
        <f>'[1]Z1.0 OEB Control Sheet'!$O$74</f>
        <v>No</v>
      </c>
      <c r="E839" s="10" t="str">
        <f>"$/"&amp;'[1]B1.1 Curr&amp;Appl Rt Class General'!$G$37</f>
        <v>$/NA</v>
      </c>
      <c r="F839" s="22">
        <v>0</v>
      </c>
    </row>
    <row r="840" spans="2:6" s="1" customFormat="1" ht="15">
      <c r="B840" s="1">
        <v>39</v>
      </c>
      <c r="C840" s="9" t="str">
        <f>"Distribution Volumetric "&amp;'[1]J1.7 App For Gen Rate Adder7'!$D$20</f>
        <v>Distribution Volumetric Rate Adder7</v>
      </c>
      <c r="D840" s="2" t="str">
        <f>'[1]Z1.0 OEB Control Sheet'!$O$75</f>
        <v>No</v>
      </c>
      <c r="E840" s="10" t="str">
        <f>"$/"&amp;'[1]B1.1 Curr&amp;Appl Rt Class General'!$G$37</f>
        <v>$/NA</v>
      </c>
      <c r="F840" s="22">
        <v>0</v>
      </c>
    </row>
    <row r="841" spans="2:6" s="1" customFormat="1" ht="15">
      <c r="B841" s="1">
        <v>40</v>
      </c>
      <c r="C841" s="9" t="str">
        <f>"Distribution Volumetric "&amp;'[1]J1.8 App For Gen Rate Adder8'!$D$20</f>
        <v>Distribution Volumetric Rate Adder8</v>
      </c>
      <c r="D841" s="2" t="str">
        <f>'[1]Z1.0 OEB Control Sheet'!$O$76</f>
        <v>No</v>
      </c>
      <c r="E841" s="10" t="str">
        <f>"$/"&amp;'[1]B1.1 Curr&amp;Appl Rt Class General'!$G$37</f>
        <v>$/NA</v>
      </c>
      <c r="F841" s="22">
        <v>0</v>
      </c>
    </row>
    <row r="842" spans="2:6" s="1" customFormat="1" ht="15">
      <c r="B842" s="1">
        <v>41</v>
      </c>
      <c r="C842" s="9" t="str">
        <f>"Distribution Volumetric "&amp;'[1]J1.9 App For Gen Rate Adder9'!$D$20</f>
        <v>Distribution Volumetric Rate Adder9</v>
      </c>
      <c r="D842" s="2" t="str">
        <f>'[1]Z1.0 OEB Control Sheet'!$O$77</f>
        <v>No</v>
      </c>
      <c r="E842" s="10" t="str">
        <f>"$/"&amp;'[1]B1.1 Curr&amp;Appl Rt Class General'!$G$37</f>
        <v>$/NA</v>
      </c>
      <c r="F842" s="15">
        <v>0</v>
      </c>
    </row>
    <row r="843" spans="2:6" s="1" customFormat="1" ht="15">
      <c r="B843" s="1">
        <v>42</v>
      </c>
      <c r="C843" s="9" t="str">
        <f>"Distribution Volumetric "&amp;'[1]J1.10 App For Gen Rate Adder10'!$D$20</f>
        <v>Distribution Volumetric Rate Adder10</v>
      </c>
      <c r="D843" s="2" t="str">
        <f>'[1]Z1.0 OEB Control Sheet'!$O$78</f>
        <v>No</v>
      </c>
      <c r="E843" s="10" t="str">
        <f>"$/"&amp;'[1]B1.1 Curr&amp;Appl Rt Class General'!$G$37</f>
        <v>$/NA</v>
      </c>
      <c r="F843" s="22">
        <v>0</v>
      </c>
    </row>
    <row r="844" spans="2:6" s="1" customFormat="1" ht="15">
      <c r="B844" s="1">
        <v>43</v>
      </c>
      <c r="C844" s="9" t="s">
        <v>18</v>
      </c>
      <c r="D844" s="2"/>
      <c r="E844" s="10" t="str">
        <f>"$/"&amp;'[1]B1.1 Curr&amp;Appl Rt Class General'!$G$37</f>
        <v>$/NA</v>
      </c>
      <c r="F844" s="15">
        <v>0</v>
      </c>
    </row>
    <row r="845" spans="2:6" s="1" customFormat="1" ht="15">
      <c r="B845" s="1">
        <v>44</v>
      </c>
      <c r="C845" s="1" t="s">
        <v>19</v>
      </c>
      <c r="D845" s="2"/>
      <c r="E845" s="3"/>
      <c r="F845" s="4"/>
    </row>
    <row r="846" spans="2:6" s="1" customFormat="1" ht="15">
      <c r="B846" s="1">
        <v>45</v>
      </c>
      <c r="C846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846" s="2"/>
      <c r="E846" s="10" t="str">
        <f>"$/"&amp;'[1]B1.1 Curr&amp;Appl Rt Class General'!$G$37</f>
        <v>$/NA</v>
      </c>
      <c r="F846" s="22">
        <v>0</v>
      </c>
    </row>
    <row r="847" spans="2:6" s="1" customFormat="1" ht="15">
      <c r="B847" s="1">
        <v>46</v>
      </c>
      <c r="C847" s="9" t="str">
        <f>"Distribution Volumetric "&amp;'[1]J2.2 App For Gen Rate Rider2'!$D$20&amp;" – effective until "&amp;'[1]J2.2 App For Gen Rate Rider2'!$I$22</f>
        <v>Distribution Volumetric Rate Rider2 – effective until </v>
      </c>
      <c r="D847" s="2"/>
      <c r="E847" s="10" t="str">
        <f>"$/"&amp;'[1]B1.1 Curr&amp;Appl Rt Class General'!$G$37</f>
        <v>$/NA</v>
      </c>
      <c r="F847" s="22">
        <v>0</v>
      </c>
    </row>
    <row r="848" spans="2:6" s="1" customFormat="1" ht="15">
      <c r="B848" s="1">
        <v>47</v>
      </c>
      <c r="C848" s="9" t="str">
        <f>"Distribution Volumetric "&amp;'[1]J2.3 App For Gen Rate Rider3'!$D$20&amp;" – effective until "&amp;'[1]J2.3 App For Gen Rate Rider3'!$I$22</f>
        <v>Distribution Volumetric Rate Rider3 – effective until </v>
      </c>
      <c r="D848" s="2"/>
      <c r="E848" s="10" t="str">
        <f>"$/"&amp;'[1]B1.1 Curr&amp;Appl Rt Class General'!$G$37</f>
        <v>$/NA</v>
      </c>
      <c r="F848" s="22">
        <v>0</v>
      </c>
    </row>
    <row r="849" spans="2:6" s="1" customFormat="1" ht="15">
      <c r="B849" s="1">
        <v>48</v>
      </c>
      <c r="C849" s="9" t="str">
        <f>"Distribution Volumetric "&amp;'[1]J2.4 App For Gen Rate Rider4'!$D$20&amp;" – effective until "&amp;'[1]J2.4 App For Gen Rate Rider4'!$I$22</f>
        <v>Distribution Volumetric Rate Rider4 – effective until </v>
      </c>
      <c r="D849" s="2"/>
      <c r="E849" s="10" t="str">
        <f>"$/"&amp;'[1]B1.1 Curr&amp;Appl Rt Class General'!$G$37</f>
        <v>$/NA</v>
      </c>
      <c r="F849" s="22">
        <v>0</v>
      </c>
    </row>
    <row r="850" spans="2:6" s="1" customFormat="1" ht="15">
      <c r="B850" s="1">
        <v>49</v>
      </c>
      <c r="C850" s="9" t="str">
        <f>"Distribution Volumetric "&amp;'[1]J2.5 App For Gen Rate Rider5'!$D$20&amp;" – effective until "&amp;'[1]J2.5 App For Gen Rate Rider5'!$I$22</f>
        <v>Distribution Volumetric Rate Rider5 – effective until </v>
      </c>
      <c r="D850" s="2"/>
      <c r="E850" s="10" t="str">
        <f>"$/"&amp;'[1]B1.1 Curr&amp;Appl Rt Class General'!$G$37</f>
        <v>$/NA</v>
      </c>
      <c r="F850" s="22">
        <v>0</v>
      </c>
    </row>
    <row r="851" spans="2:6" s="1" customFormat="1" ht="15">
      <c r="B851" s="1">
        <v>50</v>
      </c>
      <c r="C851" s="9" t="str">
        <f>"Distribution Volumetric "&amp;'[1]J2.6 App For Gen Rate Rider6'!$D$20&amp;" – effective until "&amp;'[1]J2.6 App For Gen Rate Rider6'!$I$22</f>
        <v>Distribution Volumetric Rate Rider6 – effective until </v>
      </c>
      <c r="D851" s="2"/>
      <c r="E851" s="10" t="str">
        <f>"$/"&amp;'[1]B1.1 Curr&amp;Appl Rt Class General'!$G$37</f>
        <v>$/NA</v>
      </c>
      <c r="F851" s="22">
        <v>0</v>
      </c>
    </row>
    <row r="852" spans="2:6" s="1" customFormat="1" ht="15">
      <c r="B852" s="1">
        <v>51</v>
      </c>
      <c r="C852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852" s="2"/>
      <c r="E852" s="10" t="str">
        <f>"$/"&amp;'[1]B1.1 Curr&amp;Appl Rt Class General'!$G$37</f>
        <v>$/NA</v>
      </c>
      <c r="F852" s="22">
        <v>0</v>
      </c>
    </row>
    <row r="853" spans="2:6" s="1" customFormat="1" ht="15">
      <c r="B853" s="1">
        <v>52</v>
      </c>
      <c r="C853" s="9" t="str">
        <f>"Distribution Volumetric "&amp;'[1]J2.8 App For Gen Rate Rider8'!$D$20&amp;" – effective until "&amp;'[1]J2.8 App For Gen Rate Rider8'!$I$22</f>
        <v>Distribution Volumetric Rate Rider8 – effective until </v>
      </c>
      <c r="D853" s="2"/>
      <c r="E853" s="10" t="str">
        <f>"$/"&amp;'[1]B1.1 Curr&amp;Appl Rt Class General'!$G$37</f>
        <v>$/NA</v>
      </c>
      <c r="F853" s="22">
        <v>0</v>
      </c>
    </row>
    <row r="854" spans="2:6" s="1" customFormat="1" ht="15">
      <c r="B854" s="1">
        <v>53</v>
      </c>
      <c r="C854" s="9" t="str">
        <f>"Distribution Volumetric "&amp;'[1]J2.9 App For Gen Rate Rider9'!$D$20&amp;" – effective until "&amp;'[1]J2.9 App For Gen Rate Rider9'!$I$22</f>
        <v>Distribution Volumetric Rate Rider9 – effective until </v>
      </c>
      <c r="D854" s="2"/>
      <c r="E854" s="10" t="str">
        <f>"$/"&amp;'[1]B1.1 Curr&amp;Appl Rt Class General'!$G$37</f>
        <v>$/NA</v>
      </c>
      <c r="F854" s="22">
        <v>0</v>
      </c>
    </row>
    <row r="855" spans="2:6" s="1" customFormat="1" ht="15">
      <c r="B855" s="1">
        <v>54</v>
      </c>
      <c r="C855" s="9" t="str">
        <f>"Distribution Volumetric "&amp;'[1]J2.10 App For Gen Rate Rider10'!$D$20&amp;" – effective until "&amp;'[1]J2.10 App For Gen Rate Rider10'!$I$22</f>
        <v>Distribution Volumetric Rate Rider10 – effective until </v>
      </c>
      <c r="D855" s="2"/>
      <c r="E855" s="10" t="str">
        <f>"$/"&amp;'[1]B1.1 Curr&amp;Appl Rt Class General'!$G$37</f>
        <v>$/NA</v>
      </c>
      <c r="F855" s="22">
        <v>0</v>
      </c>
    </row>
    <row r="856" spans="2:6" s="1" customFormat="1" ht="15">
      <c r="B856" s="1">
        <v>55</v>
      </c>
      <c r="C856" s="1" t="s">
        <v>20</v>
      </c>
      <c r="D856" s="2"/>
      <c r="E856" s="3"/>
      <c r="F856" s="4"/>
    </row>
    <row r="857" spans="2:6" s="1" customFormat="1" ht="15">
      <c r="B857" s="1">
        <v>56</v>
      </c>
      <c r="C857" s="1" t="s">
        <v>21</v>
      </c>
      <c r="D857" s="2"/>
      <c r="E857" s="3"/>
      <c r="F857" s="4"/>
    </row>
    <row r="858" spans="2:6" s="1" customFormat="1" ht="15">
      <c r="B858" s="1">
        <v>57</v>
      </c>
      <c r="C858" s="9"/>
      <c r="D858" s="2"/>
      <c r="E858" s="10" t="str">
        <f>"$/"&amp;'[1]B1.1 Curr&amp;Appl Rt Class General'!$G$37</f>
        <v>$/NA</v>
      </c>
      <c r="F858" s="15">
        <v>0</v>
      </c>
    </row>
    <row r="859" spans="2:6" s="1" customFormat="1" ht="15">
      <c r="B859" s="1">
        <v>58</v>
      </c>
      <c r="C859" s="9"/>
      <c r="D859" s="2"/>
      <c r="E859" s="10" t="str">
        <f>"$/"&amp;'[1]B1.1 Curr&amp;Appl Rt Class General'!$G$37</f>
        <v>$/NA</v>
      </c>
      <c r="F859" s="15">
        <v>0</v>
      </c>
    </row>
    <row r="860" spans="2:6" s="1" customFormat="1" ht="15">
      <c r="B860" s="1">
        <v>59</v>
      </c>
      <c r="C860" s="9"/>
      <c r="D860" s="2"/>
      <c r="E860" s="10" t="str">
        <f>"$/"&amp;'[1]B1.1 Curr&amp;Appl Rt Class General'!$G$37</f>
        <v>$/NA</v>
      </c>
      <c r="F860" s="15">
        <v>0</v>
      </c>
    </row>
    <row r="861" spans="2:6" s="1" customFormat="1" ht="15">
      <c r="B861" s="1">
        <v>60</v>
      </c>
      <c r="C861" s="1" t="s">
        <v>22</v>
      </c>
      <c r="D861" s="2"/>
      <c r="E861" s="3"/>
      <c r="F861" s="4"/>
    </row>
    <row r="862" spans="2:6" s="1" customFormat="1" ht="15">
      <c r="B862" s="1">
        <v>61</v>
      </c>
      <c r="C862" s="1" t="s">
        <v>23</v>
      </c>
      <c r="D862" s="2"/>
      <c r="E862" s="3"/>
      <c r="F862" s="4"/>
    </row>
    <row r="863" spans="2:6" s="1" customFormat="1" ht="15">
      <c r="B863" s="1">
        <v>62</v>
      </c>
      <c r="C863" s="9"/>
      <c r="D863" s="2"/>
      <c r="E863" s="10" t="str">
        <f>"$/"&amp;'[1]B1.1 Curr&amp;Appl Rt Class General'!$G$37</f>
        <v>$/NA</v>
      </c>
      <c r="F863" s="15">
        <v>0</v>
      </c>
    </row>
    <row r="864" spans="2:6" s="1" customFormat="1" ht="15">
      <c r="B864" s="1">
        <v>63</v>
      </c>
      <c r="C864" s="9"/>
      <c r="D864" s="2"/>
      <c r="E864" s="10" t="str">
        <f>"$/"&amp;'[1]B1.1 Curr&amp;Appl Rt Class General'!$G$37</f>
        <v>$/NA</v>
      </c>
      <c r="F864" s="15">
        <v>0</v>
      </c>
    </row>
    <row r="865" spans="2:6" s="1" customFormat="1" ht="15">
      <c r="B865" s="1">
        <v>64</v>
      </c>
      <c r="C865" s="9"/>
      <c r="D865" s="2"/>
      <c r="E865" s="10" t="str">
        <f>"$/"&amp;'[1]B1.1 Curr&amp;Appl Rt Class General'!$G$37</f>
        <v>$/NA</v>
      </c>
      <c r="F865" s="15">
        <v>0</v>
      </c>
    </row>
    <row r="866" spans="2:6" s="1" customFormat="1" ht="15">
      <c r="B866" s="1">
        <v>65</v>
      </c>
      <c r="C866" s="1" t="s">
        <v>24</v>
      </c>
      <c r="D866" s="2"/>
      <c r="E866" s="3"/>
      <c r="F866" s="4"/>
    </row>
    <row r="867" spans="2:6" s="1" customFormat="1" ht="15">
      <c r="B867" s="1">
        <v>66</v>
      </c>
      <c r="C867" s="1" t="s">
        <v>25</v>
      </c>
      <c r="D867" s="2"/>
      <c r="E867" s="3"/>
      <c r="F867" s="4"/>
    </row>
    <row r="868" spans="2:6" s="1" customFormat="1" ht="15">
      <c r="B868" s="1">
        <v>67</v>
      </c>
      <c r="C868" s="9"/>
      <c r="D868" s="2"/>
      <c r="E868" s="10" t="str">
        <f>"$/"&amp;'[1]B1.1 Curr&amp;Appl Rt Class General'!$G$37</f>
        <v>$/NA</v>
      </c>
      <c r="F868" s="15">
        <v>0</v>
      </c>
    </row>
    <row r="869" spans="2:6" s="1" customFormat="1" ht="15">
      <c r="B869" s="1">
        <v>68</v>
      </c>
      <c r="C869" s="9"/>
      <c r="D869" s="2"/>
      <c r="E869" s="10" t="str">
        <f>"$/"&amp;'[1]B1.1 Curr&amp;Appl Rt Class General'!$G$37</f>
        <v>$/NA</v>
      </c>
      <c r="F869" s="15">
        <v>0</v>
      </c>
    </row>
    <row r="870" spans="2:6" s="1" customFormat="1" ht="15">
      <c r="B870" s="1">
        <v>69</v>
      </c>
      <c r="C870" s="9"/>
      <c r="D870" s="2"/>
      <c r="E870" s="10" t="str">
        <f>"$/"&amp;'[1]B1.1 Curr&amp;Appl Rt Class General'!$G$37</f>
        <v>$/NA</v>
      </c>
      <c r="F870" s="15">
        <v>0</v>
      </c>
    </row>
    <row r="871" spans="2:6" s="1" customFormat="1" ht="15">
      <c r="B871" s="1">
        <v>70</v>
      </c>
      <c r="C871" s="1" t="s">
        <v>26</v>
      </c>
      <c r="D871" s="2"/>
      <c r="E871" s="3"/>
      <c r="F871" s="4"/>
    </row>
    <row r="872" spans="2:6" s="1" customFormat="1" ht="15">
      <c r="B872" s="1">
        <v>71</v>
      </c>
      <c r="C872" s="1" t="s">
        <v>27</v>
      </c>
      <c r="D872" s="2"/>
      <c r="E872" s="3"/>
      <c r="F872" s="4"/>
    </row>
    <row r="873" spans="2:6" s="1" customFormat="1" ht="15">
      <c r="B873" s="1">
        <v>72</v>
      </c>
      <c r="C873" s="9" t="str">
        <f>'[1]M1.1 Appl For WMSR'!$C$28</f>
        <v>Wholesale Market Service Rate </v>
      </c>
      <c r="D873" s="2"/>
      <c r="E873" s="10" t="s">
        <v>28</v>
      </c>
      <c r="F873" s="23">
        <v>0</v>
      </c>
    </row>
    <row r="874" spans="2:6" s="1" customFormat="1" ht="15">
      <c r="B874" s="1">
        <v>73</v>
      </c>
      <c r="C874" s="1" t="s">
        <v>29</v>
      </c>
      <c r="D874" s="2"/>
      <c r="E874" s="3"/>
      <c r="F874" s="4"/>
    </row>
    <row r="875" spans="2:6" s="1" customFormat="1" ht="15">
      <c r="B875" s="1">
        <v>74</v>
      </c>
      <c r="C875" s="1" t="s">
        <v>30</v>
      </c>
      <c r="D875" s="2"/>
      <c r="E875" s="3"/>
      <c r="F875" s="4"/>
    </row>
    <row r="876" spans="2:6" s="1" customFormat="1" ht="15">
      <c r="B876" s="1">
        <v>75</v>
      </c>
      <c r="C876" s="9" t="str">
        <f>'[1]M2.1 Appl For RRR'!$C$28</f>
        <v>Rural Rate Protection Charge</v>
      </c>
      <c r="D876" s="2"/>
      <c r="E876" s="10" t="s">
        <v>28</v>
      </c>
      <c r="F876" s="15">
        <v>0</v>
      </c>
    </row>
    <row r="877" spans="2:6" s="1" customFormat="1" ht="15">
      <c r="B877" s="1">
        <v>76</v>
      </c>
      <c r="C877" s="1" t="s">
        <v>31</v>
      </c>
      <c r="D877" s="2"/>
      <c r="E877" s="3"/>
      <c r="F877" s="4"/>
    </row>
    <row r="878" spans="2:6" s="1" customFormat="1" ht="15">
      <c r="B878" s="1">
        <v>77</v>
      </c>
      <c r="C878" s="1" t="s">
        <v>32</v>
      </c>
      <c r="D878" s="2"/>
      <c r="E878" s="3"/>
      <c r="F878" s="4"/>
    </row>
    <row r="879" spans="2:6" s="1" customFormat="1" ht="15">
      <c r="B879" s="1">
        <v>78</v>
      </c>
      <c r="C879" s="9" t="str">
        <f>'[1]M3.1 Appl For SSS'!$C$28</f>
        <v>Standard Supply Service – Administrative Charge (if applicable)</v>
      </c>
      <c r="D879" s="2"/>
      <c r="E879" s="10" t="s">
        <v>8</v>
      </c>
      <c r="F879" s="11">
        <v>0</v>
      </c>
    </row>
    <row r="880" spans="2:6" s="1" customFormat="1" ht="15">
      <c r="B880" s="1">
        <v>79</v>
      </c>
      <c r="C880" s="1" t="s">
        <v>33</v>
      </c>
      <c r="D880" s="2"/>
      <c r="E880" s="3"/>
      <c r="F880" s="4"/>
    </row>
    <row r="881" spans="2:6" s="1" customFormat="1" ht="15">
      <c r="B881" s="1">
        <v>80</v>
      </c>
      <c r="C881" s="1" t="s">
        <v>34</v>
      </c>
      <c r="D881" s="2"/>
      <c r="E881" s="3"/>
      <c r="F881" s="4"/>
    </row>
    <row r="882" spans="4:6" s="1" customFormat="1" ht="15">
      <c r="D882" s="2"/>
      <c r="E882" s="3"/>
      <c r="F882" s="4">
        <v>0</v>
      </c>
    </row>
    <row r="883" spans="4:6" s="1" customFormat="1" ht="15">
      <c r="D883" s="2"/>
      <c r="E883" s="3"/>
      <c r="F883" s="4"/>
    </row>
    <row r="884" spans="2:6" s="1" customFormat="1" ht="15">
      <c r="B884" s="1" t="s">
        <v>44</v>
      </c>
      <c r="C884" s="1" t="s">
        <v>0</v>
      </c>
      <c r="D884" s="2"/>
      <c r="E884" s="3"/>
      <c r="F884" s="4"/>
    </row>
    <row r="885" spans="2:6" s="1" customFormat="1" ht="15.75">
      <c r="B885" s="21">
        <f>'[1]B1.1 Curr&amp;Appl Rt Class General'!$B$38</f>
        <v>18</v>
      </c>
      <c r="C885" s="5" t="str">
        <f>'[1]B1.1 Curr&amp;Appl Rt Class General'!$D$38</f>
        <v>Rate Class 18</v>
      </c>
      <c r="D885" s="2"/>
      <c r="E885" s="3"/>
      <c r="F885" s="4"/>
    </row>
    <row r="886" spans="4:6" s="1" customFormat="1" ht="15">
      <c r="D886" s="2"/>
      <c r="E886" s="3"/>
      <c r="F886" s="4"/>
    </row>
    <row r="887" spans="2:6" s="1" customFormat="1" ht="15">
      <c r="B887" s="1" t="s">
        <v>44</v>
      </c>
      <c r="C887" s="1" t="s">
        <v>1</v>
      </c>
      <c r="D887" s="2" t="s">
        <v>2</v>
      </c>
      <c r="E887" s="3" t="s">
        <v>3</v>
      </c>
      <c r="F887" s="4" t="s">
        <v>4</v>
      </c>
    </row>
    <row r="888" spans="2:6" s="1" customFormat="1" ht="15">
      <c r="B888" s="1">
        <v>1</v>
      </c>
      <c r="C888" s="6" t="s">
        <v>5</v>
      </c>
      <c r="D888" s="2"/>
      <c r="E888" s="7"/>
      <c r="F888" s="8"/>
    </row>
    <row r="889" spans="2:6" s="1" customFormat="1" ht="15">
      <c r="B889" s="1">
        <v>2</v>
      </c>
      <c r="C889" s="1" t="s">
        <v>6</v>
      </c>
      <c r="D889" s="2"/>
      <c r="E889" s="3"/>
      <c r="F889" s="4"/>
    </row>
    <row r="890" spans="2:6" s="1" customFormat="1" ht="15">
      <c r="B890" s="1">
        <v>3</v>
      </c>
      <c r="C890" s="9" t="s">
        <v>7</v>
      </c>
      <c r="D890" s="2"/>
      <c r="E890" s="10" t="s">
        <v>8</v>
      </c>
      <c r="F890" s="11">
        <v>0</v>
      </c>
    </row>
    <row r="891" spans="2:6" s="1" customFormat="1" ht="15">
      <c r="B891" s="1">
        <v>4</v>
      </c>
      <c r="C891" s="1" t="s">
        <v>9</v>
      </c>
      <c r="D891" s="2"/>
      <c r="E891" s="3"/>
      <c r="F891" s="4"/>
    </row>
    <row r="892" spans="2:6" s="1" customFormat="1" ht="15">
      <c r="B892" s="1">
        <v>5</v>
      </c>
      <c r="C892" s="1" t="s">
        <v>10</v>
      </c>
      <c r="D892" s="2"/>
      <c r="E892" s="3"/>
      <c r="F892" s="4"/>
    </row>
    <row r="893" spans="2:6" s="1" customFormat="1" ht="15">
      <c r="B893" s="1">
        <v>6</v>
      </c>
      <c r="C893" s="9" t="str">
        <f>"Service Charge "&amp;'[1]J1.1 Smart Meter Funding Adder'!$D$20</f>
        <v>Service Charge Smart Meters</v>
      </c>
      <c r="D893" s="2" t="str">
        <f>'[1]Z1.0 OEB Control Sheet'!$O$69</f>
        <v>Yes</v>
      </c>
      <c r="E893" s="10" t="s">
        <v>8</v>
      </c>
      <c r="F893" s="12">
        <v>0</v>
      </c>
    </row>
    <row r="894" spans="2:6" s="1" customFormat="1" ht="15">
      <c r="B894" s="1">
        <v>7</v>
      </c>
      <c r="C894" s="9" t="str">
        <f>"Service Charge "&amp;'[1]J1.2 Smart Meter Dispos Adder'!$D$20</f>
        <v>Service Charge Smart Meter Disposition</v>
      </c>
      <c r="D894" s="2" t="str">
        <f>'[1]Z1.0 OEB Control Sheet'!$O$70</f>
        <v>No</v>
      </c>
      <c r="E894" s="10" t="s">
        <v>8</v>
      </c>
      <c r="F894" s="12">
        <v>0</v>
      </c>
    </row>
    <row r="895" spans="2:6" s="1" customFormat="1" ht="15">
      <c r="B895" s="1">
        <v>8</v>
      </c>
      <c r="C895" s="9" t="str">
        <f>"Service Charge "&amp;'[1]J1.3 App For Gen Rate Adder3'!$D$20</f>
        <v>Service Charge Rate Adder3</v>
      </c>
      <c r="D895" s="2" t="str">
        <f>'[1]Z1.0 OEB Control Sheet'!$O$71</f>
        <v>No</v>
      </c>
      <c r="E895" s="10" t="s">
        <v>8</v>
      </c>
      <c r="F895" s="12">
        <v>0</v>
      </c>
    </row>
    <row r="896" spans="2:6" s="1" customFormat="1" ht="15">
      <c r="B896" s="1">
        <v>9</v>
      </c>
      <c r="C896" s="9" t="str">
        <f>"Service Charge "&amp;'[1]J1.4 App For Gen Rate Adder4'!$D$20</f>
        <v>Service Charge Rate Adder4</v>
      </c>
      <c r="D896" s="2" t="str">
        <f>'[1]Z1.0 OEB Control Sheet'!$O$72</f>
        <v>No</v>
      </c>
      <c r="E896" s="10" t="s">
        <v>8</v>
      </c>
      <c r="F896" s="12">
        <v>0</v>
      </c>
    </row>
    <row r="897" spans="2:6" s="1" customFormat="1" ht="15">
      <c r="B897" s="1">
        <v>10</v>
      </c>
      <c r="C897" s="9" t="str">
        <f>"Service Charge "&amp;'[1]J1.5 App For Gen Rate Adder5'!$D$20</f>
        <v>Service Charge Rate Adder5</v>
      </c>
      <c r="D897" s="2" t="str">
        <f>'[1]Z1.0 OEB Control Sheet'!$O$73</f>
        <v>No</v>
      </c>
      <c r="E897" s="10" t="s">
        <v>8</v>
      </c>
      <c r="F897" s="12">
        <v>0</v>
      </c>
    </row>
    <row r="898" spans="2:6" s="1" customFormat="1" ht="15">
      <c r="B898" s="1">
        <v>11</v>
      </c>
      <c r="C898" s="9" t="str">
        <f>"Service Charge "&amp;'[1]J1.6 App For Gen Rate Adder6'!$D$20</f>
        <v>Service Charge Rate Adder6</v>
      </c>
      <c r="D898" s="2" t="str">
        <f>'[1]Z1.0 OEB Control Sheet'!$O$74</f>
        <v>No</v>
      </c>
      <c r="E898" s="10" t="s">
        <v>8</v>
      </c>
      <c r="F898" s="12">
        <v>0</v>
      </c>
    </row>
    <row r="899" spans="2:6" s="1" customFormat="1" ht="15">
      <c r="B899" s="1">
        <v>12</v>
      </c>
      <c r="C899" s="9" t="str">
        <f>"Service Charge "&amp;'[1]J1.7 App For Gen Rate Adder7'!$D$20</f>
        <v>Service Charge Rate Adder7</v>
      </c>
      <c r="D899" s="2" t="str">
        <f>'[1]Z1.0 OEB Control Sheet'!$O$75</f>
        <v>No</v>
      </c>
      <c r="E899" s="10" t="s">
        <v>8</v>
      </c>
      <c r="F899" s="12">
        <v>0</v>
      </c>
    </row>
    <row r="900" spans="2:6" s="1" customFormat="1" ht="15">
      <c r="B900" s="1">
        <v>13</v>
      </c>
      <c r="C900" s="9" t="str">
        <f>"Service Charge "&amp;'[1]J1.8 App For Gen Rate Adder8'!$D$20</f>
        <v>Service Charge Rate Adder8</v>
      </c>
      <c r="D900" s="2" t="str">
        <f>'[1]Z1.0 OEB Control Sheet'!$O$76</f>
        <v>No</v>
      </c>
      <c r="E900" s="10" t="s">
        <v>8</v>
      </c>
      <c r="F900" s="12">
        <v>0</v>
      </c>
    </row>
    <row r="901" spans="2:6" s="1" customFormat="1" ht="15">
      <c r="B901" s="1">
        <v>14</v>
      </c>
      <c r="C901" s="9" t="str">
        <f>"Service Charge "&amp;'[1]J1.9 App For Gen Rate Adder9'!$D$20</f>
        <v>Service Charge Rate Adder9</v>
      </c>
      <c r="D901" s="2" t="str">
        <f>'[1]Z1.0 OEB Control Sheet'!$O$77</f>
        <v>No</v>
      </c>
      <c r="E901" s="10" t="s">
        <v>8</v>
      </c>
      <c r="F901" s="12">
        <v>0</v>
      </c>
    </row>
    <row r="902" spans="2:6" s="1" customFormat="1" ht="15">
      <c r="B902" s="1">
        <v>15</v>
      </c>
      <c r="C902" s="9" t="str">
        <f>"Service Charge "&amp;'[1]J1.10 App For Gen Rate Adder10'!$D$20</f>
        <v>Service Charge Rate Adder10</v>
      </c>
      <c r="D902" s="2" t="str">
        <f>'[1]Z1.0 OEB Control Sheet'!$O$78</f>
        <v>No</v>
      </c>
      <c r="E902" s="10" t="s">
        <v>8</v>
      </c>
      <c r="F902" s="12">
        <v>0</v>
      </c>
    </row>
    <row r="903" spans="2:6" s="1" customFormat="1" ht="15">
      <c r="B903" s="1">
        <v>16</v>
      </c>
      <c r="C903" s="1" t="s">
        <v>11</v>
      </c>
      <c r="D903" s="2"/>
      <c r="E903" s="3"/>
      <c r="F903" s="4"/>
    </row>
    <row r="904" spans="2:6" s="1" customFormat="1" ht="15">
      <c r="B904" s="1">
        <v>17</v>
      </c>
      <c r="C904" s="1" t="s">
        <v>12</v>
      </c>
      <c r="D904" s="2"/>
      <c r="E904" s="3"/>
      <c r="F904" s="4"/>
    </row>
    <row r="905" spans="2:6" s="1" customFormat="1" ht="15">
      <c r="B905" s="1">
        <v>18</v>
      </c>
      <c r="C905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905" s="2"/>
      <c r="E905" s="10" t="s">
        <v>8</v>
      </c>
      <c r="F905" s="12">
        <v>0</v>
      </c>
    </row>
    <row r="906" spans="2:6" s="1" customFormat="1" ht="15">
      <c r="B906" s="1">
        <v>19</v>
      </c>
      <c r="C906" s="9" t="str">
        <f>"Service Charge "&amp;'[1]J2.2 App For Gen Rate Rider2'!$D$20&amp;" – effective until "&amp;'[1]J2.2 App For Gen Rate Rider2'!$I$22</f>
        <v>Service Charge Rate Rider2 – effective until </v>
      </c>
      <c r="D906" s="2"/>
      <c r="E906" s="10" t="s">
        <v>8</v>
      </c>
      <c r="F906" s="12">
        <v>0</v>
      </c>
    </row>
    <row r="907" spans="2:6" s="1" customFormat="1" ht="15">
      <c r="B907" s="1">
        <v>20</v>
      </c>
      <c r="C907" s="9" t="str">
        <f>"Service Charge "&amp;'[1]J2.3 App For Gen Rate Rider3'!$D$20&amp;" – effective until "&amp;'[1]J2.3 App For Gen Rate Rider3'!$I$22</f>
        <v>Service Charge Rate Rider3 – effective until </v>
      </c>
      <c r="D907" s="2"/>
      <c r="E907" s="10" t="s">
        <v>8</v>
      </c>
      <c r="F907" s="12">
        <v>0</v>
      </c>
    </row>
    <row r="908" spans="2:6" s="1" customFormat="1" ht="15">
      <c r="B908" s="1">
        <v>21</v>
      </c>
      <c r="C908" s="9" t="str">
        <f>"Service Charge "&amp;'[1]J2.4 App For Gen Rate Rider4'!$D$20&amp;" – effective until "&amp;'[1]J2.4 App For Gen Rate Rider4'!$I$22</f>
        <v>Service Charge Rate Rider4 – effective until </v>
      </c>
      <c r="D908" s="2"/>
      <c r="E908" s="10" t="s">
        <v>8</v>
      </c>
      <c r="F908" s="12">
        <v>0</v>
      </c>
    </row>
    <row r="909" spans="2:6" s="1" customFormat="1" ht="15">
      <c r="B909" s="1">
        <v>22</v>
      </c>
      <c r="C909" s="9" t="str">
        <f>"Service Charge "&amp;'[1]J2.5 App For Gen Rate Rider5'!$D$20&amp;" – effective until "&amp;'[1]J2.5 App For Gen Rate Rider5'!$I$22</f>
        <v>Service Charge Rate Rider5 – effective until </v>
      </c>
      <c r="D909" s="2"/>
      <c r="E909" s="10" t="s">
        <v>8</v>
      </c>
      <c r="F909" s="12">
        <v>0</v>
      </c>
    </row>
    <row r="910" spans="2:6" s="1" customFormat="1" ht="15">
      <c r="B910" s="1">
        <v>23</v>
      </c>
      <c r="C910" s="9" t="str">
        <f>"Service Charge "&amp;'[1]J2.6 App For Gen Rate Rider6'!$D$20&amp;" – effective until "&amp;'[1]J2.6 App For Gen Rate Rider6'!$I$22</f>
        <v>Service Charge Rate Rider6 – effective until </v>
      </c>
      <c r="D910" s="2"/>
      <c r="E910" s="10" t="s">
        <v>8</v>
      </c>
      <c r="F910" s="12">
        <v>0</v>
      </c>
    </row>
    <row r="911" spans="2:6" s="1" customFormat="1" ht="15">
      <c r="B911" s="1">
        <v>24</v>
      </c>
      <c r="C911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911" s="2"/>
      <c r="E911" s="10" t="s">
        <v>8</v>
      </c>
      <c r="F911" s="12">
        <v>0</v>
      </c>
    </row>
    <row r="912" spans="2:6" s="1" customFormat="1" ht="15">
      <c r="B912" s="1">
        <v>25</v>
      </c>
      <c r="C912" s="9" t="str">
        <f>"Service Charge "&amp;'[1]J2.8 App For Gen Rate Rider8'!$D$20&amp;" – effective until "&amp;'[1]J2.8 App For Gen Rate Rider8'!$I$22</f>
        <v>Service Charge Rate Rider8 – effective until </v>
      </c>
      <c r="D912" s="2"/>
      <c r="E912" s="10" t="s">
        <v>8</v>
      </c>
      <c r="F912" s="12">
        <v>0</v>
      </c>
    </row>
    <row r="913" spans="2:6" s="1" customFormat="1" ht="15">
      <c r="B913" s="1">
        <v>26</v>
      </c>
      <c r="C913" s="9" t="str">
        <f>"Service Charge "&amp;'[1]J2.9 App For Gen Rate Rider9'!$D$20&amp;" – effective until "&amp;'[1]J2.9 App For Gen Rate Rider9'!$I$22</f>
        <v>Service Charge Rate Rider9 – effective until </v>
      </c>
      <c r="D913" s="2"/>
      <c r="E913" s="10" t="s">
        <v>8</v>
      </c>
      <c r="F913" s="12">
        <v>0</v>
      </c>
    </row>
    <row r="914" spans="2:6" s="1" customFormat="1" ht="15">
      <c r="B914" s="1">
        <v>27</v>
      </c>
      <c r="C914" s="9" t="str">
        <f>"Service Charge "&amp;'[1]J2.10 App For Gen Rate Rider10'!$D$20&amp;" – effective until "&amp;'[1]J2.10 App For Gen Rate Rider10'!$I$22</f>
        <v>Service Charge Rate Rider10 – effective until </v>
      </c>
      <c r="D914" s="2"/>
      <c r="E914" s="10" t="s">
        <v>8</v>
      </c>
      <c r="F914" s="12">
        <v>0</v>
      </c>
    </row>
    <row r="915" spans="2:6" s="1" customFormat="1" ht="15">
      <c r="B915" s="1">
        <v>28</v>
      </c>
      <c r="C915" s="1" t="s">
        <v>13</v>
      </c>
      <c r="D915" s="2"/>
      <c r="E915" s="3"/>
      <c r="F915" s="4"/>
    </row>
    <row r="916" spans="2:6" s="1" customFormat="1" ht="15">
      <c r="B916" s="1">
        <v>29</v>
      </c>
      <c r="C916" s="1" t="s">
        <v>14</v>
      </c>
      <c r="D916" s="2"/>
      <c r="E916" s="3"/>
      <c r="F916" s="4"/>
    </row>
    <row r="917" spans="2:6" s="1" customFormat="1" ht="15">
      <c r="B917" s="1">
        <v>30</v>
      </c>
      <c r="C917" s="9" t="s">
        <v>15</v>
      </c>
      <c r="D917" s="2"/>
      <c r="E917" s="10" t="str">
        <f>"$/"&amp;'[1]B1.1 Curr&amp;Appl Rt Class General'!$G$38</f>
        <v>$/NA</v>
      </c>
      <c r="F917" s="15">
        <v>0</v>
      </c>
    </row>
    <row r="918" spans="2:6" s="1" customFormat="1" ht="15">
      <c r="B918" s="1">
        <v>31</v>
      </c>
      <c r="C918" s="6" t="s">
        <v>16</v>
      </c>
      <c r="D918" s="2"/>
      <c r="E918" s="7"/>
      <c r="F918" s="8"/>
    </row>
    <row r="919" spans="2:6" s="1" customFormat="1" ht="15">
      <c r="B919" s="1">
        <v>32</v>
      </c>
      <c r="C919" s="6" t="s">
        <v>17</v>
      </c>
      <c r="D919" s="2"/>
      <c r="E919" s="7"/>
      <c r="F919" s="8"/>
    </row>
    <row r="920" spans="2:6" s="1" customFormat="1" ht="15">
      <c r="B920" s="1">
        <v>33</v>
      </c>
      <c r="C920" s="9" t="str">
        <f>"Distribution Volumetric "&amp;'[1]J1.1 Smart Meter Funding Adder'!$D$20</f>
        <v>Distribution Volumetric Smart Meters</v>
      </c>
      <c r="D920" s="2" t="str">
        <f>'[1]Z1.0 OEB Control Sheet'!$O$69</f>
        <v>Yes</v>
      </c>
      <c r="E920" s="10" t="str">
        <f>"$/"&amp;'[1]B1.1 Curr&amp;Appl Rt Class General'!$G$38</f>
        <v>$/NA</v>
      </c>
      <c r="F920" s="22">
        <v>0</v>
      </c>
    </row>
    <row r="921" spans="2:6" s="1" customFormat="1" ht="15">
      <c r="B921" s="1">
        <v>34</v>
      </c>
      <c r="C921" s="9" t="str">
        <f>"Distribution Volumetric "&amp;'[1]J1.2 Smart Meter Dispos Adder'!$D$20</f>
        <v>Distribution Volumetric Smart Meter Disposition</v>
      </c>
      <c r="D921" s="2" t="str">
        <f>'[1]Z1.0 OEB Control Sheet'!$O$70</f>
        <v>No</v>
      </c>
      <c r="E921" s="10" t="str">
        <f>"$/"&amp;'[1]B1.1 Curr&amp;Appl Rt Class General'!$G$38</f>
        <v>$/NA</v>
      </c>
      <c r="F921" s="22">
        <v>0</v>
      </c>
    </row>
    <row r="922" spans="2:6" s="1" customFormat="1" ht="15">
      <c r="B922" s="1">
        <v>35</v>
      </c>
      <c r="C922" s="9" t="str">
        <f>"Distribution Volumetric "&amp;'[1]J1.3 App For Gen Rate Adder3'!$D$20</f>
        <v>Distribution Volumetric Rate Adder3</v>
      </c>
      <c r="D922" s="2" t="str">
        <f>'[1]Z1.0 OEB Control Sheet'!$O$71</f>
        <v>No</v>
      </c>
      <c r="E922" s="10" t="str">
        <f>"$/"&amp;'[1]B1.1 Curr&amp;Appl Rt Class General'!$G$38</f>
        <v>$/NA</v>
      </c>
      <c r="F922" s="15">
        <v>0</v>
      </c>
    </row>
    <row r="923" spans="2:6" s="1" customFormat="1" ht="15">
      <c r="B923" s="1">
        <v>36</v>
      </c>
      <c r="C923" s="9" t="str">
        <f>"Distribution Volumetric "&amp;'[1]J1.4 App For Gen Rate Adder4'!$D$20</f>
        <v>Distribution Volumetric Rate Adder4</v>
      </c>
      <c r="D923" s="2" t="str">
        <f>'[1]Z1.0 OEB Control Sheet'!$O$72</f>
        <v>No</v>
      </c>
      <c r="E923" s="10" t="str">
        <f>"$/"&amp;'[1]B1.1 Curr&amp;Appl Rt Class General'!$G$38</f>
        <v>$/NA</v>
      </c>
      <c r="F923" s="22">
        <v>0</v>
      </c>
    </row>
    <row r="924" spans="2:6" s="1" customFormat="1" ht="15">
      <c r="B924" s="1">
        <v>37</v>
      </c>
      <c r="C924" s="9" t="str">
        <f>"Distribution Volumetric "&amp;'[1]J1.5 App For Gen Rate Adder5'!$D$20</f>
        <v>Distribution Volumetric Rate Adder5</v>
      </c>
      <c r="D924" s="2" t="str">
        <f>'[1]Z1.0 OEB Control Sheet'!$O$73</f>
        <v>No</v>
      </c>
      <c r="E924" s="10" t="str">
        <f>"$/"&amp;'[1]B1.1 Curr&amp;Appl Rt Class General'!$G$38</f>
        <v>$/NA</v>
      </c>
      <c r="F924" s="15">
        <v>0</v>
      </c>
    </row>
    <row r="925" spans="2:6" s="1" customFormat="1" ht="15">
      <c r="B925" s="1">
        <v>38</v>
      </c>
      <c r="C925" s="9" t="str">
        <f>"Distribution Volumetric "&amp;'[1]J1.6 App For Gen Rate Adder6'!$D$20</f>
        <v>Distribution Volumetric Rate Adder6</v>
      </c>
      <c r="D925" s="2" t="str">
        <f>'[1]Z1.0 OEB Control Sheet'!$O$74</f>
        <v>No</v>
      </c>
      <c r="E925" s="10" t="str">
        <f>"$/"&amp;'[1]B1.1 Curr&amp;Appl Rt Class General'!$G$38</f>
        <v>$/NA</v>
      </c>
      <c r="F925" s="22">
        <v>0</v>
      </c>
    </row>
    <row r="926" spans="2:6" s="1" customFormat="1" ht="15">
      <c r="B926" s="1">
        <v>39</v>
      </c>
      <c r="C926" s="9" t="str">
        <f>"Distribution Volumetric "&amp;'[1]J1.7 App For Gen Rate Adder7'!$D$20</f>
        <v>Distribution Volumetric Rate Adder7</v>
      </c>
      <c r="D926" s="2" t="str">
        <f>'[1]Z1.0 OEB Control Sheet'!$O$75</f>
        <v>No</v>
      </c>
      <c r="E926" s="10" t="str">
        <f>"$/"&amp;'[1]B1.1 Curr&amp;Appl Rt Class General'!$G$38</f>
        <v>$/NA</v>
      </c>
      <c r="F926" s="22">
        <v>0</v>
      </c>
    </row>
    <row r="927" spans="2:6" s="1" customFormat="1" ht="15">
      <c r="B927" s="1">
        <v>40</v>
      </c>
      <c r="C927" s="9" t="str">
        <f>"Distribution Volumetric "&amp;'[1]J1.8 App For Gen Rate Adder8'!$D$20</f>
        <v>Distribution Volumetric Rate Adder8</v>
      </c>
      <c r="D927" s="2" t="str">
        <f>'[1]Z1.0 OEB Control Sheet'!$O$76</f>
        <v>No</v>
      </c>
      <c r="E927" s="10" t="str">
        <f>"$/"&amp;'[1]B1.1 Curr&amp;Appl Rt Class General'!$G$38</f>
        <v>$/NA</v>
      </c>
      <c r="F927" s="22">
        <v>0</v>
      </c>
    </row>
    <row r="928" spans="2:6" s="1" customFormat="1" ht="15">
      <c r="B928" s="1">
        <v>41</v>
      </c>
      <c r="C928" s="9" t="str">
        <f>"Distribution Volumetric "&amp;'[1]J1.9 App For Gen Rate Adder9'!$D$20</f>
        <v>Distribution Volumetric Rate Adder9</v>
      </c>
      <c r="D928" s="2" t="str">
        <f>'[1]Z1.0 OEB Control Sheet'!$O$77</f>
        <v>No</v>
      </c>
      <c r="E928" s="10" t="str">
        <f>"$/"&amp;'[1]B1.1 Curr&amp;Appl Rt Class General'!$G$38</f>
        <v>$/NA</v>
      </c>
      <c r="F928" s="15">
        <v>0</v>
      </c>
    </row>
    <row r="929" spans="2:6" s="1" customFormat="1" ht="15">
      <c r="B929" s="1">
        <v>42</v>
      </c>
      <c r="C929" s="9" t="str">
        <f>"Distribution Volumetric "&amp;'[1]J1.10 App For Gen Rate Adder10'!$D$20</f>
        <v>Distribution Volumetric Rate Adder10</v>
      </c>
      <c r="D929" s="2" t="str">
        <f>'[1]Z1.0 OEB Control Sheet'!$O$78</f>
        <v>No</v>
      </c>
      <c r="E929" s="10" t="str">
        <f>"$/"&amp;'[1]B1.1 Curr&amp;Appl Rt Class General'!$G$38</f>
        <v>$/NA</v>
      </c>
      <c r="F929" s="22">
        <v>0</v>
      </c>
    </row>
    <row r="930" spans="2:6" s="1" customFormat="1" ht="15">
      <c r="B930" s="1">
        <v>43</v>
      </c>
      <c r="C930" s="9" t="s">
        <v>18</v>
      </c>
      <c r="D930" s="2"/>
      <c r="E930" s="10" t="str">
        <f>"$/"&amp;'[1]B1.1 Curr&amp;Appl Rt Class General'!$G$38</f>
        <v>$/NA</v>
      </c>
      <c r="F930" s="15">
        <v>0</v>
      </c>
    </row>
    <row r="931" spans="2:6" s="1" customFormat="1" ht="15">
      <c r="B931" s="1">
        <v>44</v>
      </c>
      <c r="C931" s="1" t="s">
        <v>19</v>
      </c>
      <c r="D931" s="2"/>
      <c r="E931" s="3"/>
      <c r="F931" s="4"/>
    </row>
    <row r="932" spans="2:6" s="1" customFormat="1" ht="15">
      <c r="B932" s="1">
        <v>45</v>
      </c>
      <c r="C932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932" s="2"/>
      <c r="E932" s="10" t="str">
        <f>"$/"&amp;'[1]B1.1 Curr&amp;Appl Rt Class General'!$G$38</f>
        <v>$/NA</v>
      </c>
      <c r="F932" s="22">
        <v>0</v>
      </c>
    </row>
    <row r="933" spans="2:6" s="1" customFormat="1" ht="15">
      <c r="B933" s="1">
        <v>46</v>
      </c>
      <c r="C933" s="9" t="str">
        <f>"Distribution Volumetric "&amp;'[1]J2.2 App For Gen Rate Rider2'!$D$20&amp;" – effective until "&amp;'[1]J2.2 App For Gen Rate Rider2'!$I$22</f>
        <v>Distribution Volumetric Rate Rider2 – effective until </v>
      </c>
      <c r="D933" s="2"/>
      <c r="E933" s="10" t="str">
        <f>"$/"&amp;'[1]B1.1 Curr&amp;Appl Rt Class General'!$G$38</f>
        <v>$/NA</v>
      </c>
      <c r="F933" s="22">
        <v>0</v>
      </c>
    </row>
    <row r="934" spans="2:6" s="1" customFormat="1" ht="15">
      <c r="B934" s="1">
        <v>47</v>
      </c>
      <c r="C934" s="9" t="str">
        <f>"Distribution Volumetric "&amp;'[1]J2.3 App For Gen Rate Rider3'!$D$20&amp;" – effective until "&amp;'[1]J2.3 App For Gen Rate Rider3'!$I$22</f>
        <v>Distribution Volumetric Rate Rider3 – effective until </v>
      </c>
      <c r="D934" s="2"/>
      <c r="E934" s="10" t="str">
        <f>"$/"&amp;'[1]B1.1 Curr&amp;Appl Rt Class General'!$G$38</f>
        <v>$/NA</v>
      </c>
      <c r="F934" s="22">
        <v>0</v>
      </c>
    </row>
    <row r="935" spans="2:6" s="1" customFormat="1" ht="15">
      <c r="B935" s="1">
        <v>48</v>
      </c>
      <c r="C935" s="9" t="str">
        <f>"Distribution Volumetric "&amp;'[1]J2.4 App For Gen Rate Rider4'!$D$20&amp;" – effective until "&amp;'[1]J2.4 App For Gen Rate Rider4'!$I$22</f>
        <v>Distribution Volumetric Rate Rider4 – effective until </v>
      </c>
      <c r="D935" s="2"/>
      <c r="E935" s="10" t="str">
        <f>"$/"&amp;'[1]B1.1 Curr&amp;Appl Rt Class General'!$G$38</f>
        <v>$/NA</v>
      </c>
      <c r="F935" s="22">
        <v>0</v>
      </c>
    </row>
    <row r="936" spans="2:6" s="1" customFormat="1" ht="15">
      <c r="B936" s="1">
        <v>49</v>
      </c>
      <c r="C936" s="9" t="str">
        <f>"Distribution Volumetric "&amp;'[1]J2.5 App For Gen Rate Rider5'!$D$20&amp;" – effective until "&amp;'[1]J2.5 App For Gen Rate Rider5'!$I$22</f>
        <v>Distribution Volumetric Rate Rider5 – effective until </v>
      </c>
      <c r="D936" s="2"/>
      <c r="E936" s="10" t="str">
        <f>"$/"&amp;'[1]B1.1 Curr&amp;Appl Rt Class General'!$G$38</f>
        <v>$/NA</v>
      </c>
      <c r="F936" s="22">
        <v>0</v>
      </c>
    </row>
    <row r="937" spans="2:6" s="1" customFormat="1" ht="15">
      <c r="B937" s="1">
        <v>50</v>
      </c>
      <c r="C937" s="9" t="str">
        <f>"Distribution Volumetric "&amp;'[1]J2.6 App For Gen Rate Rider6'!$D$20&amp;" – effective until "&amp;'[1]J2.6 App For Gen Rate Rider6'!$I$22</f>
        <v>Distribution Volumetric Rate Rider6 – effective until </v>
      </c>
      <c r="D937" s="2"/>
      <c r="E937" s="10" t="str">
        <f>"$/"&amp;'[1]B1.1 Curr&amp;Appl Rt Class General'!$G$38</f>
        <v>$/NA</v>
      </c>
      <c r="F937" s="22">
        <v>0</v>
      </c>
    </row>
    <row r="938" spans="2:6" s="1" customFormat="1" ht="15">
      <c r="B938" s="1">
        <v>51</v>
      </c>
      <c r="C938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938" s="2"/>
      <c r="E938" s="10" t="str">
        <f>"$/"&amp;'[1]B1.1 Curr&amp;Appl Rt Class General'!$G$38</f>
        <v>$/NA</v>
      </c>
      <c r="F938" s="22">
        <v>0</v>
      </c>
    </row>
    <row r="939" spans="2:6" s="1" customFormat="1" ht="15">
      <c r="B939" s="1">
        <v>52</v>
      </c>
      <c r="C939" s="9" t="str">
        <f>"Distribution Volumetric "&amp;'[1]J2.8 App For Gen Rate Rider8'!$D$20&amp;" – effective until "&amp;'[1]J2.8 App For Gen Rate Rider8'!$I$22</f>
        <v>Distribution Volumetric Rate Rider8 – effective until </v>
      </c>
      <c r="D939" s="2"/>
      <c r="E939" s="10" t="str">
        <f>"$/"&amp;'[1]B1.1 Curr&amp;Appl Rt Class General'!$G$38</f>
        <v>$/NA</v>
      </c>
      <c r="F939" s="22">
        <v>0</v>
      </c>
    </row>
    <row r="940" spans="2:6" s="1" customFormat="1" ht="15">
      <c r="B940" s="1">
        <v>53</v>
      </c>
      <c r="C940" s="9" t="str">
        <f>"Distribution Volumetric "&amp;'[1]J2.9 App For Gen Rate Rider9'!$D$20&amp;" – effective until "&amp;'[1]J2.9 App For Gen Rate Rider9'!$I$22</f>
        <v>Distribution Volumetric Rate Rider9 – effective until </v>
      </c>
      <c r="D940" s="2"/>
      <c r="E940" s="10" t="str">
        <f>"$/"&amp;'[1]B1.1 Curr&amp;Appl Rt Class General'!$G$38</f>
        <v>$/NA</v>
      </c>
      <c r="F940" s="22">
        <v>0</v>
      </c>
    </row>
    <row r="941" spans="2:6" s="1" customFormat="1" ht="15">
      <c r="B941" s="1">
        <v>54</v>
      </c>
      <c r="C941" s="9" t="str">
        <f>"Distribution Volumetric "&amp;'[1]J2.10 App For Gen Rate Rider10'!$D$20&amp;" – effective until "&amp;'[1]J2.10 App For Gen Rate Rider10'!$I$22</f>
        <v>Distribution Volumetric Rate Rider10 – effective until </v>
      </c>
      <c r="D941" s="2"/>
      <c r="E941" s="10" t="str">
        <f>"$/"&amp;'[1]B1.1 Curr&amp;Appl Rt Class General'!$G$38</f>
        <v>$/NA</v>
      </c>
      <c r="F941" s="22">
        <v>0</v>
      </c>
    </row>
    <row r="942" spans="2:6" s="1" customFormat="1" ht="15">
      <c r="B942" s="1">
        <v>55</v>
      </c>
      <c r="C942" s="1" t="s">
        <v>20</v>
      </c>
      <c r="D942" s="2"/>
      <c r="E942" s="3"/>
      <c r="F942" s="4"/>
    </row>
    <row r="943" spans="2:6" s="1" customFormat="1" ht="15">
      <c r="B943" s="1">
        <v>56</v>
      </c>
      <c r="C943" s="1" t="s">
        <v>21</v>
      </c>
      <c r="D943" s="2"/>
      <c r="E943" s="3"/>
      <c r="F943" s="4"/>
    </row>
    <row r="944" spans="2:6" s="1" customFormat="1" ht="15">
      <c r="B944" s="1">
        <v>57</v>
      </c>
      <c r="C944" s="9"/>
      <c r="D944" s="2"/>
      <c r="E944" s="10" t="str">
        <f>"$/"&amp;'[1]B1.1 Curr&amp;Appl Rt Class General'!$G$38</f>
        <v>$/NA</v>
      </c>
      <c r="F944" s="15">
        <v>0</v>
      </c>
    </row>
    <row r="945" spans="2:6" s="1" customFormat="1" ht="15">
      <c r="B945" s="1">
        <v>58</v>
      </c>
      <c r="C945" s="9"/>
      <c r="D945" s="2"/>
      <c r="E945" s="10" t="str">
        <f>"$/"&amp;'[1]B1.1 Curr&amp;Appl Rt Class General'!$G$38</f>
        <v>$/NA</v>
      </c>
      <c r="F945" s="15">
        <v>0</v>
      </c>
    </row>
    <row r="946" spans="2:6" s="1" customFormat="1" ht="15">
      <c r="B946" s="1">
        <v>59</v>
      </c>
      <c r="C946" s="9"/>
      <c r="D946" s="2"/>
      <c r="E946" s="10" t="str">
        <f>"$/"&amp;'[1]B1.1 Curr&amp;Appl Rt Class General'!$G$38</f>
        <v>$/NA</v>
      </c>
      <c r="F946" s="15">
        <v>0</v>
      </c>
    </row>
    <row r="947" spans="2:6" s="1" customFormat="1" ht="15">
      <c r="B947" s="1">
        <v>60</v>
      </c>
      <c r="C947" s="1" t="s">
        <v>22</v>
      </c>
      <c r="D947" s="2"/>
      <c r="E947" s="3"/>
      <c r="F947" s="4"/>
    </row>
    <row r="948" spans="2:6" s="1" customFormat="1" ht="15">
      <c r="B948" s="1">
        <v>61</v>
      </c>
      <c r="C948" s="1" t="s">
        <v>23</v>
      </c>
      <c r="D948" s="2"/>
      <c r="E948" s="3"/>
      <c r="F948" s="4"/>
    </row>
    <row r="949" spans="2:6" s="1" customFormat="1" ht="15">
      <c r="B949" s="1">
        <v>62</v>
      </c>
      <c r="C949" s="9"/>
      <c r="D949" s="2"/>
      <c r="E949" s="10" t="str">
        <f>"$/"&amp;'[1]B1.1 Curr&amp;Appl Rt Class General'!$G$38</f>
        <v>$/NA</v>
      </c>
      <c r="F949" s="15">
        <v>0</v>
      </c>
    </row>
    <row r="950" spans="2:6" s="1" customFormat="1" ht="15">
      <c r="B950" s="1">
        <v>63</v>
      </c>
      <c r="C950" s="9"/>
      <c r="D950" s="2"/>
      <c r="E950" s="10" t="str">
        <f>"$/"&amp;'[1]B1.1 Curr&amp;Appl Rt Class General'!$G$38</f>
        <v>$/NA</v>
      </c>
      <c r="F950" s="15">
        <v>0</v>
      </c>
    </row>
    <row r="951" spans="2:6" s="1" customFormat="1" ht="15">
      <c r="B951" s="1">
        <v>64</v>
      </c>
      <c r="C951" s="9"/>
      <c r="D951" s="2"/>
      <c r="E951" s="10" t="str">
        <f>"$/"&amp;'[1]B1.1 Curr&amp;Appl Rt Class General'!$G$38</f>
        <v>$/NA</v>
      </c>
      <c r="F951" s="15">
        <v>0</v>
      </c>
    </row>
    <row r="952" spans="2:6" s="1" customFormat="1" ht="15">
      <c r="B952" s="1">
        <v>65</v>
      </c>
      <c r="C952" s="1" t="s">
        <v>24</v>
      </c>
      <c r="D952" s="2"/>
      <c r="E952" s="3"/>
      <c r="F952" s="4"/>
    </row>
    <row r="953" spans="2:6" s="1" customFormat="1" ht="15">
      <c r="B953" s="1">
        <v>66</v>
      </c>
      <c r="C953" s="1" t="s">
        <v>25</v>
      </c>
      <c r="D953" s="2"/>
      <c r="E953" s="3"/>
      <c r="F953" s="4"/>
    </row>
    <row r="954" spans="2:6" s="1" customFormat="1" ht="15">
      <c r="B954" s="1">
        <v>67</v>
      </c>
      <c r="C954" s="9"/>
      <c r="D954" s="2"/>
      <c r="E954" s="10" t="str">
        <f>"$/"&amp;'[1]B1.1 Curr&amp;Appl Rt Class General'!$G$38</f>
        <v>$/NA</v>
      </c>
      <c r="F954" s="15">
        <v>0</v>
      </c>
    </row>
    <row r="955" spans="2:6" s="1" customFormat="1" ht="15">
      <c r="B955" s="1">
        <v>68</v>
      </c>
      <c r="C955" s="9"/>
      <c r="D955" s="2"/>
      <c r="E955" s="10" t="str">
        <f>"$/"&amp;'[1]B1.1 Curr&amp;Appl Rt Class General'!$G$38</f>
        <v>$/NA</v>
      </c>
      <c r="F955" s="15">
        <v>0</v>
      </c>
    </row>
    <row r="956" spans="2:6" s="1" customFormat="1" ht="15">
      <c r="B956" s="1">
        <v>69</v>
      </c>
      <c r="C956" s="9"/>
      <c r="D956" s="2"/>
      <c r="E956" s="10" t="str">
        <f>"$/"&amp;'[1]B1.1 Curr&amp;Appl Rt Class General'!$G$38</f>
        <v>$/NA</v>
      </c>
      <c r="F956" s="15">
        <v>0</v>
      </c>
    </row>
    <row r="957" spans="2:6" s="1" customFormat="1" ht="15">
      <c r="B957" s="1">
        <v>70</v>
      </c>
      <c r="C957" s="1" t="s">
        <v>26</v>
      </c>
      <c r="D957" s="2"/>
      <c r="E957" s="3"/>
      <c r="F957" s="4"/>
    </row>
    <row r="958" spans="2:6" s="1" customFormat="1" ht="15">
      <c r="B958" s="1">
        <v>71</v>
      </c>
      <c r="C958" s="1" t="s">
        <v>27</v>
      </c>
      <c r="D958" s="2"/>
      <c r="E958" s="3"/>
      <c r="F958" s="4"/>
    </row>
    <row r="959" spans="2:6" s="1" customFormat="1" ht="15">
      <c r="B959" s="1">
        <v>72</v>
      </c>
      <c r="C959" s="9" t="str">
        <f>'[1]M1.1 Appl For WMSR'!$C$28</f>
        <v>Wholesale Market Service Rate </v>
      </c>
      <c r="D959" s="2"/>
      <c r="E959" s="10" t="s">
        <v>28</v>
      </c>
      <c r="F959" s="23">
        <v>0</v>
      </c>
    </row>
    <row r="960" spans="2:6" s="1" customFormat="1" ht="15">
      <c r="B960" s="1">
        <v>73</v>
      </c>
      <c r="C960" s="1" t="s">
        <v>29</v>
      </c>
      <c r="D960" s="2"/>
      <c r="E960" s="3"/>
      <c r="F960" s="4"/>
    </row>
    <row r="961" spans="2:6" s="1" customFormat="1" ht="15">
      <c r="B961" s="1">
        <v>74</v>
      </c>
      <c r="C961" s="1" t="s">
        <v>30</v>
      </c>
      <c r="D961" s="2"/>
      <c r="E961" s="3"/>
      <c r="F961" s="4"/>
    </row>
    <row r="962" spans="2:6" s="1" customFormat="1" ht="15">
      <c r="B962" s="1">
        <v>75</v>
      </c>
      <c r="C962" s="9" t="str">
        <f>'[1]M2.1 Appl For RRR'!$C$28</f>
        <v>Rural Rate Protection Charge</v>
      </c>
      <c r="D962" s="2"/>
      <c r="E962" s="10" t="s">
        <v>28</v>
      </c>
      <c r="F962" s="15">
        <v>0</v>
      </c>
    </row>
    <row r="963" spans="2:6" s="1" customFormat="1" ht="15">
      <c r="B963" s="1">
        <v>76</v>
      </c>
      <c r="C963" s="1" t="s">
        <v>31</v>
      </c>
      <c r="D963" s="2"/>
      <c r="E963" s="3"/>
      <c r="F963" s="4"/>
    </row>
    <row r="964" spans="2:6" s="1" customFormat="1" ht="15">
      <c r="B964" s="1">
        <v>77</v>
      </c>
      <c r="C964" s="1" t="s">
        <v>32</v>
      </c>
      <c r="D964" s="2"/>
      <c r="E964" s="3"/>
      <c r="F964" s="4"/>
    </row>
    <row r="965" spans="2:6" s="1" customFormat="1" ht="15">
      <c r="B965" s="1">
        <v>78</v>
      </c>
      <c r="C965" s="9" t="str">
        <f>'[1]M3.1 Appl For SSS'!$C$28</f>
        <v>Standard Supply Service – Administrative Charge (if applicable)</v>
      </c>
      <c r="D965" s="2"/>
      <c r="E965" s="10" t="s">
        <v>8</v>
      </c>
      <c r="F965" s="11">
        <v>0</v>
      </c>
    </row>
    <row r="966" spans="2:6" s="1" customFormat="1" ht="15">
      <c r="B966" s="1">
        <v>79</v>
      </c>
      <c r="C966" s="1" t="s">
        <v>33</v>
      </c>
      <c r="D966" s="2"/>
      <c r="E966" s="3"/>
      <c r="F966" s="4"/>
    </row>
    <row r="967" spans="2:6" s="1" customFormat="1" ht="15">
      <c r="B967" s="1">
        <v>80</v>
      </c>
      <c r="C967" s="1" t="s">
        <v>34</v>
      </c>
      <c r="D967" s="2"/>
      <c r="E967" s="3"/>
      <c r="F967" s="4"/>
    </row>
    <row r="968" spans="4:6" s="1" customFormat="1" ht="15">
      <c r="D968" s="2"/>
      <c r="E968" s="3"/>
      <c r="F968" s="4"/>
    </row>
    <row r="969" spans="4:6" s="1" customFormat="1" ht="15">
      <c r="D969" s="2"/>
      <c r="E969" s="3"/>
      <c r="F969" s="4"/>
    </row>
    <row r="970" spans="2:6" s="1" customFormat="1" ht="15">
      <c r="B970" s="1" t="s">
        <v>44</v>
      </c>
      <c r="C970" s="1" t="s">
        <v>0</v>
      </c>
      <c r="D970" s="2"/>
      <c r="E970" s="3"/>
      <c r="F970" s="4"/>
    </row>
    <row r="971" spans="2:6" s="1" customFormat="1" ht="15.75">
      <c r="B971" s="21">
        <f>'[1]B1.1 Curr&amp;Appl Rt Class General'!$B$39</f>
        <v>19</v>
      </c>
      <c r="C971" s="5" t="str">
        <f>'[1]B1.1 Curr&amp;Appl Rt Class General'!$D$39</f>
        <v>Rate Class 19</v>
      </c>
      <c r="D971" s="2"/>
      <c r="E971" s="3"/>
      <c r="F971" s="4"/>
    </row>
    <row r="972" spans="4:6" s="1" customFormat="1" ht="15">
      <c r="D972" s="2"/>
      <c r="E972" s="3"/>
      <c r="F972" s="4"/>
    </row>
    <row r="973" spans="2:6" s="1" customFormat="1" ht="15">
      <c r="B973" s="1" t="s">
        <v>44</v>
      </c>
      <c r="C973" s="1" t="s">
        <v>1</v>
      </c>
      <c r="D973" s="2" t="s">
        <v>2</v>
      </c>
      <c r="E973" s="3" t="s">
        <v>3</v>
      </c>
      <c r="F973" s="4" t="s">
        <v>4</v>
      </c>
    </row>
    <row r="974" spans="2:6" s="1" customFormat="1" ht="15">
      <c r="B974" s="1">
        <v>1</v>
      </c>
      <c r="C974" s="6" t="s">
        <v>5</v>
      </c>
      <c r="D974" s="2"/>
      <c r="E974" s="7"/>
      <c r="F974" s="8"/>
    </row>
    <row r="975" spans="2:6" s="1" customFormat="1" ht="15">
      <c r="B975" s="1">
        <v>2</v>
      </c>
      <c r="C975" s="1" t="s">
        <v>6</v>
      </c>
      <c r="D975" s="2"/>
      <c r="E975" s="3"/>
      <c r="F975" s="4"/>
    </row>
    <row r="976" spans="2:6" s="1" customFormat="1" ht="15">
      <c r="B976" s="1">
        <v>3</v>
      </c>
      <c r="C976" s="9" t="s">
        <v>7</v>
      </c>
      <c r="D976" s="2"/>
      <c r="E976" s="10" t="s">
        <v>8</v>
      </c>
      <c r="F976" s="11">
        <v>0</v>
      </c>
    </row>
    <row r="977" spans="2:6" s="1" customFormat="1" ht="15">
      <c r="B977" s="1">
        <v>4</v>
      </c>
      <c r="C977" s="1" t="s">
        <v>9</v>
      </c>
      <c r="D977" s="2"/>
      <c r="E977" s="3"/>
      <c r="F977" s="4"/>
    </row>
    <row r="978" spans="2:6" s="1" customFormat="1" ht="15">
      <c r="B978" s="1">
        <v>5</v>
      </c>
      <c r="C978" s="1" t="s">
        <v>10</v>
      </c>
      <c r="D978" s="2"/>
      <c r="E978" s="3"/>
      <c r="F978" s="4"/>
    </row>
    <row r="979" spans="2:6" s="1" customFormat="1" ht="15">
      <c r="B979" s="1">
        <v>6</v>
      </c>
      <c r="C979" s="9" t="str">
        <f>"Service Charge "&amp;'[1]J1.1 Smart Meter Funding Adder'!$D$20</f>
        <v>Service Charge Smart Meters</v>
      </c>
      <c r="D979" s="2" t="str">
        <f>'[1]Z1.0 OEB Control Sheet'!$O$69</f>
        <v>Yes</v>
      </c>
      <c r="E979" s="10" t="s">
        <v>8</v>
      </c>
      <c r="F979" s="12">
        <v>0</v>
      </c>
    </row>
    <row r="980" spans="2:6" s="1" customFormat="1" ht="15">
      <c r="B980" s="1">
        <v>7</v>
      </c>
      <c r="C980" s="9" t="str">
        <f>"Service Charge "&amp;'[1]J1.2 Smart Meter Dispos Adder'!$D$20</f>
        <v>Service Charge Smart Meter Disposition</v>
      </c>
      <c r="D980" s="2" t="str">
        <f>'[1]Z1.0 OEB Control Sheet'!$O$70</f>
        <v>No</v>
      </c>
      <c r="E980" s="10" t="s">
        <v>8</v>
      </c>
      <c r="F980" s="12">
        <v>0</v>
      </c>
    </row>
    <row r="981" spans="2:6" s="1" customFormat="1" ht="15">
      <c r="B981" s="1">
        <v>8</v>
      </c>
      <c r="C981" s="9" t="str">
        <f>"Service Charge "&amp;'[1]J1.3 App For Gen Rate Adder3'!$D$20</f>
        <v>Service Charge Rate Adder3</v>
      </c>
      <c r="D981" s="2" t="str">
        <f>'[1]Z1.0 OEB Control Sheet'!$O$71</f>
        <v>No</v>
      </c>
      <c r="E981" s="10" t="s">
        <v>8</v>
      </c>
      <c r="F981" s="12">
        <v>0</v>
      </c>
    </row>
    <row r="982" spans="2:6" s="1" customFormat="1" ht="15">
      <c r="B982" s="1">
        <v>9</v>
      </c>
      <c r="C982" s="9" t="str">
        <f>"Service Charge "&amp;'[1]J1.4 App For Gen Rate Adder4'!$D$20</f>
        <v>Service Charge Rate Adder4</v>
      </c>
      <c r="D982" s="2" t="str">
        <f>'[1]Z1.0 OEB Control Sheet'!$O$72</f>
        <v>No</v>
      </c>
      <c r="E982" s="10" t="s">
        <v>8</v>
      </c>
      <c r="F982" s="12">
        <v>0</v>
      </c>
    </row>
    <row r="983" spans="2:6" s="1" customFormat="1" ht="15">
      <c r="B983" s="1">
        <v>10</v>
      </c>
      <c r="C983" s="9" t="str">
        <f>"Service Charge "&amp;'[1]J1.5 App For Gen Rate Adder5'!$D$20</f>
        <v>Service Charge Rate Adder5</v>
      </c>
      <c r="D983" s="2" t="str">
        <f>'[1]Z1.0 OEB Control Sheet'!$O$73</f>
        <v>No</v>
      </c>
      <c r="E983" s="10" t="s">
        <v>8</v>
      </c>
      <c r="F983" s="12">
        <v>0</v>
      </c>
    </row>
    <row r="984" spans="2:6" s="1" customFormat="1" ht="15">
      <c r="B984" s="1">
        <v>11</v>
      </c>
      <c r="C984" s="9" t="str">
        <f>"Service Charge "&amp;'[1]J1.6 App For Gen Rate Adder6'!$D$20</f>
        <v>Service Charge Rate Adder6</v>
      </c>
      <c r="D984" s="2" t="str">
        <f>'[1]Z1.0 OEB Control Sheet'!$O$74</f>
        <v>No</v>
      </c>
      <c r="E984" s="10" t="s">
        <v>8</v>
      </c>
      <c r="F984" s="12">
        <v>0</v>
      </c>
    </row>
    <row r="985" spans="2:6" s="1" customFormat="1" ht="15">
      <c r="B985" s="1">
        <v>12</v>
      </c>
      <c r="C985" s="9" t="str">
        <f>"Service Charge "&amp;'[1]J1.7 App For Gen Rate Adder7'!$D$20</f>
        <v>Service Charge Rate Adder7</v>
      </c>
      <c r="D985" s="2" t="str">
        <f>'[1]Z1.0 OEB Control Sheet'!$O$75</f>
        <v>No</v>
      </c>
      <c r="E985" s="10" t="s">
        <v>8</v>
      </c>
      <c r="F985" s="12">
        <v>0</v>
      </c>
    </row>
    <row r="986" spans="2:6" s="1" customFormat="1" ht="15">
      <c r="B986" s="1">
        <v>13</v>
      </c>
      <c r="C986" s="9" t="str">
        <f>"Service Charge "&amp;'[1]J1.8 App For Gen Rate Adder8'!$D$20</f>
        <v>Service Charge Rate Adder8</v>
      </c>
      <c r="D986" s="2" t="str">
        <f>'[1]Z1.0 OEB Control Sheet'!$O$76</f>
        <v>No</v>
      </c>
      <c r="E986" s="10" t="s">
        <v>8</v>
      </c>
      <c r="F986" s="12">
        <v>0</v>
      </c>
    </row>
    <row r="987" spans="2:6" s="1" customFormat="1" ht="15">
      <c r="B987" s="1">
        <v>14</v>
      </c>
      <c r="C987" s="9" t="str">
        <f>"Service Charge "&amp;'[1]J1.9 App For Gen Rate Adder9'!$D$20</f>
        <v>Service Charge Rate Adder9</v>
      </c>
      <c r="D987" s="2" t="str">
        <f>'[1]Z1.0 OEB Control Sheet'!$O$77</f>
        <v>No</v>
      </c>
      <c r="E987" s="10" t="s">
        <v>8</v>
      </c>
      <c r="F987" s="12">
        <v>0</v>
      </c>
    </row>
    <row r="988" spans="2:6" s="1" customFormat="1" ht="15">
      <c r="B988" s="1">
        <v>15</v>
      </c>
      <c r="C988" s="9" t="str">
        <f>"Service Charge "&amp;'[1]J1.10 App For Gen Rate Adder10'!$D$20</f>
        <v>Service Charge Rate Adder10</v>
      </c>
      <c r="D988" s="2" t="str">
        <f>'[1]Z1.0 OEB Control Sheet'!$O$78</f>
        <v>No</v>
      </c>
      <c r="E988" s="10" t="s">
        <v>8</v>
      </c>
      <c r="F988" s="12">
        <v>0</v>
      </c>
    </row>
    <row r="989" spans="2:6" s="1" customFormat="1" ht="15">
      <c r="B989" s="1">
        <v>16</v>
      </c>
      <c r="C989" s="1" t="s">
        <v>11</v>
      </c>
      <c r="D989" s="2"/>
      <c r="E989" s="3"/>
      <c r="F989" s="4"/>
    </row>
    <row r="990" spans="2:6" s="1" customFormat="1" ht="15">
      <c r="B990" s="1">
        <v>17</v>
      </c>
      <c r="C990" s="1" t="s">
        <v>12</v>
      </c>
      <c r="D990" s="2"/>
      <c r="E990" s="3"/>
      <c r="F990" s="4"/>
    </row>
    <row r="991" spans="2:6" s="1" customFormat="1" ht="15">
      <c r="B991" s="1">
        <v>18</v>
      </c>
      <c r="C991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991" s="2"/>
      <c r="E991" s="10" t="s">
        <v>8</v>
      </c>
      <c r="F991" s="12">
        <v>0</v>
      </c>
    </row>
    <row r="992" spans="2:6" s="1" customFormat="1" ht="15">
      <c r="B992" s="1">
        <v>19</v>
      </c>
      <c r="C992" s="9" t="str">
        <f>"Service Charge "&amp;'[1]J2.2 App For Gen Rate Rider2'!$D$20&amp;" – effective until "&amp;'[1]J2.2 App For Gen Rate Rider2'!$I$22</f>
        <v>Service Charge Rate Rider2 – effective until </v>
      </c>
      <c r="D992" s="2"/>
      <c r="E992" s="10" t="s">
        <v>8</v>
      </c>
      <c r="F992" s="12">
        <v>0</v>
      </c>
    </row>
    <row r="993" spans="2:6" s="1" customFormat="1" ht="15">
      <c r="B993" s="1">
        <v>20</v>
      </c>
      <c r="C993" s="9" t="str">
        <f>"Service Charge "&amp;'[1]J2.3 App For Gen Rate Rider3'!$D$20&amp;" – effective until "&amp;'[1]J2.3 App For Gen Rate Rider3'!$I$22</f>
        <v>Service Charge Rate Rider3 – effective until </v>
      </c>
      <c r="D993" s="2"/>
      <c r="E993" s="10" t="s">
        <v>8</v>
      </c>
      <c r="F993" s="12">
        <v>0</v>
      </c>
    </row>
    <row r="994" spans="2:6" s="1" customFormat="1" ht="15">
      <c r="B994" s="1">
        <v>21</v>
      </c>
      <c r="C994" s="9" t="str">
        <f>"Service Charge "&amp;'[1]J2.4 App For Gen Rate Rider4'!$D$20&amp;" – effective until "&amp;'[1]J2.4 App For Gen Rate Rider4'!$I$22</f>
        <v>Service Charge Rate Rider4 – effective until </v>
      </c>
      <c r="D994" s="2"/>
      <c r="E994" s="10" t="s">
        <v>8</v>
      </c>
      <c r="F994" s="12">
        <v>0</v>
      </c>
    </row>
    <row r="995" spans="2:6" s="1" customFormat="1" ht="15">
      <c r="B995" s="1">
        <v>22</v>
      </c>
      <c r="C995" s="9" t="str">
        <f>"Service Charge "&amp;'[1]J2.5 App For Gen Rate Rider5'!$D$20&amp;" – effective until "&amp;'[1]J2.5 App For Gen Rate Rider5'!$I$22</f>
        <v>Service Charge Rate Rider5 – effective until </v>
      </c>
      <c r="D995" s="2"/>
      <c r="E995" s="10" t="s">
        <v>8</v>
      </c>
      <c r="F995" s="12">
        <v>0</v>
      </c>
    </row>
    <row r="996" spans="2:6" s="1" customFormat="1" ht="15">
      <c r="B996" s="1">
        <v>23</v>
      </c>
      <c r="C996" s="9" t="str">
        <f>"Service Charge "&amp;'[1]J2.6 App For Gen Rate Rider6'!$D$20&amp;" – effective until "&amp;'[1]J2.6 App For Gen Rate Rider6'!$I$22</f>
        <v>Service Charge Rate Rider6 – effective until </v>
      </c>
      <c r="D996" s="2"/>
      <c r="E996" s="10" t="s">
        <v>8</v>
      </c>
      <c r="F996" s="12">
        <v>0</v>
      </c>
    </row>
    <row r="997" spans="2:6" s="1" customFormat="1" ht="15">
      <c r="B997" s="1">
        <v>24</v>
      </c>
      <c r="C997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997" s="2"/>
      <c r="E997" s="10" t="s">
        <v>8</v>
      </c>
      <c r="F997" s="12">
        <v>0</v>
      </c>
    </row>
    <row r="998" spans="2:6" s="1" customFormat="1" ht="15">
      <c r="B998" s="1">
        <v>25</v>
      </c>
      <c r="C998" s="9" t="str">
        <f>"Service Charge "&amp;'[1]J2.8 App For Gen Rate Rider8'!$D$20&amp;" – effective until "&amp;'[1]J2.8 App For Gen Rate Rider8'!$I$22</f>
        <v>Service Charge Rate Rider8 – effective until </v>
      </c>
      <c r="D998" s="2"/>
      <c r="E998" s="10" t="s">
        <v>8</v>
      </c>
      <c r="F998" s="12">
        <v>0</v>
      </c>
    </row>
    <row r="999" spans="2:6" s="1" customFormat="1" ht="15">
      <c r="B999" s="1">
        <v>26</v>
      </c>
      <c r="C999" s="9" t="str">
        <f>"Service Charge "&amp;'[1]J2.9 App For Gen Rate Rider9'!$D$20&amp;" – effective until "&amp;'[1]J2.9 App For Gen Rate Rider9'!$I$22</f>
        <v>Service Charge Rate Rider9 – effective until </v>
      </c>
      <c r="D999" s="2"/>
      <c r="E999" s="10" t="s">
        <v>8</v>
      </c>
      <c r="F999" s="12">
        <v>0</v>
      </c>
    </row>
    <row r="1000" spans="2:6" s="1" customFormat="1" ht="15">
      <c r="B1000" s="1">
        <v>27</v>
      </c>
      <c r="C1000" s="9" t="str">
        <f>"Service Charge "&amp;'[1]J2.10 App For Gen Rate Rider10'!$D$20&amp;" – effective until "&amp;'[1]J2.10 App For Gen Rate Rider10'!$I$22</f>
        <v>Service Charge Rate Rider10 – effective until </v>
      </c>
      <c r="D1000" s="2"/>
      <c r="E1000" s="10" t="s">
        <v>8</v>
      </c>
      <c r="F1000" s="12">
        <v>0</v>
      </c>
    </row>
    <row r="1001" spans="2:6" s="1" customFormat="1" ht="15">
      <c r="B1001" s="1">
        <v>28</v>
      </c>
      <c r="C1001" s="1" t="s">
        <v>13</v>
      </c>
      <c r="D1001" s="2"/>
      <c r="E1001" s="3"/>
      <c r="F1001" s="4"/>
    </row>
    <row r="1002" spans="2:6" s="1" customFormat="1" ht="15">
      <c r="B1002" s="1">
        <v>29</v>
      </c>
      <c r="C1002" s="1" t="s">
        <v>14</v>
      </c>
      <c r="D1002" s="2"/>
      <c r="E1002" s="3"/>
      <c r="F1002" s="4"/>
    </row>
    <row r="1003" spans="2:6" s="1" customFormat="1" ht="15">
      <c r="B1003" s="1">
        <v>30</v>
      </c>
      <c r="C1003" s="9" t="s">
        <v>15</v>
      </c>
      <c r="D1003" s="2"/>
      <c r="E1003" s="10" t="str">
        <f>"$/"&amp;'[1]B1.1 Curr&amp;Appl Rt Class General'!$G$39</f>
        <v>$/NA</v>
      </c>
      <c r="F1003" s="15">
        <v>0</v>
      </c>
    </row>
    <row r="1004" spans="2:6" s="1" customFormat="1" ht="15">
      <c r="B1004" s="1">
        <v>31</v>
      </c>
      <c r="C1004" s="6" t="s">
        <v>16</v>
      </c>
      <c r="D1004" s="2"/>
      <c r="E1004" s="7"/>
      <c r="F1004" s="8"/>
    </row>
    <row r="1005" spans="2:6" s="1" customFormat="1" ht="15">
      <c r="B1005" s="1">
        <v>32</v>
      </c>
      <c r="C1005" s="6" t="s">
        <v>17</v>
      </c>
      <c r="D1005" s="2"/>
      <c r="E1005" s="7"/>
      <c r="F1005" s="8"/>
    </row>
    <row r="1006" spans="2:6" s="1" customFormat="1" ht="15">
      <c r="B1006" s="1">
        <v>33</v>
      </c>
      <c r="C1006" s="9" t="str">
        <f>"Distribution Volumetric "&amp;'[1]J1.1 Smart Meter Funding Adder'!$D$20</f>
        <v>Distribution Volumetric Smart Meters</v>
      </c>
      <c r="D1006" s="2" t="str">
        <f>'[1]Z1.0 OEB Control Sheet'!$O$69</f>
        <v>Yes</v>
      </c>
      <c r="E1006" s="10" t="str">
        <f>"$/"&amp;'[1]B1.1 Curr&amp;Appl Rt Class General'!$G$39</f>
        <v>$/NA</v>
      </c>
      <c r="F1006" s="22">
        <v>0</v>
      </c>
    </row>
    <row r="1007" spans="2:6" s="1" customFormat="1" ht="15">
      <c r="B1007" s="1">
        <v>34</v>
      </c>
      <c r="C1007" s="9" t="str">
        <f>"Distribution Volumetric "&amp;'[1]J1.2 Smart Meter Dispos Adder'!$D$20</f>
        <v>Distribution Volumetric Smart Meter Disposition</v>
      </c>
      <c r="D1007" s="2" t="str">
        <f>'[1]Z1.0 OEB Control Sheet'!$O$70</f>
        <v>No</v>
      </c>
      <c r="E1007" s="10" t="str">
        <f>"$/"&amp;'[1]B1.1 Curr&amp;Appl Rt Class General'!$G$39</f>
        <v>$/NA</v>
      </c>
      <c r="F1007" s="22">
        <v>0</v>
      </c>
    </row>
    <row r="1008" spans="2:6" s="1" customFormat="1" ht="15">
      <c r="B1008" s="1">
        <v>35</v>
      </c>
      <c r="C1008" s="9" t="str">
        <f>"Distribution Volumetric "&amp;'[1]J1.3 App For Gen Rate Adder3'!$D$20</f>
        <v>Distribution Volumetric Rate Adder3</v>
      </c>
      <c r="D1008" s="2" t="str">
        <f>'[1]Z1.0 OEB Control Sheet'!$O$71</f>
        <v>No</v>
      </c>
      <c r="E1008" s="10" t="str">
        <f>"$/"&amp;'[1]B1.1 Curr&amp;Appl Rt Class General'!$G$39</f>
        <v>$/NA</v>
      </c>
      <c r="F1008" s="15">
        <v>0</v>
      </c>
    </row>
    <row r="1009" spans="2:6" s="1" customFormat="1" ht="15">
      <c r="B1009" s="1">
        <v>36</v>
      </c>
      <c r="C1009" s="9" t="str">
        <f>"Distribution Volumetric "&amp;'[1]J1.4 App For Gen Rate Adder4'!$D$20</f>
        <v>Distribution Volumetric Rate Adder4</v>
      </c>
      <c r="D1009" s="2" t="str">
        <f>'[1]Z1.0 OEB Control Sheet'!$O$72</f>
        <v>No</v>
      </c>
      <c r="E1009" s="10" t="str">
        <f>"$/"&amp;'[1]B1.1 Curr&amp;Appl Rt Class General'!$G$39</f>
        <v>$/NA</v>
      </c>
      <c r="F1009" s="22">
        <v>0</v>
      </c>
    </row>
    <row r="1010" spans="2:6" s="1" customFormat="1" ht="15">
      <c r="B1010" s="1">
        <v>37</v>
      </c>
      <c r="C1010" s="9" t="str">
        <f>"Distribution Volumetric "&amp;'[1]J1.5 App For Gen Rate Adder5'!$D$20</f>
        <v>Distribution Volumetric Rate Adder5</v>
      </c>
      <c r="D1010" s="2" t="str">
        <f>'[1]Z1.0 OEB Control Sheet'!$O$73</f>
        <v>No</v>
      </c>
      <c r="E1010" s="10" t="str">
        <f>"$/"&amp;'[1]B1.1 Curr&amp;Appl Rt Class General'!$G$39</f>
        <v>$/NA</v>
      </c>
      <c r="F1010" s="15">
        <v>0</v>
      </c>
    </row>
    <row r="1011" spans="2:6" s="1" customFormat="1" ht="15">
      <c r="B1011" s="1">
        <v>38</v>
      </c>
      <c r="C1011" s="9" t="str">
        <f>"Distribution Volumetric "&amp;'[1]J1.6 App For Gen Rate Adder6'!$D$20</f>
        <v>Distribution Volumetric Rate Adder6</v>
      </c>
      <c r="D1011" s="2" t="str">
        <f>'[1]Z1.0 OEB Control Sheet'!$O$74</f>
        <v>No</v>
      </c>
      <c r="E1011" s="10" t="str">
        <f>"$/"&amp;'[1]B1.1 Curr&amp;Appl Rt Class General'!$G$39</f>
        <v>$/NA</v>
      </c>
      <c r="F1011" s="22">
        <v>0</v>
      </c>
    </row>
    <row r="1012" spans="2:6" s="1" customFormat="1" ht="15">
      <c r="B1012" s="1">
        <v>39</v>
      </c>
      <c r="C1012" s="9" t="str">
        <f>"Distribution Volumetric "&amp;'[1]J1.7 App For Gen Rate Adder7'!$D$20</f>
        <v>Distribution Volumetric Rate Adder7</v>
      </c>
      <c r="D1012" s="2" t="str">
        <f>'[1]Z1.0 OEB Control Sheet'!$O$75</f>
        <v>No</v>
      </c>
      <c r="E1012" s="10" t="str">
        <f>"$/"&amp;'[1]B1.1 Curr&amp;Appl Rt Class General'!$G$39</f>
        <v>$/NA</v>
      </c>
      <c r="F1012" s="22">
        <v>0</v>
      </c>
    </row>
    <row r="1013" spans="2:6" s="1" customFormat="1" ht="15">
      <c r="B1013" s="1">
        <v>40</v>
      </c>
      <c r="C1013" s="9" t="str">
        <f>"Distribution Volumetric "&amp;'[1]J1.8 App For Gen Rate Adder8'!$D$20</f>
        <v>Distribution Volumetric Rate Adder8</v>
      </c>
      <c r="D1013" s="2" t="str">
        <f>'[1]Z1.0 OEB Control Sheet'!$O$76</f>
        <v>No</v>
      </c>
      <c r="E1013" s="10" t="str">
        <f>"$/"&amp;'[1]B1.1 Curr&amp;Appl Rt Class General'!$G$39</f>
        <v>$/NA</v>
      </c>
      <c r="F1013" s="22">
        <v>0</v>
      </c>
    </row>
    <row r="1014" spans="2:6" s="1" customFormat="1" ht="15">
      <c r="B1014" s="1">
        <v>41</v>
      </c>
      <c r="C1014" s="9" t="str">
        <f>"Distribution Volumetric "&amp;'[1]J1.9 App For Gen Rate Adder9'!$D$20</f>
        <v>Distribution Volumetric Rate Adder9</v>
      </c>
      <c r="D1014" s="2" t="str">
        <f>'[1]Z1.0 OEB Control Sheet'!$O$77</f>
        <v>No</v>
      </c>
      <c r="E1014" s="10" t="str">
        <f>"$/"&amp;'[1]B1.1 Curr&amp;Appl Rt Class General'!$G$39</f>
        <v>$/NA</v>
      </c>
      <c r="F1014" s="15">
        <v>0</v>
      </c>
    </row>
    <row r="1015" spans="2:6" s="1" customFormat="1" ht="15">
      <c r="B1015" s="1">
        <v>42</v>
      </c>
      <c r="C1015" s="9" t="str">
        <f>"Distribution Volumetric "&amp;'[1]J1.10 App For Gen Rate Adder10'!$D$20</f>
        <v>Distribution Volumetric Rate Adder10</v>
      </c>
      <c r="D1015" s="2" t="str">
        <f>'[1]Z1.0 OEB Control Sheet'!$O$78</f>
        <v>No</v>
      </c>
      <c r="E1015" s="10" t="str">
        <f>"$/"&amp;'[1]B1.1 Curr&amp;Appl Rt Class General'!$G$39</f>
        <v>$/NA</v>
      </c>
      <c r="F1015" s="22">
        <v>0</v>
      </c>
    </row>
    <row r="1016" spans="2:6" s="1" customFormat="1" ht="15">
      <c r="B1016" s="1">
        <v>43</v>
      </c>
      <c r="C1016" s="9" t="s">
        <v>18</v>
      </c>
      <c r="D1016" s="2"/>
      <c r="E1016" s="10" t="str">
        <f>"$/"&amp;'[1]B1.1 Curr&amp;Appl Rt Class General'!$G$39</f>
        <v>$/NA</v>
      </c>
      <c r="F1016" s="15">
        <v>0</v>
      </c>
    </row>
    <row r="1017" spans="2:6" s="1" customFormat="1" ht="15">
      <c r="B1017" s="1">
        <v>44</v>
      </c>
      <c r="C1017" s="1" t="s">
        <v>19</v>
      </c>
      <c r="D1017" s="2"/>
      <c r="E1017" s="3"/>
      <c r="F1017" s="4"/>
    </row>
    <row r="1018" spans="2:6" s="1" customFormat="1" ht="15">
      <c r="B1018" s="1">
        <v>45</v>
      </c>
      <c r="C1018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1018" s="2"/>
      <c r="E1018" s="10" t="str">
        <f>"$/"&amp;'[1]B1.1 Curr&amp;Appl Rt Class General'!$G$39</f>
        <v>$/NA</v>
      </c>
      <c r="F1018" s="22">
        <v>0</v>
      </c>
    </row>
    <row r="1019" spans="2:6" s="1" customFormat="1" ht="15">
      <c r="B1019" s="1">
        <v>46</v>
      </c>
      <c r="C1019" s="9" t="str">
        <f>"Distribution Volumetric "&amp;'[1]J2.2 App For Gen Rate Rider2'!$D$20&amp;" – effective until "&amp;'[1]J2.2 App For Gen Rate Rider2'!$I$22</f>
        <v>Distribution Volumetric Rate Rider2 – effective until </v>
      </c>
      <c r="D1019" s="2"/>
      <c r="E1019" s="10" t="str">
        <f>"$/"&amp;'[1]B1.1 Curr&amp;Appl Rt Class General'!$G$39</f>
        <v>$/NA</v>
      </c>
      <c r="F1019" s="22">
        <v>0</v>
      </c>
    </row>
    <row r="1020" spans="2:6" s="1" customFormat="1" ht="15">
      <c r="B1020" s="1">
        <v>47</v>
      </c>
      <c r="C1020" s="9" t="str">
        <f>"Distribution Volumetric "&amp;'[1]J2.3 App For Gen Rate Rider3'!$D$20&amp;" – effective until "&amp;'[1]J2.3 App For Gen Rate Rider3'!$I$22</f>
        <v>Distribution Volumetric Rate Rider3 – effective until </v>
      </c>
      <c r="D1020" s="2"/>
      <c r="E1020" s="10" t="str">
        <f>"$/"&amp;'[1]B1.1 Curr&amp;Appl Rt Class General'!$G$39</f>
        <v>$/NA</v>
      </c>
      <c r="F1020" s="22">
        <v>0</v>
      </c>
    </row>
    <row r="1021" spans="2:6" s="1" customFormat="1" ht="15">
      <c r="B1021" s="1">
        <v>48</v>
      </c>
      <c r="C1021" s="9" t="str">
        <f>"Distribution Volumetric "&amp;'[1]J2.4 App For Gen Rate Rider4'!$D$20&amp;" – effective until "&amp;'[1]J2.4 App For Gen Rate Rider4'!$I$22</f>
        <v>Distribution Volumetric Rate Rider4 – effective until </v>
      </c>
      <c r="D1021" s="2"/>
      <c r="E1021" s="10" t="str">
        <f>"$/"&amp;'[1]B1.1 Curr&amp;Appl Rt Class General'!$G$39</f>
        <v>$/NA</v>
      </c>
      <c r="F1021" s="22">
        <v>0</v>
      </c>
    </row>
    <row r="1022" spans="2:6" s="1" customFormat="1" ht="15">
      <c r="B1022" s="1">
        <v>49</v>
      </c>
      <c r="C1022" s="9" t="str">
        <f>"Distribution Volumetric "&amp;'[1]J2.5 App For Gen Rate Rider5'!$D$20&amp;" – effective until "&amp;'[1]J2.5 App For Gen Rate Rider5'!$I$22</f>
        <v>Distribution Volumetric Rate Rider5 – effective until </v>
      </c>
      <c r="D1022" s="2"/>
      <c r="E1022" s="10" t="str">
        <f>"$/"&amp;'[1]B1.1 Curr&amp;Appl Rt Class General'!$G$39</f>
        <v>$/NA</v>
      </c>
      <c r="F1022" s="22">
        <v>0</v>
      </c>
    </row>
    <row r="1023" spans="2:6" s="1" customFormat="1" ht="15">
      <c r="B1023" s="1">
        <v>50</v>
      </c>
      <c r="C1023" s="9" t="str">
        <f>"Distribution Volumetric "&amp;'[1]J2.6 App For Gen Rate Rider6'!$D$20&amp;" – effective until "&amp;'[1]J2.6 App For Gen Rate Rider6'!$I$22</f>
        <v>Distribution Volumetric Rate Rider6 – effective until </v>
      </c>
      <c r="D1023" s="2"/>
      <c r="E1023" s="10" t="str">
        <f>"$/"&amp;'[1]B1.1 Curr&amp;Appl Rt Class General'!$G$39</f>
        <v>$/NA</v>
      </c>
      <c r="F1023" s="22">
        <v>0</v>
      </c>
    </row>
    <row r="1024" spans="2:6" s="1" customFormat="1" ht="15">
      <c r="B1024" s="1">
        <v>51</v>
      </c>
      <c r="C1024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024" s="2"/>
      <c r="E1024" s="10" t="str">
        <f>"$/"&amp;'[1]B1.1 Curr&amp;Appl Rt Class General'!$G$39</f>
        <v>$/NA</v>
      </c>
      <c r="F1024" s="22">
        <v>0</v>
      </c>
    </row>
    <row r="1025" spans="2:6" s="1" customFormat="1" ht="15">
      <c r="B1025" s="1">
        <v>52</v>
      </c>
      <c r="C1025" s="9" t="str">
        <f>"Distribution Volumetric "&amp;'[1]J2.8 App For Gen Rate Rider8'!$D$20&amp;" – effective until "&amp;'[1]J2.8 App For Gen Rate Rider8'!$I$22</f>
        <v>Distribution Volumetric Rate Rider8 – effective until </v>
      </c>
      <c r="D1025" s="2"/>
      <c r="E1025" s="10" t="str">
        <f>"$/"&amp;'[1]B1.1 Curr&amp;Appl Rt Class General'!$G$39</f>
        <v>$/NA</v>
      </c>
      <c r="F1025" s="22">
        <v>0</v>
      </c>
    </row>
    <row r="1026" spans="2:6" s="1" customFormat="1" ht="15">
      <c r="B1026" s="1">
        <v>53</v>
      </c>
      <c r="C1026" s="9" t="str">
        <f>"Distribution Volumetric "&amp;'[1]J2.9 App For Gen Rate Rider9'!$D$20&amp;" – effective until "&amp;'[1]J2.9 App For Gen Rate Rider9'!$I$22</f>
        <v>Distribution Volumetric Rate Rider9 – effective until </v>
      </c>
      <c r="D1026" s="2"/>
      <c r="E1026" s="10" t="str">
        <f>"$/"&amp;'[1]B1.1 Curr&amp;Appl Rt Class General'!$G$39</f>
        <v>$/NA</v>
      </c>
      <c r="F1026" s="22">
        <v>0</v>
      </c>
    </row>
    <row r="1027" spans="2:6" s="1" customFormat="1" ht="15">
      <c r="B1027" s="1">
        <v>54</v>
      </c>
      <c r="C1027" s="9" t="str">
        <f>"Distribution Volumetric "&amp;'[1]J2.10 App For Gen Rate Rider10'!$D$20&amp;" – effective until "&amp;'[1]J2.10 App For Gen Rate Rider10'!$I$22</f>
        <v>Distribution Volumetric Rate Rider10 – effective until </v>
      </c>
      <c r="D1027" s="2"/>
      <c r="E1027" s="10" t="str">
        <f>"$/"&amp;'[1]B1.1 Curr&amp;Appl Rt Class General'!$G$39</f>
        <v>$/NA</v>
      </c>
      <c r="F1027" s="22">
        <v>0</v>
      </c>
    </row>
    <row r="1028" spans="2:6" s="1" customFormat="1" ht="15">
      <c r="B1028" s="1">
        <v>55</v>
      </c>
      <c r="C1028" s="1" t="s">
        <v>20</v>
      </c>
      <c r="D1028" s="2"/>
      <c r="E1028" s="3"/>
      <c r="F1028" s="4"/>
    </row>
    <row r="1029" spans="2:6" s="1" customFormat="1" ht="15">
      <c r="B1029" s="1">
        <v>56</v>
      </c>
      <c r="C1029" s="1" t="s">
        <v>21</v>
      </c>
      <c r="D1029" s="2"/>
      <c r="E1029" s="3"/>
      <c r="F1029" s="4"/>
    </row>
    <row r="1030" spans="2:6" s="1" customFormat="1" ht="15">
      <c r="B1030" s="1">
        <v>57</v>
      </c>
      <c r="C1030" s="9"/>
      <c r="D1030" s="2"/>
      <c r="E1030" s="10" t="str">
        <f>"$/"&amp;'[1]B1.1 Curr&amp;Appl Rt Class General'!$G$39</f>
        <v>$/NA</v>
      </c>
      <c r="F1030" s="15">
        <v>0</v>
      </c>
    </row>
    <row r="1031" spans="2:6" s="1" customFormat="1" ht="15">
      <c r="B1031" s="1">
        <v>58</v>
      </c>
      <c r="C1031" s="9"/>
      <c r="D1031" s="2"/>
      <c r="E1031" s="10" t="str">
        <f>"$/"&amp;'[1]B1.1 Curr&amp;Appl Rt Class General'!$G$39</f>
        <v>$/NA</v>
      </c>
      <c r="F1031" s="15">
        <v>0</v>
      </c>
    </row>
    <row r="1032" spans="2:6" s="1" customFormat="1" ht="15">
      <c r="B1032" s="1">
        <v>59</v>
      </c>
      <c r="C1032" s="9"/>
      <c r="D1032" s="2"/>
      <c r="E1032" s="10" t="str">
        <f>"$/"&amp;'[1]B1.1 Curr&amp;Appl Rt Class General'!$G$39</f>
        <v>$/NA</v>
      </c>
      <c r="F1032" s="15">
        <v>0</v>
      </c>
    </row>
    <row r="1033" spans="2:6" s="1" customFormat="1" ht="15">
      <c r="B1033" s="1">
        <v>60</v>
      </c>
      <c r="C1033" s="1" t="s">
        <v>22</v>
      </c>
      <c r="D1033" s="2"/>
      <c r="E1033" s="3"/>
      <c r="F1033" s="4"/>
    </row>
    <row r="1034" spans="2:6" s="1" customFormat="1" ht="15">
      <c r="B1034" s="1">
        <v>61</v>
      </c>
      <c r="C1034" s="1" t="s">
        <v>23</v>
      </c>
      <c r="D1034" s="2"/>
      <c r="E1034" s="3"/>
      <c r="F1034" s="4"/>
    </row>
    <row r="1035" spans="2:6" s="1" customFormat="1" ht="15">
      <c r="B1035" s="1">
        <v>62</v>
      </c>
      <c r="C1035" s="9"/>
      <c r="D1035" s="2"/>
      <c r="E1035" s="10" t="str">
        <f>"$/"&amp;'[1]B1.1 Curr&amp;Appl Rt Class General'!$G$39</f>
        <v>$/NA</v>
      </c>
      <c r="F1035" s="15">
        <v>0</v>
      </c>
    </row>
    <row r="1036" spans="2:6" s="1" customFormat="1" ht="15">
      <c r="B1036" s="1">
        <v>63</v>
      </c>
      <c r="C1036" s="9"/>
      <c r="D1036" s="2"/>
      <c r="E1036" s="10" t="str">
        <f>"$/"&amp;'[1]B1.1 Curr&amp;Appl Rt Class General'!$G$39</f>
        <v>$/NA</v>
      </c>
      <c r="F1036" s="15">
        <v>0</v>
      </c>
    </row>
    <row r="1037" spans="2:6" s="1" customFormat="1" ht="15">
      <c r="B1037" s="1">
        <v>64</v>
      </c>
      <c r="C1037" s="9"/>
      <c r="D1037" s="2"/>
      <c r="E1037" s="10" t="str">
        <f>"$/"&amp;'[1]B1.1 Curr&amp;Appl Rt Class General'!$G$39</f>
        <v>$/NA</v>
      </c>
      <c r="F1037" s="15">
        <v>0</v>
      </c>
    </row>
    <row r="1038" spans="2:6" s="1" customFormat="1" ht="15">
      <c r="B1038" s="1">
        <v>65</v>
      </c>
      <c r="C1038" s="1" t="s">
        <v>24</v>
      </c>
      <c r="D1038" s="2"/>
      <c r="E1038" s="3"/>
      <c r="F1038" s="4"/>
    </row>
    <row r="1039" spans="2:6" s="1" customFormat="1" ht="15">
      <c r="B1039" s="1">
        <v>66</v>
      </c>
      <c r="C1039" s="1" t="s">
        <v>25</v>
      </c>
      <c r="D1039" s="2"/>
      <c r="E1039" s="3"/>
      <c r="F1039" s="4"/>
    </row>
    <row r="1040" spans="2:6" s="1" customFormat="1" ht="15">
      <c r="B1040" s="1">
        <v>67</v>
      </c>
      <c r="C1040" s="9"/>
      <c r="D1040" s="2"/>
      <c r="E1040" s="10" t="str">
        <f>"$/"&amp;'[1]B1.1 Curr&amp;Appl Rt Class General'!$G$39</f>
        <v>$/NA</v>
      </c>
      <c r="F1040" s="15">
        <v>0</v>
      </c>
    </row>
    <row r="1041" spans="2:6" s="1" customFormat="1" ht="15">
      <c r="B1041" s="1">
        <v>68</v>
      </c>
      <c r="C1041" s="9"/>
      <c r="D1041" s="2"/>
      <c r="E1041" s="10" t="str">
        <f>"$/"&amp;'[1]B1.1 Curr&amp;Appl Rt Class General'!$G$39</f>
        <v>$/NA</v>
      </c>
      <c r="F1041" s="15">
        <v>0</v>
      </c>
    </row>
    <row r="1042" spans="2:6" s="1" customFormat="1" ht="15">
      <c r="B1042" s="1">
        <v>69</v>
      </c>
      <c r="C1042" s="9"/>
      <c r="D1042" s="2"/>
      <c r="E1042" s="10" t="str">
        <f>"$/"&amp;'[1]B1.1 Curr&amp;Appl Rt Class General'!$G$39</f>
        <v>$/NA</v>
      </c>
      <c r="F1042" s="15">
        <v>0</v>
      </c>
    </row>
    <row r="1043" spans="2:6" s="1" customFormat="1" ht="15">
      <c r="B1043" s="1">
        <v>70</v>
      </c>
      <c r="C1043" s="1" t="s">
        <v>26</v>
      </c>
      <c r="D1043" s="2"/>
      <c r="E1043" s="3"/>
      <c r="F1043" s="4"/>
    </row>
    <row r="1044" spans="2:6" s="1" customFormat="1" ht="15">
      <c r="B1044" s="1">
        <v>71</v>
      </c>
      <c r="C1044" s="1" t="s">
        <v>27</v>
      </c>
      <c r="D1044" s="2"/>
      <c r="E1044" s="3"/>
      <c r="F1044" s="4"/>
    </row>
    <row r="1045" spans="2:6" s="1" customFormat="1" ht="15">
      <c r="B1045" s="1">
        <v>72</v>
      </c>
      <c r="C1045" s="9" t="str">
        <f>'[1]M1.1 Appl For WMSR'!$C$28</f>
        <v>Wholesale Market Service Rate </v>
      </c>
      <c r="D1045" s="2"/>
      <c r="E1045" s="10" t="s">
        <v>28</v>
      </c>
      <c r="F1045" s="23">
        <v>0</v>
      </c>
    </row>
    <row r="1046" spans="2:6" s="1" customFormat="1" ht="15">
      <c r="B1046" s="1">
        <v>73</v>
      </c>
      <c r="C1046" s="1" t="s">
        <v>29</v>
      </c>
      <c r="D1046" s="2"/>
      <c r="E1046" s="3"/>
      <c r="F1046" s="4"/>
    </row>
    <row r="1047" spans="2:6" s="1" customFormat="1" ht="15">
      <c r="B1047" s="1">
        <v>74</v>
      </c>
      <c r="C1047" s="1" t="s">
        <v>30</v>
      </c>
      <c r="D1047" s="2"/>
      <c r="E1047" s="3"/>
      <c r="F1047" s="4"/>
    </row>
    <row r="1048" spans="2:6" s="1" customFormat="1" ht="15">
      <c r="B1048" s="1">
        <v>75</v>
      </c>
      <c r="C1048" s="9" t="str">
        <f>'[1]M2.1 Appl For RRR'!$C$28</f>
        <v>Rural Rate Protection Charge</v>
      </c>
      <c r="D1048" s="2"/>
      <c r="E1048" s="10" t="s">
        <v>28</v>
      </c>
      <c r="F1048" s="15">
        <v>0</v>
      </c>
    </row>
    <row r="1049" spans="2:6" s="1" customFormat="1" ht="15">
      <c r="B1049" s="1">
        <v>76</v>
      </c>
      <c r="C1049" s="1" t="s">
        <v>31</v>
      </c>
      <c r="D1049" s="2"/>
      <c r="E1049" s="3"/>
      <c r="F1049" s="4"/>
    </row>
    <row r="1050" spans="2:6" s="1" customFormat="1" ht="15">
      <c r="B1050" s="1">
        <v>77</v>
      </c>
      <c r="C1050" s="1" t="s">
        <v>32</v>
      </c>
      <c r="D1050" s="2"/>
      <c r="E1050" s="3"/>
      <c r="F1050" s="4"/>
    </row>
    <row r="1051" spans="2:6" s="1" customFormat="1" ht="15">
      <c r="B1051" s="1">
        <v>78</v>
      </c>
      <c r="C1051" s="9" t="str">
        <f>'[1]M3.1 Appl For SSS'!$C$28</f>
        <v>Standard Supply Service – Administrative Charge (if applicable)</v>
      </c>
      <c r="D1051" s="2"/>
      <c r="E1051" s="10" t="s">
        <v>8</v>
      </c>
      <c r="F1051" s="11">
        <v>0</v>
      </c>
    </row>
    <row r="1052" spans="2:6" s="1" customFormat="1" ht="15">
      <c r="B1052" s="1">
        <v>79</v>
      </c>
      <c r="C1052" s="1" t="s">
        <v>33</v>
      </c>
      <c r="D1052" s="2"/>
      <c r="E1052" s="3"/>
      <c r="F1052" s="4"/>
    </row>
    <row r="1053" spans="2:6" s="1" customFormat="1" ht="15">
      <c r="B1053" s="1">
        <v>80</v>
      </c>
      <c r="C1053" s="1" t="s">
        <v>34</v>
      </c>
      <c r="D1053" s="2"/>
      <c r="E1053" s="3"/>
      <c r="F1053" s="4"/>
    </row>
    <row r="1054" spans="4:6" s="1" customFormat="1" ht="15">
      <c r="D1054" s="2"/>
      <c r="E1054" s="3"/>
      <c r="F1054" s="4"/>
    </row>
    <row r="1055" spans="4:6" s="1" customFormat="1" ht="15">
      <c r="D1055" s="2"/>
      <c r="E1055" s="3"/>
      <c r="F1055" s="4"/>
    </row>
    <row r="1056" spans="2:6" s="1" customFormat="1" ht="15">
      <c r="B1056" s="1" t="s">
        <v>44</v>
      </c>
      <c r="C1056" s="1" t="s">
        <v>0</v>
      </c>
      <c r="D1056" s="2"/>
      <c r="E1056" s="3"/>
      <c r="F1056" s="4"/>
    </row>
    <row r="1057" spans="2:6" s="1" customFormat="1" ht="15.75">
      <c r="B1057" s="21">
        <f>'[1]B1.1 Curr&amp;Appl Rt Class General'!$B$40</f>
        <v>20</v>
      </c>
      <c r="C1057" s="5" t="str">
        <f>'[1]B1.1 Curr&amp;Appl Rt Class General'!$D$40</f>
        <v>Rate Class 20</v>
      </c>
      <c r="D1057" s="2"/>
      <c r="E1057" s="3"/>
      <c r="F1057" s="4"/>
    </row>
    <row r="1058" spans="4:6" s="1" customFormat="1" ht="15">
      <c r="D1058" s="2"/>
      <c r="E1058" s="3"/>
      <c r="F1058" s="4"/>
    </row>
    <row r="1059" spans="2:6" s="1" customFormat="1" ht="15">
      <c r="B1059" s="1" t="s">
        <v>44</v>
      </c>
      <c r="C1059" s="1" t="s">
        <v>1</v>
      </c>
      <c r="D1059" s="2" t="s">
        <v>2</v>
      </c>
      <c r="E1059" s="3" t="s">
        <v>3</v>
      </c>
      <c r="F1059" s="4" t="s">
        <v>4</v>
      </c>
    </row>
    <row r="1060" spans="2:6" s="1" customFormat="1" ht="15">
      <c r="B1060" s="1">
        <v>1</v>
      </c>
      <c r="C1060" s="6" t="s">
        <v>5</v>
      </c>
      <c r="D1060" s="2"/>
      <c r="E1060" s="7"/>
      <c r="F1060" s="8"/>
    </row>
    <row r="1061" spans="2:6" s="1" customFormat="1" ht="15">
      <c r="B1061" s="1">
        <v>2</v>
      </c>
      <c r="C1061" s="1" t="s">
        <v>6</v>
      </c>
      <c r="D1061" s="2"/>
      <c r="E1061" s="3"/>
      <c r="F1061" s="4"/>
    </row>
    <row r="1062" spans="2:6" s="1" customFormat="1" ht="15">
      <c r="B1062" s="1">
        <v>3</v>
      </c>
      <c r="C1062" s="9" t="s">
        <v>36</v>
      </c>
      <c r="D1062" s="2"/>
      <c r="E1062" s="10" t="s">
        <v>8</v>
      </c>
      <c r="F1062" s="11">
        <v>0</v>
      </c>
    </row>
    <row r="1063" spans="2:6" s="1" customFormat="1" ht="15">
      <c r="B1063" s="1">
        <v>4</v>
      </c>
      <c r="C1063" s="1" t="s">
        <v>9</v>
      </c>
      <c r="D1063" s="2"/>
      <c r="E1063" s="3"/>
      <c r="F1063" s="4"/>
    </row>
    <row r="1064" spans="2:6" s="1" customFormat="1" ht="15">
      <c r="B1064" s="1">
        <v>5</v>
      </c>
      <c r="C1064" s="1" t="s">
        <v>10</v>
      </c>
      <c r="D1064" s="2"/>
      <c r="E1064" s="3"/>
      <c r="F1064" s="4"/>
    </row>
    <row r="1065" spans="2:6" s="1" customFormat="1" ht="15">
      <c r="B1065" s="1">
        <v>6</v>
      </c>
      <c r="C1065" s="9" t="str">
        <f>"Service Charge "&amp;'[1]J1.1 Smart Meter Funding Adder'!$D$20</f>
        <v>Service Charge Smart Meters</v>
      </c>
      <c r="D1065" s="2" t="str">
        <f>'[1]Z1.0 OEB Control Sheet'!$O$69</f>
        <v>Yes</v>
      </c>
      <c r="E1065" s="10" t="s">
        <v>8</v>
      </c>
      <c r="F1065" s="12">
        <v>0</v>
      </c>
    </row>
    <row r="1066" spans="2:6" s="1" customFormat="1" ht="15">
      <c r="B1066" s="1">
        <v>7</v>
      </c>
      <c r="C1066" s="9" t="str">
        <f>"Service Charge "&amp;'[1]J1.2 Smart Meter Dispos Adder'!$D$20</f>
        <v>Service Charge Smart Meter Disposition</v>
      </c>
      <c r="D1066" s="2" t="str">
        <f>'[1]Z1.0 OEB Control Sheet'!$O$70</f>
        <v>No</v>
      </c>
      <c r="E1066" s="10" t="s">
        <v>8</v>
      </c>
      <c r="F1066" s="12">
        <v>0</v>
      </c>
    </row>
    <row r="1067" spans="2:6" s="1" customFormat="1" ht="15">
      <c r="B1067" s="1">
        <v>8</v>
      </c>
      <c r="C1067" s="9" t="str">
        <f>"Service Charge "&amp;'[1]J1.3 App For Gen Rate Adder3'!$D$20</f>
        <v>Service Charge Rate Adder3</v>
      </c>
      <c r="D1067" s="2" t="str">
        <f>'[1]Z1.0 OEB Control Sheet'!$O$71</f>
        <v>No</v>
      </c>
      <c r="E1067" s="10" t="s">
        <v>8</v>
      </c>
      <c r="F1067" s="12">
        <v>0</v>
      </c>
    </row>
    <row r="1068" spans="2:6" s="1" customFormat="1" ht="15">
      <c r="B1068" s="1">
        <v>9</v>
      </c>
      <c r="C1068" s="9" t="str">
        <f>"Service Charge "&amp;'[1]J1.4 App For Gen Rate Adder4'!$D$20</f>
        <v>Service Charge Rate Adder4</v>
      </c>
      <c r="D1068" s="2" t="str">
        <f>'[1]Z1.0 OEB Control Sheet'!$O$72</f>
        <v>No</v>
      </c>
      <c r="E1068" s="10" t="s">
        <v>8</v>
      </c>
      <c r="F1068" s="12">
        <v>0</v>
      </c>
    </row>
    <row r="1069" spans="2:6" s="1" customFormat="1" ht="15">
      <c r="B1069" s="1">
        <v>10</v>
      </c>
      <c r="C1069" s="9" t="str">
        <f>"Service Charge "&amp;'[1]J1.5 App For Gen Rate Adder5'!$D$20</f>
        <v>Service Charge Rate Adder5</v>
      </c>
      <c r="D1069" s="2" t="str">
        <f>'[1]Z1.0 OEB Control Sheet'!$O$73</f>
        <v>No</v>
      </c>
      <c r="E1069" s="10" t="s">
        <v>8</v>
      </c>
      <c r="F1069" s="12">
        <v>0</v>
      </c>
    </row>
    <row r="1070" spans="2:6" s="1" customFormat="1" ht="15">
      <c r="B1070" s="1">
        <v>11</v>
      </c>
      <c r="C1070" s="9" t="str">
        <f>"Service Charge "&amp;'[1]J1.6 App For Gen Rate Adder6'!$D$20</f>
        <v>Service Charge Rate Adder6</v>
      </c>
      <c r="D1070" s="2" t="str">
        <f>'[1]Z1.0 OEB Control Sheet'!$O$74</f>
        <v>No</v>
      </c>
      <c r="E1070" s="10" t="s">
        <v>8</v>
      </c>
      <c r="F1070" s="12">
        <v>0</v>
      </c>
    </row>
    <row r="1071" spans="2:6" s="1" customFormat="1" ht="15">
      <c r="B1071" s="1">
        <v>12</v>
      </c>
      <c r="C1071" s="9" t="str">
        <f>"Service Charge "&amp;'[1]J1.7 App For Gen Rate Adder7'!$D$20</f>
        <v>Service Charge Rate Adder7</v>
      </c>
      <c r="D1071" s="2" t="str">
        <f>'[1]Z1.0 OEB Control Sheet'!$O$75</f>
        <v>No</v>
      </c>
      <c r="E1071" s="10" t="s">
        <v>8</v>
      </c>
      <c r="F1071" s="12">
        <v>0</v>
      </c>
    </row>
    <row r="1072" spans="2:6" s="1" customFormat="1" ht="15">
      <c r="B1072" s="1">
        <v>13</v>
      </c>
      <c r="C1072" s="9" t="str">
        <f>"Service Charge "&amp;'[1]J1.8 App For Gen Rate Adder8'!$D$20</f>
        <v>Service Charge Rate Adder8</v>
      </c>
      <c r="D1072" s="2" t="str">
        <f>'[1]Z1.0 OEB Control Sheet'!$O$76</f>
        <v>No</v>
      </c>
      <c r="E1072" s="10" t="s">
        <v>8</v>
      </c>
      <c r="F1072" s="12">
        <v>0</v>
      </c>
    </row>
    <row r="1073" spans="2:6" s="1" customFormat="1" ht="15">
      <c r="B1073" s="1">
        <v>14</v>
      </c>
      <c r="C1073" s="9" t="str">
        <f>"Service Charge "&amp;'[1]J1.9 App For Gen Rate Adder9'!$D$20</f>
        <v>Service Charge Rate Adder9</v>
      </c>
      <c r="D1073" s="2" t="str">
        <f>'[1]Z1.0 OEB Control Sheet'!$O$77</f>
        <v>No</v>
      </c>
      <c r="E1073" s="10" t="s">
        <v>8</v>
      </c>
      <c r="F1073" s="12">
        <v>0</v>
      </c>
    </row>
    <row r="1074" spans="2:6" s="1" customFormat="1" ht="15">
      <c r="B1074" s="1">
        <v>15</v>
      </c>
      <c r="C1074" s="9" t="str">
        <f>"Service Charge "&amp;'[1]J1.10 App For Gen Rate Adder10'!$D$20</f>
        <v>Service Charge Rate Adder10</v>
      </c>
      <c r="D1074" s="2" t="str">
        <f>'[1]Z1.0 OEB Control Sheet'!$O$78</f>
        <v>No</v>
      </c>
      <c r="E1074" s="10" t="s">
        <v>8</v>
      </c>
      <c r="F1074" s="12">
        <v>0</v>
      </c>
    </row>
    <row r="1075" spans="2:6" s="1" customFormat="1" ht="15">
      <c r="B1075" s="1">
        <v>16</v>
      </c>
      <c r="C1075" s="1" t="s">
        <v>11</v>
      </c>
      <c r="D1075" s="2"/>
      <c r="E1075" s="3"/>
      <c r="F1075" s="4"/>
    </row>
    <row r="1076" spans="2:6" s="1" customFormat="1" ht="15">
      <c r="B1076" s="1">
        <v>17</v>
      </c>
      <c r="C1076" s="1" t="s">
        <v>12</v>
      </c>
      <c r="D1076" s="2"/>
      <c r="E1076" s="3"/>
      <c r="F1076" s="4"/>
    </row>
    <row r="1077" spans="2:6" s="1" customFormat="1" ht="15">
      <c r="B1077" s="1">
        <v>18</v>
      </c>
      <c r="C1077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1077" s="2"/>
      <c r="E1077" s="10" t="s">
        <v>8</v>
      </c>
      <c r="F1077" s="12">
        <v>0</v>
      </c>
    </row>
    <row r="1078" spans="2:6" s="1" customFormat="1" ht="15">
      <c r="B1078" s="1">
        <v>19</v>
      </c>
      <c r="C1078" s="9" t="str">
        <f>"Service Charge "&amp;'[1]J2.2 App For Gen Rate Rider2'!$D$20&amp;" – effective until "&amp;'[1]J2.2 App For Gen Rate Rider2'!$I$22</f>
        <v>Service Charge Rate Rider2 – effective until </v>
      </c>
      <c r="D1078" s="2"/>
      <c r="E1078" s="10" t="s">
        <v>8</v>
      </c>
      <c r="F1078" s="12">
        <v>0</v>
      </c>
    </row>
    <row r="1079" spans="2:6" s="1" customFormat="1" ht="15">
      <c r="B1079" s="1">
        <v>20</v>
      </c>
      <c r="C1079" s="9" t="str">
        <f>"Service Charge "&amp;'[1]J2.3 App For Gen Rate Rider3'!$D$20&amp;" – effective until "&amp;'[1]J2.3 App For Gen Rate Rider3'!$I$22</f>
        <v>Service Charge Rate Rider3 – effective until </v>
      </c>
      <c r="D1079" s="2"/>
      <c r="E1079" s="10" t="s">
        <v>8</v>
      </c>
      <c r="F1079" s="12">
        <v>0</v>
      </c>
    </row>
    <row r="1080" spans="2:6" s="1" customFormat="1" ht="15">
      <c r="B1080" s="1">
        <v>21</v>
      </c>
      <c r="C1080" s="9" t="str">
        <f>"Service Charge "&amp;'[1]J2.4 App For Gen Rate Rider4'!$D$20&amp;" – effective until "&amp;'[1]J2.4 App For Gen Rate Rider4'!$I$22</f>
        <v>Service Charge Rate Rider4 – effective until </v>
      </c>
      <c r="D1080" s="2"/>
      <c r="E1080" s="10" t="s">
        <v>8</v>
      </c>
      <c r="F1080" s="12">
        <v>0</v>
      </c>
    </row>
    <row r="1081" spans="2:6" s="1" customFormat="1" ht="15">
      <c r="B1081" s="1">
        <v>22</v>
      </c>
      <c r="C1081" s="9" t="str">
        <f>"Service Charge "&amp;'[1]J2.5 App For Gen Rate Rider5'!$D$20&amp;" – effective until "&amp;'[1]J2.5 App For Gen Rate Rider5'!$I$22</f>
        <v>Service Charge Rate Rider5 – effective until </v>
      </c>
      <c r="D1081" s="2"/>
      <c r="E1081" s="10" t="s">
        <v>8</v>
      </c>
      <c r="F1081" s="12">
        <v>0</v>
      </c>
    </row>
    <row r="1082" spans="2:6" s="1" customFormat="1" ht="15">
      <c r="B1082" s="1">
        <v>23</v>
      </c>
      <c r="C1082" s="9" t="str">
        <f>"Service Charge "&amp;'[1]J2.6 App For Gen Rate Rider6'!$D$20&amp;" – effective until "&amp;'[1]J2.6 App For Gen Rate Rider6'!$I$22</f>
        <v>Service Charge Rate Rider6 – effective until </v>
      </c>
      <c r="D1082" s="2"/>
      <c r="E1082" s="10" t="s">
        <v>8</v>
      </c>
      <c r="F1082" s="12">
        <v>0</v>
      </c>
    </row>
    <row r="1083" spans="2:6" s="1" customFormat="1" ht="15">
      <c r="B1083" s="1">
        <v>24</v>
      </c>
      <c r="C1083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1083" s="2"/>
      <c r="E1083" s="10" t="s">
        <v>8</v>
      </c>
      <c r="F1083" s="12">
        <v>0</v>
      </c>
    </row>
    <row r="1084" spans="2:6" s="1" customFormat="1" ht="15">
      <c r="B1084" s="1">
        <v>25</v>
      </c>
      <c r="C1084" s="9" t="str">
        <f>"Service Charge "&amp;'[1]J2.8 App For Gen Rate Rider8'!$D$20&amp;" – effective until "&amp;'[1]J2.8 App For Gen Rate Rider8'!$I$22</f>
        <v>Service Charge Rate Rider8 – effective until </v>
      </c>
      <c r="D1084" s="2"/>
      <c r="E1084" s="10" t="s">
        <v>8</v>
      </c>
      <c r="F1084" s="12">
        <v>0</v>
      </c>
    </row>
    <row r="1085" spans="2:6" s="1" customFormat="1" ht="15">
      <c r="B1085" s="1">
        <v>26</v>
      </c>
      <c r="C1085" s="9" t="str">
        <f>"Service Charge "&amp;'[1]J2.9 App For Gen Rate Rider9'!$D$20&amp;" – effective until "&amp;'[1]J2.9 App For Gen Rate Rider9'!$I$22</f>
        <v>Service Charge Rate Rider9 – effective until </v>
      </c>
      <c r="D1085" s="2"/>
      <c r="E1085" s="10" t="s">
        <v>8</v>
      </c>
      <c r="F1085" s="12">
        <v>0</v>
      </c>
    </row>
    <row r="1086" spans="2:6" s="1" customFormat="1" ht="15">
      <c r="B1086" s="1">
        <v>27</v>
      </c>
      <c r="C1086" s="9" t="str">
        <f>"Service Charge "&amp;'[1]J2.10 App For Gen Rate Rider10'!$D$20&amp;" – effective until "&amp;'[1]J2.10 App For Gen Rate Rider10'!$I$22</f>
        <v>Service Charge Rate Rider10 – effective until </v>
      </c>
      <c r="D1086" s="2"/>
      <c r="E1086" s="10" t="s">
        <v>8</v>
      </c>
      <c r="F1086" s="12">
        <v>0</v>
      </c>
    </row>
    <row r="1087" spans="2:6" s="1" customFormat="1" ht="15">
      <c r="B1087" s="1">
        <v>28</v>
      </c>
      <c r="C1087" s="1" t="s">
        <v>13</v>
      </c>
      <c r="D1087" s="2"/>
      <c r="E1087" s="3"/>
      <c r="F1087" s="4"/>
    </row>
    <row r="1088" spans="2:6" s="1" customFormat="1" ht="15">
      <c r="B1088" s="1">
        <v>29</v>
      </c>
      <c r="C1088" s="1" t="s">
        <v>14</v>
      </c>
      <c r="D1088" s="2"/>
      <c r="E1088" s="3"/>
      <c r="F1088" s="4"/>
    </row>
    <row r="1089" spans="2:6" s="1" customFormat="1" ht="15">
      <c r="B1089" s="1">
        <v>30</v>
      </c>
      <c r="C1089" s="9" t="s">
        <v>15</v>
      </c>
      <c r="D1089" s="2"/>
      <c r="E1089" s="10" t="str">
        <f>"$/"&amp;'[1]B1.1 Curr&amp;Appl Rt Class General'!$G$40</f>
        <v>$/NA</v>
      </c>
      <c r="F1089" s="15">
        <v>0</v>
      </c>
    </row>
    <row r="1090" spans="2:6" s="1" customFormat="1" ht="15">
      <c r="B1090" s="1">
        <v>31</v>
      </c>
      <c r="C1090" s="6" t="s">
        <v>16</v>
      </c>
      <c r="D1090" s="2"/>
      <c r="E1090" s="7"/>
      <c r="F1090" s="8"/>
    </row>
    <row r="1091" spans="2:6" s="1" customFormat="1" ht="15">
      <c r="B1091" s="1">
        <v>32</v>
      </c>
      <c r="C1091" s="6" t="s">
        <v>17</v>
      </c>
      <c r="D1091" s="2"/>
      <c r="E1091" s="7"/>
      <c r="F1091" s="8"/>
    </row>
    <row r="1092" spans="2:6" s="1" customFormat="1" ht="15">
      <c r="B1092" s="1">
        <v>33</v>
      </c>
      <c r="C1092" s="9" t="str">
        <f>"Distribution Volumetric "&amp;'[1]J1.1 Smart Meter Funding Adder'!$D$20</f>
        <v>Distribution Volumetric Smart Meters</v>
      </c>
      <c r="D1092" s="2" t="str">
        <f>'[1]Z1.0 OEB Control Sheet'!$O$69</f>
        <v>Yes</v>
      </c>
      <c r="E1092" s="10" t="str">
        <f>"$/"&amp;'[1]B1.1 Curr&amp;Appl Rt Class General'!$G$40</f>
        <v>$/NA</v>
      </c>
      <c r="F1092" s="22">
        <v>0</v>
      </c>
    </row>
    <row r="1093" spans="2:6" s="1" customFormat="1" ht="15">
      <c r="B1093" s="1">
        <v>34</v>
      </c>
      <c r="C1093" s="9" t="str">
        <f>"Distribution Volumetric "&amp;'[1]J1.2 Smart Meter Dispos Adder'!$D$20</f>
        <v>Distribution Volumetric Smart Meter Disposition</v>
      </c>
      <c r="D1093" s="2" t="str">
        <f>'[1]Z1.0 OEB Control Sheet'!$O$70</f>
        <v>No</v>
      </c>
      <c r="E1093" s="10" t="str">
        <f>"$/"&amp;'[1]B1.1 Curr&amp;Appl Rt Class General'!$G$40</f>
        <v>$/NA</v>
      </c>
      <c r="F1093" s="22">
        <v>0</v>
      </c>
    </row>
    <row r="1094" spans="2:6" s="1" customFormat="1" ht="15">
      <c r="B1094" s="1">
        <v>35</v>
      </c>
      <c r="C1094" s="9" t="str">
        <f>"Distribution Volumetric "&amp;'[1]J1.3 App For Gen Rate Adder3'!$D$20</f>
        <v>Distribution Volumetric Rate Adder3</v>
      </c>
      <c r="D1094" s="2" t="str">
        <f>'[1]Z1.0 OEB Control Sheet'!$O$71</f>
        <v>No</v>
      </c>
      <c r="E1094" s="10" t="str">
        <f>"$/"&amp;'[1]B1.1 Curr&amp;Appl Rt Class General'!$G$40</f>
        <v>$/NA</v>
      </c>
      <c r="F1094" s="15">
        <v>0</v>
      </c>
    </row>
    <row r="1095" spans="2:6" s="1" customFormat="1" ht="15">
      <c r="B1095" s="1">
        <v>36</v>
      </c>
      <c r="C1095" s="9" t="str">
        <f>"Distribution Volumetric "&amp;'[1]J1.4 App For Gen Rate Adder4'!$D$20</f>
        <v>Distribution Volumetric Rate Adder4</v>
      </c>
      <c r="D1095" s="2" t="str">
        <f>'[1]Z1.0 OEB Control Sheet'!$O$72</f>
        <v>No</v>
      </c>
      <c r="E1095" s="10" t="str">
        <f>"$/"&amp;'[1]B1.1 Curr&amp;Appl Rt Class General'!$G$40</f>
        <v>$/NA</v>
      </c>
      <c r="F1095" s="22">
        <v>0</v>
      </c>
    </row>
    <row r="1096" spans="2:6" s="1" customFormat="1" ht="15">
      <c r="B1096" s="1">
        <v>37</v>
      </c>
      <c r="C1096" s="9" t="str">
        <f>"Distribution Volumetric "&amp;'[1]J1.5 App For Gen Rate Adder5'!$D$20</f>
        <v>Distribution Volumetric Rate Adder5</v>
      </c>
      <c r="D1096" s="2" t="str">
        <f>'[1]Z1.0 OEB Control Sheet'!$O$73</f>
        <v>No</v>
      </c>
      <c r="E1096" s="10" t="str">
        <f>"$/"&amp;'[1]B1.1 Curr&amp;Appl Rt Class General'!$G$40</f>
        <v>$/NA</v>
      </c>
      <c r="F1096" s="15">
        <v>0</v>
      </c>
    </row>
    <row r="1097" spans="2:6" s="1" customFormat="1" ht="15">
      <c r="B1097" s="1">
        <v>38</v>
      </c>
      <c r="C1097" s="9" t="str">
        <f>"Distribution Volumetric "&amp;'[1]J1.6 App For Gen Rate Adder6'!$D$20</f>
        <v>Distribution Volumetric Rate Adder6</v>
      </c>
      <c r="D1097" s="2" t="str">
        <f>'[1]Z1.0 OEB Control Sheet'!$O$74</f>
        <v>No</v>
      </c>
      <c r="E1097" s="10" t="str">
        <f>"$/"&amp;'[1]B1.1 Curr&amp;Appl Rt Class General'!$G$40</f>
        <v>$/NA</v>
      </c>
      <c r="F1097" s="22">
        <v>0</v>
      </c>
    </row>
    <row r="1098" spans="2:6" s="1" customFormat="1" ht="15">
      <c r="B1098" s="1">
        <v>39</v>
      </c>
      <c r="C1098" s="9" t="str">
        <f>"Distribution Volumetric "&amp;'[1]J1.7 App For Gen Rate Adder7'!$D$20</f>
        <v>Distribution Volumetric Rate Adder7</v>
      </c>
      <c r="D1098" s="2" t="str">
        <f>'[1]Z1.0 OEB Control Sheet'!$O$75</f>
        <v>No</v>
      </c>
      <c r="E1098" s="10" t="str">
        <f>"$/"&amp;'[1]B1.1 Curr&amp;Appl Rt Class General'!$G$40</f>
        <v>$/NA</v>
      </c>
      <c r="F1098" s="22">
        <v>0</v>
      </c>
    </row>
    <row r="1099" spans="2:6" s="1" customFormat="1" ht="15">
      <c r="B1099" s="1">
        <v>40</v>
      </c>
      <c r="C1099" s="9" t="str">
        <f>"Distribution Volumetric "&amp;'[1]J1.8 App For Gen Rate Adder8'!$D$20</f>
        <v>Distribution Volumetric Rate Adder8</v>
      </c>
      <c r="D1099" s="2" t="str">
        <f>'[1]Z1.0 OEB Control Sheet'!$O$76</f>
        <v>No</v>
      </c>
      <c r="E1099" s="10" t="str">
        <f>"$/"&amp;'[1]B1.1 Curr&amp;Appl Rt Class General'!$G$40</f>
        <v>$/NA</v>
      </c>
      <c r="F1099" s="22">
        <v>0</v>
      </c>
    </row>
    <row r="1100" spans="2:6" s="1" customFormat="1" ht="15">
      <c r="B1100" s="1">
        <v>41</v>
      </c>
      <c r="C1100" s="9" t="str">
        <f>"Distribution Volumetric "&amp;'[1]J1.9 App For Gen Rate Adder9'!$D$20</f>
        <v>Distribution Volumetric Rate Adder9</v>
      </c>
      <c r="D1100" s="2" t="str">
        <f>'[1]Z1.0 OEB Control Sheet'!$O$77</f>
        <v>No</v>
      </c>
      <c r="E1100" s="10" t="str">
        <f>"$/"&amp;'[1]B1.1 Curr&amp;Appl Rt Class General'!$G$40</f>
        <v>$/NA</v>
      </c>
      <c r="F1100" s="15">
        <v>0</v>
      </c>
    </row>
    <row r="1101" spans="2:6" s="1" customFormat="1" ht="15">
      <c r="B1101" s="1">
        <v>42</v>
      </c>
      <c r="C1101" s="9" t="str">
        <f>"Distribution Volumetric "&amp;'[1]J1.10 App For Gen Rate Adder10'!$D$20</f>
        <v>Distribution Volumetric Rate Adder10</v>
      </c>
      <c r="D1101" s="2" t="str">
        <f>'[1]Z1.0 OEB Control Sheet'!$O$78</f>
        <v>No</v>
      </c>
      <c r="E1101" s="10" t="str">
        <f>"$/"&amp;'[1]B1.1 Curr&amp;Appl Rt Class General'!$G$40</f>
        <v>$/NA</v>
      </c>
      <c r="F1101" s="22">
        <v>0</v>
      </c>
    </row>
    <row r="1102" spans="2:6" s="1" customFormat="1" ht="15">
      <c r="B1102" s="1">
        <v>43</v>
      </c>
      <c r="C1102" s="9" t="s">
        <v>18</v>
      </c>
      <c r="D1102" s="2"/>
      <c r="E1102" s="10" t="str">
        <f>"$/"&amp;'[1]B1.1 Curr&amp;Appl Rt Class General'!$G$40</f>
        <v>$/NA</v>
      </c>
      <c r="F1102" s="15">
        <v>0</v>
      </c>
    </row>
    <row r="1103" spans="2:6" s="1" customFormat="1" ht="15">
      <c r="B1103" s="1">
        <v>44</v>
      </c>
      <c r="C1103" s="1" t="s">
        <v>19</v>
      </c>
      <c r="D1103" s="2"/>
      <c r="E1103" s="3"/>
      <c r="F1103" s="4"/>
    </row>
    <row r="1104" spans="2:6" s="1" customFormat="1" ht="15">
      <c r="B1104" s="1">
        <v>45</v>
      </c>
      <c r="C1104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1104" s="2"/>
      <c r="E1104" s="10" t="str">
        <f>"$/"&amp;'[1]B1.1 Curr&amp;Appl Rt Class General'!$G$40</f>
        <v>$/NA</v>
      </c>
      <c r="F1104" s="22">
        <v>0</v>
      </c>
    </row>
    <row r="1105" spans="2:6" s="1" customFormat="1" ht="15">
      <c r="B1105" s="1">
        <v>46</v>
      </c>
      <c r="C1105" s="9" t="str">
        <f>"Distribution Volumetric "&amp;'[1]J2.2 App For Gen Rate Rider2'!$D$20&amp;" – effective until "&amp;'[1]J2.2 App For Gen Rate Rider2'!$I$22</f>
        <v>Distribution Volumetric Rate Rider2 – effective until </v>
      </c>
      <c r="D1105" s="2"/>
      <c r="E1105" s="10" t="str">
        <f>"$/"&amp;'[1]B1.1 Curr&amp;Appl Rt Class General'!$G$40</f>
        <v>$/NA</v>
      </c>
      <c r="F1105" s="22">
        <v>0</v>
      </c>
    </row>
    <row r="1106" spans="2:6" s="1" customFormat="1" ht="15">
      <c r="B1106" s="1">
        <v>47</v>
      </c>
      <c r="C1106" s="9" t="str">
        <f>"Distribution Volumetric "&amp;'[1]J2.3 App For Gen Rate Rider3'!$D$20&amp;" – effective until "&amp;'[1]J2.3 App For Gen Rate Rider3'!$I$22</f>
        <v>Distribution Volumetric Rate Rider3 – effective until </v>
      </c>
      <c r="D1106" s="2"/>
      <c r="E1106" s="10" t="str">
        <f>"$/"&amp;'[1]B1.1 Curr&amp;Appl Rt Class General'!$G$40</f>
        <v>$/NA</v>
      </c>
      <c r="F1106" s="22">
        <v>0</v>
      </c>
    </row>
    <row r="1107" spans="2:6" s="1" customFormat="1" ht="15">
      <c r="B1107" s="1">
        <v>48</v>
      </c>
      <c r="C1107" s="9" t="str">
        <f>"Distribution Volumetric "&amp;'[1]J2.4 App For Gen Rate Rider4'!$D$20&amp;" – effective until "&amp;'[1]J2.4 App For Gen Rate Rider4'!$I$22</f>
        <v>Distribution Volumetric Rate Rider4 – effective until </v>
      </c>
      <c r="D1107" s="2"/>
      <c r="E1107" s="10" t="str">
        <f>"$/"&amp;'[1]B1.1 Curr&amp;Appl Rt Class General'!$G$40</f>
        <v>$/NA</v>
      </c>
      <c r="F1107" s="22">
        <v>0</v>
      </c>
    </row>
    <row r="1108" spans="2:6" s="1" customFormat="1" ht="15">
      <c r="B1108" s="1">
        <v>49</v>
      </c>
      <c r="C1108" s="9" t="str">
        <f>"Distribution Volumetric "&amp;'[1]J2.5 App For Gen Rate Rider5'!$D$20&amp;" – effective until "&amp;'[1]J2.5 App For Gen Rate Rider5'!$I$22</f>
        <v>Distribution Volumetric Rate Rider5 – effective until </v>
      </c>
      <c r="D1108" s="2"/>
      <c r="E1108" s="10" t="str">
        <f>"$/"&amp;'[1]B1.1 Curr&amp;Appl Rt Class General'!$G$40</f>
        <v>$/NA</v>
      </c>
      <c r="F1108" s="22">
        <v>0</v>
      </c>
    </row>
    <row r="1109" spans="2:6" s="1" customFormat="1" ht="15">
      <c r="B1109" s="1">
        <v>50</v>
      </c>
      <c r="C1109" s="9" t="str">
        <f>"Distribution Volumetric "&amp;'[1]J2.6 App For Gen Rate Rider6'!$D$20&amp;" – effective until "&amp;'[1]J2.6 App For Gen Rate Rider6'!$I$22</f>
        <v>Distribution Volumetric Rate Rider6 – effective until </v>
      </c>
      <c r="D1109" s="2"/>
      <c r="E1109" s="10" t="str">
        <f>"$/"&amp;'[1]B1.1 Curr&amp;Appl Rt Class General'!$G$40</f>
        <v>$/NA</v>
      </c>
      <c r="F1109" s="22">
        <v>0</v>
      </c>
    </row>
    <row r="1110" spans="2:6" s="1" customFormat="1" ht="15">
      <c r="B1110" s="1">
        <v>51</v>
      </c>
      <c r="C1110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110" s="2"/>
      <c r="E1110" s="10" t="str">
        <f>"$/"&amp;'[1]B1.1 Curr&amp;Appl Rt Class General'!$G$40</f>
        <v>$/NA</v>
      </c>
      <c r="F1110" s="22">
        <v>0</v>
      </c>
    </row>
    <row r="1111" spans="2:6" s="1" customFormat="1" ht="15">
      <c r="B1111" s="1">
        <v>52</v>
      </c>
      <c r="C1111" s="9" t="str">
        <f>"Distribution Volumetric "&amp;'[1]J2.8 App For Gen Rate Rider8'!$D$20&amp;" – effective until "&amp;'[1]J2.8 App For Gen Rate Rider8'!$I$22</f>
        <v>Distribution Volumetric Rate Rider8 – effective until </v>
      </c>
      <c r="D1111" s="2"/>
      <c r="E1111" s="10" t="str">
        <f>"$/"&amp;'[1]B1.1 Curr&amp;Appl Rt Class General'!$G$40</f>
        <v>$/NA</v>
      </c>
      <c r="F1111" s="22">
        <v>0</v>
      </c>
    </row>
    <row r="1112" spans="2:6" s="1" customFormat="1" ht="15">
      <c r="B1112" s="1">
        <v>53</v>
      </c>
      <c r="C1112" s="9" t="str">
        <f>"Distribution Volumetric "&amp;'[1]J2.9 App For Gen Rate Rider9'!$D$20&amp;" – effective until "&amp;'[1]J2.9 App For Gen Rate Rider9'!$I$22</f>
        <v>Distribution Volumetric Rate Rider9 – effective until </v>
      </c>
      <c r="D1112" s="2"/>
      <c r="E1112" s="10" t="str">
        <f>"$/"&amp;'[1]B1.1 Curr&amp;Appl Rt Class General'!$G$40</f>
        <v>$/NA</v>
      </c>
      <c r="F1112" s="22">
        <v>0</v>
      </c>
    </row>
    <row r="1113" spans="2:6" s="1" customFormat="1" ht="15">
      <c r="B1113" s="1">
        <v>54</v>
      </c>
      <c r="C1113" s="9" t="str">
        <f>"Distribution Volumetric "&amp;'[1]J2.10 App For Gen Rate Rider10'!$D$20&amp;" – effective until "&amp;'[1]J2.10 App For Gen Rate Rider10'!$I$22</f>
        <v>Distribution Volumetric Rate Rider10 – effective until </v>
      </c>
      <c r="D1113" s="2"/>
      <c r="E1113" s="10" t="str">
        <f>"$/"&amp;'[1]B1.1 Curr&amp;Appl Rt Class General'!$G$40</f>
        <v>$/NA</v>
      </c>
      <c r="F1113" s="22">
        <v>0</v>
      </c>
    </row>
    <row r="1114" spans="2:6" s="1" customFormat="1" ht="15">
      <c r="B1114" s="1">
        <v>55</v>
      </c>
      <c r="C1114" s="1" t="s">
        <v>20</v>
      </c>
      <c r="D1114" s="2"/>
      <c r="E1114" s="3"/>
      <c r="F1114" s="4"/>
    </row>
    <row r="1115" spans="2:6" s="1" customFormat="1" ht="15">
      <c r="B1115" s="1">
        <v>56</v>
      </c>
      <c r="C1115" s="1" t="s">
        <v>21</v>
      </c>
      <c r="D1115" s="2"/>
      <c r="E1115" s="3"/>
      <c r="F1115" s="4"/>
    </row>
    <row r="1116" spans="2:6" s="1" customFormat="1" ht="15">
      <c r="B1116" s="1">
        <v>57</v>
      </c>
      <c r="C1116" s="9"/>
      <c r="D1116" s="2"/>
      <c r="E1116" s="10" t="str">
        <f>"$/"&amp;'[1]B1.1 Curr&amp;Appl Rt Class General'!$G$40</f>
        <v>$/NA</v>
      </c>
      <c r="F1116" s="15">
        <v>0</v>
      </c>
    </row>
    <row r="1117" spans="2:6" s="1" customFormat="1" ht="15">
      <c r="B1117" s="1">
        <v>58</v>
      </c>
      <c r="C1117" s="9"/>
      <c r="D1117" s="2"/>
      <c r="E1117" s="10" t="str">
        <f>"$/"&amp;'[1]B1.1 Curr&amp;Appl Rt Class General'!$G$40</f>
        <v>$/NA</v>
      </c>
      <c r="F1117" s="15">
        <v>0</v>
      </c>
    </row>
    <row r="1118" spans="2:6" s="1" customFormat="1" ht="15">
      <c r="B1118" s="1">
        <v>59</v>
      </c>
      <c r="C1118" s="9"/>
      <c r="D1118" s="2"/>
      <c r="E1118" s="10" t="str">
        <f>"$/"&amp;'[1]B1.1 Curr&amp;Appl Rt Class General'!$G$40</f>
        <v>$/NA</v>
      </c>
      <c r="F1118" s="15">
        <v>0</v>
      </c>
    </row>
    <row r="1119" spans="2:6" s="1" customFormat="1" ht="15">
      <c r="B1119" s="1">
        <v>60</v>
      </c>
      <c r="C1119" s="1" t="s">
        <v>22</v>
      </c>
      <c r="D1119" s="2"/>
      <c r="E1119" s="3"/>
      <c r="F1119" s="4"/>
    </row>
    <row r="1120" spans="2:6" s="1" customFormat="1" ht="15">
      <c r="B1120" s="1">
        <v>61</v>
      </c>
      <c r="C1120" s="1" t="s">
        <v>23</v>
      </c>
      <c r="D1120" s="2"/>
      <c r="E1120" s="3"/>
      <c r="F1120" s="4"/>
    </row>
    <row r="1121" spans="2:6" s="1" customFormat="1" ht="15">
      <c r="B1121" s="1">
        <v>62</v>
      </c>
      <c r="C1121" s="9"/>
      <c r="D1121" s="2"/>
      <c r="E1121" s="10" t="str">
        <f>"$/"&amp;'[1]B1.1 Curr&amp;Appl Rt Class General'!$G$40</f>
        <v>$/NA</v>
      </c>
      <c r="F1121" s="15">
        <v>0</v>
      </c>
    </row>
    <row r="1122" spans="2:6" s="1" customFormat="1" ht="15">
      <c r="B1122" s="1">
        <v>63</v>
      </c>
      <c r="C1122" s="9"/>
      <c r="D1122" s="2"/>
      <c r="E1122" s="10" t="str">
        <f>"$/"&amp;'[1]B1.1 Curr&amp;Appl Rt Class General'!$G$40</f>
        <v>$/NA</v>
      </c>
      <c r="F1122" s="15">
        <v>0</v>
      </c>
    </row>
    <row r="1123" spans="2:6" s="1" customFormat="1" ht="15">
      <c r="B1123" s="1">
        <v>64</v>
      </c>
      <c r="C1123" s="9"/>
      <c r="D1123" s="2"/>
      <c r="E1123" s="10" t="str">
        <f>"$/"&amp;'[1]B1.1 Curr&amp;Appl Rt Class General'!$G$40</f>
        <v>$/NA</v>
      </c>
      <c r="F1123" s="15">
        <v>0</v>
      </c>
    </row>
    <row r="1124" spans="2:6" s="1" customFormat="1" ht="15">
      <c r="B1124" s="1">
        <v>65</v>
      </c>
      <c r="C1124" s="1" t="s">
        <v>24</v>
      </c>
      <c r="D1124" s="2"/>
      <c r="E1124" s="3"/>
      <c r="F1124" s="4"/>
    </row>
    <row r="1125" spans="2:6" s="1" customFormat="1" ht="15">
      <c r="B1125" s="1">
        <v>66</v>
      </c>
      <c r="C1125" s="1" t="s">
        <v>25</v>
      </c>
      <c r="D1125" s="2"/>
      <c r="E1125" s="3"/>
      <c r="F1125" s="4"/>
    </row>
    <row r="1126" spans="2:6" s="1" customFormat="1" ht="15">
      <c r="B1126" s="1">
        <v>67</v>
      </c>
      <c r="C1126" s="9"/>
      <c r="D1126" s="2"/>
      <c r="E1126" s="10" t="str">
        <f>"$/"&amp;'[1]B1.1 Curr&amp;Appl Rt Class General'!$G$40</f>
        <v>$/NA</v>
      </c>
      <c r="F1126" s="15">
        <v>0</v>
      </c>
    </row>
    <row r="1127" spans="2:6" s="1" customFormat="1" ht="15">
      <c r="B1127" s="1">
        <v>68</v>
      </c>
      <c r="C1127" s="9"/>
      <c r="D1127" s="2"/>
      <c r="E1127" s="10" t="str">
        <f>"$/"&amp;'[1]B1.1 Curr&amp;Appl Rt Class General'!$G$40</f>
        <v>$/NA</v>
      </c>
      <c r="F1127" s="15">
        <v>0</v>
      </c>
    </row>
    <row r="1128" spans="2:6" s="1" customFormat="1" ht="15">
      <c r="B1128" s="1">
        <v>69</v>
      </c>
      <c r="C1128" s="9"/>
      <c r="D1128" s="2"/>
      <c r="E1128" s="10" t="str">
        <f>"$/"&amp;'[1]B1.1 Curr&amp;Appl Rt Class General'!$G$40</f>
        <v>$/NA</v>
      </c>
      <c r="F1128" s="15">
        <v>0</v>
      </c>
    </row>
    <row r="1129" spans="2:6" s="1" customFormat="1" ht="15">
      <c r="B1129" s="1">
        <v>70</v>
      </c>
      <c r="C1129" s="1" t="s">
        <v>26</v>
      </c>
      <c r="D1129" s="2"/>
      <c r="E1129" s="3"/>
      <c r="F1129" s="4"/>
    </row>
    <row r="1130" spans="2:6" s="1" customFormat="1" ht="15">
      <c r="B1130" s="1">
        <v>71</v>
      </c>
      <c r="C1130" s="1" t="s">
        <v>27</v>
      </c>
      <c r="D1130" s="2"/>
      <c r="E1130" s="3"/>
      <c r="F1130" s="4"/>
    </row>
    <row r="1131" spans="2:6" s="1" customFormat="1" ht="15">
      <c r="B1131" s="1">
        <v>72</v>
      </c>
      <c r="C1131" s="9" t="str">
        <f>'[1]M1.1 Appl For WMSR'!$C$28</f>
        <v>Wholesale Market Service Rate </v>
      </c>
      <c r="D1131" s="2"/>
      <c r="E1131" s="10" t="s">
        <v>28</v>
      </c>
      <c r="F1131" s="23">
        <v>0</v>
      </c>
    </row>
    <row r="1132" spans="2:6" s="1" customFormat="1" ht="15">
      <c r="B1132" s="1">
        <v>73</v>
      </c>
      <c r="C1132" s="1" t="s">
        <v>29</v>
      </c>
      <c r="D1132" s="2"/>
      <c r="E1132" s="3"/>
      <c r="F1132" s="4"/>
    </row>
    <row r="1133" spans="2:6" s="1" customFormat="1" ht="15">
      <c r="B1133" s="1">
        <v>74</v>
      </c>
      <c r="C1133" s="1" t="s">
        <v>30</v>
      </c>
      <c r="D1133" s="2"/>
      <c r="E1133" s="3"/>
      <c r="F1133" s="4"/>
    </row>
    <row r="1134" spans="2:6" s="1" customFormat="1" ht="15">
      <c r="B1134" s="1">
        <v>75</v>
      </c>
      <c r="C1134" s="9" t="str">
        <f>'[1]M2.1 Appl For RRR'!$C$28</f>
        <v>Rural Rate Protection Charge</v>
      </c>
      <c r="D1134" s="2"/>
      <c r="E1134" s="10" t="s">
        <v>28</v>
      </c>
      <c r="F1134" s="15">
        <v>0</v>
      </c>
    </row>
    <row r="1135" spans="2:6" s="1" customFormat="1" ht="15">
      <c r="B1135" s="1">
        <v>76</v>
      </c>
      <c r="C1135" s="1" t="s">
        <v>31</v>
      </c>
      <c r="D1135" s="2"/>
      <c r="E1135" s="3"/>
      <c r="F1135" s="4"/>
    </row>
    <row r="1136" spans="2:6" s="1" customFormat="1" ht="15">
      <c r="B1136" s="1">
        <v>77</v>
      </c>
      <c r="C1136" s="1" t="s">
        <v>32</v>
      </c>
      <c r="D1136" s="2"/>
      <c r="E1136" s="3"/>
      <c r="F1136" s="4"/>
    </row>
    <row r="1137" spans="2:6" s="1" customFormat="1" ht="15">
      <c r="B1137" s="1">
        <v>78</v>
      </c>
      <c r="C1137" s="9" t="str">
        <f>'[1]M3.1 Appl For SSS'!$C$28</f>
        <v>Standard Supply Service – Administrative Charge (if applicable)</v>
      </c>
      <c r="D1137" s="2"/>
      <c r="E1137" s="10" t="s">
        <v>8</v>
      </c>
      <c r="F1137" s="11">
        <v>0</v>
      </c>
    </row>
    <row r="1138" spans="2:6" s="1" customFormat="1" ht="15">
      <c r="B1138" s="1">
        <v>79</v>
      </c>
      <c r="C1138" s="1" t="s">
        <v>33</v>
      </c>
      <c r="D1138" s="2"/>
      <c r="E1138" s="3"/>
      <c r="F1138" s="4"/>
    </row>
    <row r="1139" spans="2:6" s="1" customFormat="1" ht="15">
      <c r="B1139" s="1">
        <v>80</v>
      </c>
      <c r="C1139" s="1" t="s">
        <v>34</v>
      </c>
      <c r="D1139" s="2"/>
      <c r="E1139" s="3"/>
      <c r="F1139" s="4"/>
    </row>
    <row r="1140" spans="4:6" s="1" customFormat="1" ht="15">
      <c r="D1140" s="2"/>
      <c r="E1140" s="3"/>
      <c r="F1140" s="4"/>
    </row>
    <row r="1141" spans="4:6" s="1" customFormat="1" ht="15">
      <c r="D1141" s="2"/>
      <c r="E1141" s="3"/>
      <c r="F1141" s="4"/>
    </row>
    <row r="1142" spans="2:6" s="1" customFormat="1" ht="15">
      <c r="B1142" s="1" t="s">
        <v>44</v>
      </c>
      <c r="C1142" s="1" t="s">
        <v>0</v>
      </c>
      <c r="D1142" s="2"/>
      <c r="E1142" s="3"/>
      <c r="F1142" s="4"/>
    </row>
    <row r="1143" spans="2:6" s="1" customFormat="1" ht="15.75">
      <c r="B1143" s="21">
        <f>'[1]B1.1 Curr&amp;Appl Rt Class General'!$B$41</f>
        <v>21</v>
      </c>
      <c r="C1143" s="5" t="str">
        <f>'[1]B1.1 Curr&amp;Appl Rt Class General'!$D$41</f>
        <v>Rate Class 21</v>
      </c>
      <c r="D1143" s="2"/>
      <c r="E1143" s="3"/>
      <c r="F1143" s="4"/>
    </row>
    <row r="1144" spans="4:6" s="1" customFormat="1" ht="15">
      <c r="D1144" s="2"/>
      <c r="E1144" s="3"/>
      <c r="F1144" s="4"/>
    </row>
    <row r="1145" spans="2:6" s="1" customFormat="1" ht="15">
      <c r="B1145" s="1" t="s">
        <v>44</v>
      </c>
      <c r="C1145" s="1" t="s">
        <v>1</v>
      </c>
      <c r="D1145" s="2" t="s">
        <v>2</v>
      </c>
      <c r="E1145" s="3" t="s">
        <v>3</v>
      </c>
      <c r="F1145" s="4" t="s">
        <v>4</v>
      </c>
    </row>
    <row r="1146" spans="2:6" s="1" customFormat="1" ht="15">
      <c r="B1146" s="1">
        <v>1</v>
      </c>
      <c r="C1146" s="6" t="s">
        <v>5</v>
      </c>
      <c r="D1146" s="2"/>
      <c r="E1146" s="7"/>
      <c r="F1146" s="8"/>
    </row>
    <row r="1147" spans="2:6" s="1" customFormat="1" ht="15">
      <c r="B1147" s="1">
        <v>2</v>
      </c>
      <c r="C1147" s="1" t="s">
        <v>6</v>
      </c>
      <c r="D1147" s="2"/>
      <c r="E1147" s="3"/>
      <c r="F1147" s="4"/>
    </row>
    <row r="1148" spans="2:6" s="1" customFormat="1" ht="15">
      <c r="B1148" s="1">
        <v>3</v>
      </c>
      <c r="C1148" s="9" t="s">
        <v>36</v>
      </c>
      <c r="D1148" s="2"/>
      <c r="E1148" s="10" t="s">
        <v>8</v>
      </c>
      <c r="F1148" s="11">
        <v>0</v>
      </c>
    </row>
    <row r="1149" spans="2:6" s="1" customFormat="1" ht="15">
      <c r="B1149" s="1">
        <v>4</v>
      </c>
      <c r="C1149" s="1" t="s">
        <v>9</v>
      </c>
      <c r="D1149" s="2"/>
      <c r="E1149" s="3"/>
      <c r="F1149" s="4"/>
    </row>
    <row r="1150" spans="2:6" s="1" customFormat="1" ht="15">
      <c r="B1150" s="1">
        <v>5</v>
      </c>
      <c r="C1150" s="1" t="s">
        <v>10</v>
      </c>
      <c r="D1150" s="2"/>
      <c r="E1150" s="3"/>
      <c r="F1150" s="4"/>
    </row>
    <row r="1151" spans="2:6" s="1" customFormat="1" ht="15">
      <c r="B1151" s="1">
        <v>6</v>
      </c>
      <c r="C1151" s="9" t="str">
        <f>"Service Charge "&amp;'[1]J1.1 Smart Meter Funding Adder'!$D$20</f>
        <v>Service Charge Smart Meters</v>
      </c>
      <c r="D1151" s="2" t="str">
        <f>'[1]Z1.0 OEB Control Sheet'!$O$69</f>
        <v>Yes</v>
      </c>
      <c r="E1151" s="10" t="s">
        <v>8</v>
      </c>
      <c r="F1151" s="12">
        <v>0</v>
      </c>
    </row>
    <row r="1152" spans="2:6" s="1" customFormat="1" ht="15">
      <c r="B1152" s="1">
        <v>7</v>
      </c>
      <c r="C1152" s="9" t="str">
        <f>"Service Charge "&amp;'[1]J1.2 Smart Meter Dispos Adder'!$D$20</f>
        <v>Service Charge Smart Meter Disposition</v>
      </c>
      <c r="D1152" s="2" t="str">
        <f>'[1]Z1.0 OEB Control Sheet'!$O$70</f>
        <v>No</v>
      </c>
      <c r="E1152" s="10" t="s">
        <v>8</v>
      </c>
      <c r="F1152" s="12">
        <v>0</v>
      </c>
    </row>
    <row r="1153" spans="2:6" s="1" customFormat="1" ht="15">
      <c r="B1153" s="1">
        <v>8</v>
      </c>
      <c r="C1153" s="9" t="str">
        <f>"Service Charge "&amp;'[1]J1.3 App For Gen Rate Adder3'!$D$20</f>
        <v>Service Charge Rate Adder3</v>
      </c>
      <c r="D1153" s="2" t="str">
        <f>'[1]Z1.0 OEB Control Sheet'!$O$71</f>
        <v>No</v>
      </c>
      <c r="E1153" s="10" t="s">
        <v>8</v>
      </c>
      <c r="F1153" s="12">
        <v>0</v>
      </c>
    </row>
    <row r="1154" spans="2:6" s="1" customFormat="1" ht="15">
      <c r="B1154" s="1">
        <v>9</v>
      </c>
      <c r="C1154" s="9" t="str">
        <f>"Service Charge "&amp;'[1]J1.4 App For Gen Rate Adder4'!$D$20</f>
        <v>Service Charge Rate Adder4</v>
      </c>
      <c r="D1154" s="2" t="str">
        <f>'[1]Z1.0 OEB Control Sheet'!$O$72</f>
        <v>No</v>
      </c>
      <c r="E1154" s="10" t="s">
        <v>8</v>
      </c>
      <c r="F1154" s="12">
        <v>0</v>
      </c>
    </row>
    <row r="1155" spans="2:6" s="1" customFormat="1" ht="15">
      <c r="B1155" s="1">
        <v>10</v>
      </c>
      <c r="C1155" s="9" t="str">
        <f>"Service Charge "&amp;'[1]J1.5 App For Gen Rate Adder5'!$D$20</f>
        <v>Service Charge Rate Adder5</v>
      </c>
      <c r="D1155" s="2" t="str">
        <f>'[1]Z1.0 OEB Control Sheet'!$O$73</f>
        <v>No</v>
      </c>
      <c r="E1155" s="10" t="s">
        <v>8</v>
      </c>
      <c r="F1155" s="12">
        <v>0</v>
      </c>
    </row>
    <row r="1156" spans="2:6" s="1" customFormat="1" ht="15">
      <c r="B1156" s="1">
        <v>11</v>
      </c>
      <c r="C1156" s="9" t="str">
        <f>"Service Charge "&amp;'[1]J1.6 App For Gen Rate Adder6'!$D$20</f>
        <v>Service Charge Rate Adder6</v>
      </c>
      <c r="D1156" s="2" t="str">
        <f>'[1]Z1.0 OEB Control Sheet'!$O$74</f>
        <v>No</v>
      </c>
      <c r="E1156" s="10" t="s">
        <v>8</v>
      </c>
      <c r="F1156" s="12">
        <v>0</v>
      </c>
    </row>
    <row r="1157" spans="2:6" s="1" customFormat="1" ht="15">
      <c r="B1157" s="1">
        <v>12</v>
      </c>
      <c r="C1157" s="9" t="str">
        <f>"Service Charge "&amp;'[1]J1.7 App For Gen Rate Adder7'!$D$20</f>
        <v>Service Charge Rate Adder7</v>
      </c>
      <c r="D1157" s="2" t="str">
        <f>'[1]Z1.0 OEB Control Sheet'!$O$75</f>
        <v>No</v>
      </c>
      <c r="E1157" s="10" t="s">
        <v>8</v>
      </c>
      <c r="F1157" s="12">
        <v>0</v>
      </c>
    </row>
    <row r="1158" spans="2:6" s="1" customFormat="1" ht="15">
      <c r="B1158" s="1">
        <v>13</v>
      </c>
      <c r="C1158" s="9" t="str">
        <f>"Service Charge "&amp;'[1]J1.8 App For Gen Rate Adder8'!$D$20</f>
        <v>Service Charge Rate Adder8</v>
      </c>
      <c r="D1158" s="2" t="str">
        <f>'[1]Z1.0 OEB Control Sheet'!$O$76</f>
        <v>No</v>
      </c>
      <c r="E1158" s="10" t="s">
        <v>8</v>
      </c>
      <c r="F1158" s="12">
        <v>0</v>
      </c>
    </row>
    <row r="1159" spans="2:6" s="1" customFormat="1" ht="15">
      <c r="B1159" s="1">
        <v>14</v>
      </c>
      <c r="C1159" s="9" t="str">
        <f>"Service Charge "&amp;'[1]J1.9 App For Gen Rate Adder9'!$D$20</f>
        <v>Service Charge Rate Adder9</v>
      </c>
      <c r="D1159" s="2" t="str">
        <f>'[1]Z1.0 OEB Control Sheet'!$O$77</f>
        <v>No</v>
      </c>
      <c r="E1159" s="10" t="s">
        <v>8</v>
      </c>
      <c r="F1159" s="12">
        <v>0</v>
      </c>
    </row>
    <row r="1160" spans="2:6" s="1" customFormat="1" ht="15">
      <c r="B1160" s="1">
        <v>15</v>
      </c>
      <c r="C1160" s="9" t="str">
        <f>"Service Charge "&amp;'[1]J1.10 App For Gen Rate Adder10'!$D$20</f>
        <v>Service Charge Rate Adder10</v>
      </c>
      <c r="D1160" s="2" t="str">
        <f>'[1]Z1.0 OEB Control Sheet'!$O$78</f>
        <v>No</v>
      </c>
      <c r="E1160" s="10" t="s">
        <v>8</v>
      </c>
      <c r="F1160" s="12">
        <v>0</v>
      </c>
    </row>
    <row r="1161" spans="2:6" s="1" customFormat="1" ht="15">
      <c r="B1161" s="1">
        <v>16</v>
      </c>
      <c r="C1161" s="1" t="s">
        <v>11</v>
      </c>
      <c r="D1161" s="2"/>
      <c r="E1161" s="3"/>
      <c r="F1161" s="4"/>
    </row>
    <row r="1162" spans="2:6" s="1" customFormat="1" ht="15">
      <c r="B1162" s="1">
        <v>17</v>
      </c>
      <c r="C1162" s="1" t="s">
        <v>12</v>
      </c>
      <c r="D1162" s="2"/>
      <c r="E1162" s="3"/>
      <c r="F1162" s="4"/>
    </row>
    <row r="1163" spans="2:6" s="1" customFormat="1" ht="15">
      <c r="B1163" s="1">
        <v>18</v>
      </c>
      <c r="C1163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1163" s="2"/>
      <c r="E1163" s="10" t="s">
        <v>8</v>
      </c>
      <c r="F1163" s="12">
        <v>0</v>
      </c>
    </row>
    <row r="1164" spans="2:6" s="1" customFormat="1" ht="15">
      <c r="B1164" s="1">
        <v>19</v>
      </c>
      <c r="C1164" s="9" t="str">
        <f>"Service Charge "&amp;'[1]J2.2 App For Gen Rate Rider2'!$D$20&amp;" – effective until "&amp;'[1]J2.2 App For Gen Rate Rider2'!$I$22</f>
        <v>Service Charge Rate Rider2 – effective until </v>
      </c>
      <c r="D1164" s="2"/>
      <c r="E1164" s="10" t="s">
        <v>8</v>
      </c>
      <c r="F1164" s="12">
        <v>0</v>
      </c>
    </row>
    <row r="1165" spans="2:6" s="1" customFormat="1" ht="15">
      <c r="B1165" s="1">
        <v>20</v>
      </c>
      <c r="C1165" s="9" t="str">
        <f>"Service Charge "&amp;'[1]J2.3 App For Gen Rate Rider3'!$D$20&amp;" – effective until "&amp;'[1]J2.3 App For Gen Rate Rider3'!$I$22</f>
        <v>Service Charge Rate Rider3 – effective until </v>
      </c>
      <c r="D1165" s="2"/>
      <c r="E1165" s="10" t="s">
        <v>8</v>
      </c>
      <c r="F1165" s="12">
        <v>0</v>
      </c>
    </row>
    <row r="1166" spans="2:6" s="1" customFormat="1" ht="15">
      <c r="B1166" s="1">
        <v>21</v>
      </c>
      <c r="C1166" s="9" t="str">
        <f>"Service Charge "&amp;'[1]J2.4 App For Gen Rate Rider4'!$D$20&amp;" – effective until "&amp;'[1]J2.4 App For Gen Rate Rider4'!$I$22</f>
        <v>Service Charge Rate Rider4 – effective until </v>
      </c>
      <c r="D1166" s="2"/>
      <c r="E1166" s="10" t="s">
        <v>8</v>
      </c>
      <c r="F1166" s="12">
        <v>0</v>
      </c>
    </row>
    <row r="1167" spans="2:6" s="1" customFormat="1" ht="15">
      <c r="B1167" s="1">
        <v>22</v>
      </c>
      <c r="C1167" s="9" t="str">
        <f>"Service Charge "&amp;'[1]J2.5 App For Gen Rate Rider5'!$D$20&amp;" – effective until "&amp;'[1]J2.5 App For Gen Rate Rider5'!$I$22</f>
        <v>Service Charge Rate Rider5 – effective until </v>
      </c>
      <c r="D1167" s="2"/>
      <c r="E1167" s="10" t="s">
        <v>8</v>
      </c>
      <c r="F1167" s="12">
        <v>0</v>
      </c>
    </row>
    <row r="1168" spans="2:6" s="1" customFormat="1" ht="15">
      <c r="B1168" s="1">
        <v>23</v>
      </c>
      <c r="C1168" s="9" t="str">
        <f>"Service Charge "&amp;'[1]J2.6 App For Gen Rate Rider6'!$D$20&amp;" – effective until "&amp;'[1]J2.6 App For Gen Rate Rider6'!$I$22</f>
        <v>Service Charge Rate Rider6 – effective until </v>
      </c>
      <c r="D1168" s="2"/>
      <c r="E1168" s="10" t="s">
        <v>8</v>
      </c>
      <c r="F1168" s="12">
        <v>0</v>
      </c>
    </row>
    <row r="1169" spans="2:6" s="1" customFormat="1" ht="15">
      <c r="B1169" s="1">
        <v>24</v>
      </c>
      <c r="C1169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1169" s="2"/>
      <c r="E1169" s="10" t="s">
        <v>8</v>
      </c>
      <c r="F1169" s="12">
        <v>0</v>
      </c>
    </row>
    <row r="1170" spans="2:6" s="1" customFormat="1" ht="15">
      <c r="B1170" s="1">
        <v>25</v>
      </c>
      <c r="C1170" s="9" t="str">
        <f>"Service Charge "&amp;'[1]J2.8 App For Gen Rate Rider8'!$D$20&amp;" – effective until "&amp;'[1]J2.8 App For Gen Rate Rider8'!$I$22</f>
        <v>Service Charge Rate Rider8 – effective until </v>
      </c>
      <c r="D1170" s="2"/>
      <c r="E1170" s="10" t="s">
        <v>8</v>
      </c>
      <c r="F1170" s="12">
        <v>0</v>
      </c>
    </row>
    <row r="1171" spans="2:6" s="1" customFormat="1" ht="15">
      <c r="B1171" s="1">
        <v>26</v>
      </c>
      <c r="C1171" s="9" t="str">
        <f>"Service Charge "&amp;'[1]J2.9 App For Gen Rate Rider9'!$D$20&amp;" – effective until "&amp;'[1]J2.9 App For Gen Rate Rider9'!$I$22</f>
        <v>Service Charge Rate Rider9 – effective until </v>
      </c>
      <c r="D1171" s="2"/>
      <c r="E1171" s="10" t="s">
        <v>8</v>
      </c>
      <c r="F1171" s="12">
        <v>0</v>
      </c>
    </row>
    <row r="1172" spans="2:6" s="1" customFormat="1" ht="15">
      <c r="B1172" s="1">
        <v>27</v>
      </c>
      <c r="C1172" s="9" t="str">
        <f>"Service Charge "&amp;'[1]J2.10 App For Gen Rate Rider10'!$D$20&amp;" – effective until "&amp;'[1]J2.10 App For Gen Rate Rider10'!$I$22</f>
        <v>Service Charge Rate Rider10 – effective until </v>
      </c>
      <c r="D1172" s="2"/>
      <c r="E1172" s="10" t="s">
        <v>8</v>
      </c>
      <c r="F1172" s="12">
        <v>0</v>
      </c>
    </row>
    <row r="1173" spans="2:6" s="1" customFormat="1" ht="15">
      <c r="B1173" s="1">
        <v>28</v>
      </c>
      <c r="C1173" s="1" t="s">
        <v>13</v>
      </c>
      <c r="D1173" s="2"/>
      <c r="E1173" s="3"/>
      <c r="F1173" s="4"/>
    </row>
    <row r="1174" spans="2:6" s="1" customFormat="1" ht="15">
      <c r="B1174" s="1">
        <v>29</v>
      </c>
      <c r="C1174" s="1" t="s">
        <v>14</v>
      </c>
      <c r="D1174" s="2"/>
      <c r="E1174" s="3"/>
      <c r="F1174" s="4"/>
    </row>
    <row r="1175" spans="2:6" s="1" customFormat="1" ht="15">
      <c r="B1175" s="1">
        <v>30</v>
      </c>
      <c r="C1175" s="9" t="s">
        <v>15</v>
      </c>
      <c r="D1175" s="2"/>
      <c r="E1175" s="10" t="str">
        <f>"$/"&amp;'[1]B1.1 Curr&amp;Appl Rt Class General'!$G$41</f>
        <v>$/NA</v>
      </c>
      <c r="F1175" s="15">
        <v>0</v>
      </c>
    </row>
    <row r="1176" spans="2:6" s="1" customFormat="1" ht="15">
      <c r="B1176" s="1">
        <v>31</v>
      </c>
      <c r="C1176" s="6" t="s">
        <v>16</v>
      </c>
      <c r="D1176" s="2"/>
      <c r="E1176" s="7"/>
      <c r="F1176" s="8"/>
    </row>
    <row r="1177" spans="2:6" s="1" customFormat="1" ht="15">
      <c r="B1177" s="1">
        <v>32</v>
      </c>
      <c r="C1177" s="6" t="s">
        <v>17</v>
      </c>
      <c r="D1177" s="2"/>
      <c r="E1177" s="7"/>
      <c r="F1177" s="8"/>
    </row>
    <row r="1178" spans="2:6" s="1" customFormat="1" ht="15">
      <c r="B1178" s="1">
        <v>33</v>
      </c>
      <c r="C1178" s="9" t="str">
        <f>"Distribution Volumetric "&amp;'[1]J1.1 Smart Meter Funding Adder'!$D$20</f>
        <v>Distribution Volumetric Smart Meters</v>
      </c>
      <c r="D1178" s="2" t="str">
        <f>'[1]Z1.0 OEB Control Sheet'!$O$69</f>
        <v>Yes</v>
      </c>
      <c r="E1178" s="10" t="str">
        <f>"$/"&amp;'[1]B1.1 Curr&amp;Appl Rt Class General'!$G$41</f>
        <v>$/NA</v>
      </c>
      <c r="F1178" s="22">
        <v>0</v>
      </c>
    </row>
    <row r="1179" spans="2:6" s="1" customFormat="1" ht="15">
      <c r="B1179" s="1">
        <v>34</v>
      </c>
      <c r="C1179" s="9" t="str">
        <f>"Distribution Volumetric "&amp;'[1]J1.2 Smart Meter Dispos Adder'!$D$20</f>
        <v>Distribution Volumetric Smart Meter Disposition</v>
      </c>
      <c r="D1179" s="2" t="str">
        <f>'[1]Z1.0 OEB Control Sheet'!$O$70</f>
        <v>No</v>
      </c>
      <c r="E1179" s="10" t="str">
        <f>"$/"&amp;'[1]B1.1 Curr&amp;Appl Rt Class General'!$G$41</f>
        <v>$/NA</v>
      </c>
      <c r="F1179" s="22">
        <v>0</v>
      </c>
    </row>
    <row r="1180" spans="2:6" s="1" customFormat="1" ht="15">
      <c r="B1180" s="1">
        <v>35</v>
      </c>
      <c r="C1180" s="9" t="str">
        <f>"Distribution Volumetric "&amp;'[1]J1.3 App For Gen Rate Adder3'!$D$20</f>
        <v>Distribution Volumetric Rate Adder3</v>
      </c>
      <c r="D1180" s="2" t="str">
        <f>'[1]Z1.0 OEB Control Sheet'!$O$71</f>
        <v>No</v>
      </c>
      <c r="E1180" s="10" t="str">
        <f>"$/"&amp;'[1]B1.1 Curr&amp;Appl Rt Class General'!$G$41</f>
        <v>$/NA</v>
      </c>
      <c r="F1180" s="15">
        <v>0</v>
      </c>
    </row>
    <row r="1181" spans="2:6" s="1" customFormat="1" ht="15">
      <c r="B1181" s="1">
        <v>36</v>
      </c>
      <c r="C1181" s="9" t="str">
        <f>"Distribution Volumetric "&amp;'[1]J1.4 App For Gen Rate Adder4'!$D$20</f>
        <v>Distribution Volumetric Rate Adder4</v>
      </c>
      <c r="D1181" s="2" t="str">
        <f>'[1]Z1.0 OEB Control Sheet'!$O$72</f>
        <v>No</v>
      </c>
      <c r="E1181" s="10" t="str">
        <f>"$/"&amp;'[1]B1.1 Curr&amp;Appl Rt Class General'!$G$41</f>
        <v>$/NA</v>
      </c>
      <c r="F1181" s="22">
        <v>0</v>
      </c>
    </row>
    <row r="1182" spans="2:6" s="1" customFormat="1" ht="15">
      <c r="B1182" s="1">
        <v>37</v>
      </c>
      <c r="C1182" s="9" t="str">
        <f>"Distribution Volumetric "&amp;'[1]J1.5 App For Gen Rate Adder5'!$D$20</f>
        <v>Distribution Volumetric Rate Adder5</v>
      </c>
      <c r="D1182" s="2" t="str">
        <f>'[1]Z1.0 OEB Control Sheet'!$O$73</f>
        <v>No</v>
      </c>
      <c r="E1182" s="10" t="str">
        <f>"$/"&amp;'[1]B1.1 Curr&amp;Appl Rt Class General'!$G$41</f>
        <v>$/NA</v>
      </c>
      <c r="F1182" s="15">
        <v>0</v>
      </c>
    </row>
    <row r="1183" spans="2:6" s="1" customFormat="1" ht="15">
      <c r="B1183" s="1">
        <v>38</v>
      </c>
      <c r="C1183" s="9" t="str">
        <f>"Distribution Volumetric "&amp;'[1]J1.6 App For Gen Rate Adder6'!$D$20</f>
        <v>Distribution Volumetric Rate Adder6</v>
      </c>
      <c r="D1183" s="2" t="str">
        <f>'[1]Z1.0 OEB Control Sheet'!$O$74</f>
        <v>No</v>
      </c>
      <c r="E1183" s="10" t="str">
        <f>"$/"&amp;'[1]B1.1 Curr&amp;Appl Rt Class General'!$G$41</f>
        <v>$/NA</v>
      </c>
      <c r="F1183" s="22">
        <v>0</v>
      </c>
    </row>
    <row r="1184" spans="2:6" s="1" customFormat="1" ht="15">
      <c r="B1184" s="1">
        <v>39</v>
      </c>
      <c r="C1184" s="9" t="str">
        <f>"Distribution Volumetric "&amp;'[1]J1.7 App For Gen Rate Adder7'!$D$20</f>
        <v>Distribution Volumetric Rate Adder7</v>
      </c>
      <c r="D1184" s="2" t="str">
        <f>'[1]Z1.0 OEB Control Sheet'!$O$75</f>
        <v>No</v>
      </c>
      <c r="E1184" s="10" t="str">
        <f>"$/"&amp;'[1]B1.1 Curr&amp;Appl Rt Class General'!$G$41</f>
        <v>$/NA</v>
      </c>
      <c r="F1184" s="22">
        <v>0</v>
      </c>
    </row>
    <row r="1185" spans="2:6" s="1" customFormat="1" ht="15">
      <c r="B1185" s="1">
        <v>40</v>
      </c>
      <c r="C1185" s="9" t="str">
        <f>"Distribution Volumetric "&amp;'[1]J1.8 App For Gen Rate Adder8'!$D$20</f>
        <v>Distribution Volumetric Rate Adder8</v>
      </c>
      <c r="D1185" s="2" t="str">
        <f>'[1]Z1.0 OEB Control Sheet'!$O$76</f>
        <v>No</v>
      </c>
      <c r="E1185" s="10" t="str">
        <f>"$/"&amp;'[1]B1.1 Curr&amp;Appl Rt Class General'!$G$41</f>
        <v>$/NA</v>
      </c>
      <c r="F1185" s="22">
        <v>0</v>
      </c>
    </row>
    <row r="1186" spans="2:6" s="1" customFormat="1" ht="15">
      <c r="B1186" s="1">
        <v>41</v>
      </c>
      <c r="C1186" s="9" t="str">
        <f>"Distribution Volumetric "&amp;'[1]J1.9 App For Gen Rate Adder9'!$D$20</f>
        <v>Distribution Volumetric Rate Adder9</v>
      </c>
      <c r="D1186" s="2" t="str">
        <f>'[1]Z1.0 OEB Control Sheet'!$O$77</f>
        <v>No</v>
      </c>
      <c r="E1186" s="10" t="str">
        <f>"$/"&amp;'[1]B1.1 Curr&amp;Appl Rt Class General'!$G$41</f>
        <v>$/NA</v>
      </c>
      <c r="F1186" s="15">
        <v>0</v>
      </c>
    </row>
    <row r="1187" spans="2:6" s="1" customFormat="1" ht="15">
      <c r="B1187" s="1">
        <v>42</v>
      </c>
      <c r="C1187" s="9" t="str">
        <f>"Distribution Volumetric "&amp;'[1]J1.10 App For Gen Rate Adder10'!$D$20</f>
        <v>Distribution Volumetric Rate Adder10</v>
      </c>
      <c r="D1187" s="2" t="str">
        <f>'[1]Z1.0 OEB Control Sheet'!$O$78</f>
        <v>No</v>
      </c>
      <c r="E1187" s="10" t="str">
        <f>"$/"&amp;'[1]B1.1 Curr&amp;Appl Rt Class General'!$G$41</f>
        <v>$/NA</v>
      </c>
      <c r="F1187" s="22">
        <v>0</v>
      </c>
    </row>
    <row r="1188" spans="2:6" s="1" customFormat="1" ht="15">
      <c r="B1188" s="1">
        <v>43</v>
      </c>
      <c r="C1188" s="9" t="s">
        <v>18</v>
      </c>
      <c r="D1188" s="2"/>
      <c r="E1188" s="10" t="str">
        <f>"$/"&amp;'[1]B1.1 Curr&amp;Appl Rt Class General'!$G$41</f>
        <v>$/NA</v>
      </c>
      <c r="F1188" s="15">
        <v>0</v>
      </c>
    </row>
    <row r="1189" spans="2:6" s="1" customFormat="1" ht="15">
      <c r="B1189" s="1">
        <v>44</v>
      </c>
      <c r="C1189" s="1" t="s">
        <v>19</v>
      </c>
      <c r="D1189" s="2"/>
      <c r="E1189" s="3"/>
      <c r="F1189" s="4"/>
    </row>
    <row r="1190" spans="2:6" s="1" customFormat="1" ht="15">
      <c r="B1190" s="1">
        <v>45</v>
      </c>
      <c r="C1190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1190" s="2"/>
      <c r="E1190" s="10" t="str">
        <f>"$/"&amp;'[1]B1.1 Curr&amp;Appl Rt Class General'!$G$41</f>
        <v>$/NA</v>
      </c>
      <c r="F1190" s="22">
        <v>0</v>
      </c>
    </row>
    <row r="1191" spans="2:6" s="1" customFormat="1" ht="15">
      <c r="B1191" s="1">
        <v>46</v>
      </c>
      <c r="C1191" s="9" t="str">
        <f>"Distribution Volumetric "&amp;'[1]J2.2 App For Gen Rate Rider2'!$D$20&amp;" – effective until "&amp;'[1]J2.2 App For Gen Rate Rider2'!$I$22</f>
        <v>Distribution Volumetric Rate Rider2 – effective until </v>
      </c>
      <c r="D1191" s="2"/>
      <c r="E1191" s="10" t="str">
        <f>"$/"&amp;'[1]B1.1 Curr&amp;Appl Rt Class General'!$G$41</f>
        <v>$/NA</v>
      </c>
      <c r="F1191" s="22">
        <v>0</v>
      </c>
    </row>
    <row r="1192" spans="2:6" s="1" customFormat="1" ht="15">
      <c r="B1192" s="1">
        <v>47</v>
      </c>
      <c r="C1192" s="9" t="str">
        <f>"Distribution Volumetric "&amp;'[1]J2.3 App For Gen Rate Rider3'!$D$20&amp;" – effective until "&amp;'[1]J2.3 App For Gen Rate Rider3'!$I$22</f>
        <v>Distribution Volumetric Rate Rider3 – effective until </v>
      </c>
      <c r="D1192" s="2"/>
      <c r="E1192" s="10" t="str">
        <f>"$/"&amp;'[1]B1.1 Curr&amp;Appl Rt Class General'!$G$41</f>
        <v>$/NA</v>
      </c>
      <c r="F1192" s="22">
        <v>0</v>
      </c>
    </row>
    <row r="1193" spans="2:6" s="1" customFormat="1" ht="15">
      <c r="B1193" s="1">
        <v>48</v>
      </c>
      <c r="C1193" s="9" t="str">
        <f>"Distribution Volumetric "&amp;'[1]J2.4 App For Gen Rate Rider4'!$D$20&amp;" – effective until "&amp;'[1]J2.4 App For Gen Rate Rider4'!$I$22</f>
        <v>Distribution Volumetric Rate Rider4 – effective until </v>
      </c>
      <c r="D1193" s="2"/>
      <c r="E1193" s="10" t="str">
        <f>"$/"&amp;'[1]B1.1 Curr&amp;Appl Rt Class General'!$G$41</f>
        <v>$/NA</v>
      </c>
      <c r="F1193" s="22">
        <v>0</v>
      </c>
    </row>
    <row r="1194" spans="2:6" s="1" customFormat="1" ht="15">
      <c r="B1194" s="1">
        <v>49</v>
      </c>
      <c r="C1194" s="9" t="str">
        <f>"Distribution Volumetric "&amp;'[1]J2.5 App For Gen Rate Rider5'!$D$20&amp;" – effective until "&amp;'[1]J2.5 App For Gen Rate Rider5'!$I$22</f>
        <v>Distribution Volumetric Rate Rider5 – effective until </v>
      </c>
      <c r="D1194" s="2"/>
      <c r="E1194" s="10" t="str">
        <f>"$/"&amp;'[1]B1.1 Curr&amp;Appl Rt Class General'!$G$41</f>
        <v>$/NA</v>
      </c>
      <c r="F1194" s="22">
        <v>0</v>
      </c>
    </row>
    <row r="1195" spans="2:6" s="1" customFormat="1" ht="15">
      <c r="B1195" s="1">
        <v>50</v>
      </c>
      <c r="C1195" s="9" t="str">
        <f>"Distribution Volumetric "&amp;'[1]J2.6 App For Gen Rate Rider6'!$D$20&amp;" – effective until "&amp;'[1]J2.6 App For Gen Rate Rider6'!$I$22</f>
        <v>Distribution Volumetric Rate Rider6 – effective until </v>
      </c>
      <c r="D1195" s="2"/>
      <c r="E1195" s="10" t="str">
        <f>"$/"&amp;'[1]B1.1 Curr&amp;Appl Rt Class General'!$G$41</f>
        <v>$/NA</v>
      </c>
      <c r="F1195" s="22">
        <v>0</v>
      </c>
    </row>
    <row r="1196" spans="2:6" s="1" customFormat="1" ht="15">
      <c r="B1196" s="1">
        <v>51</v>
      </c>
      <c r="C1196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196" s="2"/>
      <c r="E1196" s="10" t="str">
        <f>"$/"&amp;'[1]B1.1 Curr&amp;Appl Rt Class General'!$G$41</f>
        <v>$/NA</v>
      </c>
      <c r="F1196" s="22">
        <v>0</v>
      </c>
    </row>
    <row r="1197" spans="2:6" s="1" customFormat="1" ht="15">
      <c r="B1197" s="1">
        <v>52</v>
      </c>
      <c r="C1197" s="9" t="str">
        <f>"Distribution Volumetric "&amp;'[1]J2.8 App For Gen Rate Rider8'!$D$20&amp;" – effective until "&amp;'[1]J2.8 App For Gen Rate Rider8'!$I$22</f>
        <v>Distribution Volumetric Rate Rider8 – effective until </v>
      </c>
      <c r="D1197" s="2"/>
      <c r="E1197" s="10" t="str">
        <f>"$/"&amp;'[1]B1.1 Curr&amp;Appl Rt Class General'!$G$41</f>
        <v>$/NA</v>
      </c>
      <c r="F1197" s="22">
        <v>0</v>
      </c>
    </row>
    <row r="1198" spans="2:6" s="1" customFormat="1" ht="15">
      <c r="B1198" s="1">
        <v>53</v>
      </c>
      <c r="C1198" s="9" t="str">
        <f>"Distribution Volumetric "&amp;'[1]J2.9 App For Gen Rate Rider9'!$D$20&amp;" – effective until "&amp;'[1]J2.9 App For Gen Rate Rider9'!$I$22</f>
        <v>Distribution Volumetric Rate Rider9 – effective until </v>
      </c>
      <c r="D1198" s="2"/>
      <c r="E1198" s="10" t="str">
        <f>"$/"&amp;'[1]B1.1 Curr&amp;Appl Rt Class General'!$G$41</f>
        <v>$/NA</v>
      </c>
      <c r="F1198" s="22">
        <v>0</v>
      </c>
    </row>
    <row r="1199" spans="2:6" s="1" customFormat="1" ht="15">
      <c r="B1199" s="1">
        <v>54</v>
      </c>
      <c r="C1199" s="9" t="str">
        <f>"Distribution Volumetric "&amp;'[1]J2.10 App For Gen Rate Rider10'!$D$20&amp;" – effective until "&amp;'[1]J2.10 App For Gen Rate Rider10'!$I$22</f>
        <v>Distribution Volumetric Rate Rider10 – effective until </v>
      </c>
      <c r="D1199" s="2"/>
      <c r="E1199" s="10" t="str">
        <f>"$/"&amp;'[1]B1.1 Curr&amp;Appl Rt Class General'!$G$41</f>
        <v>$/NA</v>
      </c>
      <c r="F1199" s="22">
        <v>0</v>
      </c>
    </row>
    <row r="1200" spans="2:6" s="1" customFormat="1" ht="15">
      <c r="B1200" s="1">
        <v>55</v>
      </c>
      <c r="C1200" s="1" t="s">
        <v>20</v>
      </c>
      <c r="D1200" s="2"/>
      <c r="E1200" s="3"/>
      <c r="F1200" s="4"/>
    </row>
    <row r="1201" spans="2:6" s="1" customFormat="1" ht="15">
      <c r="B1201" s="1">
        <v>56</v>
      </c>
      <c r="C1201" s="1" t="s">
        <v>21</v>
      </c>
      <c r="D1201" s="2"/>
      <c r="E1201" s="3"/>
      <c r="F1201" s="4"/>
    </row>
    <row r="1202" spans="2:6" s="1" customFormat="1" ht="15">
      <c r="B1202" s="1">
        <v>57</v>
      </c>
      <c r="C1202" s="9"/>
      <c r="D1202" s="2"/>
      <c r="E1202" s="10" t="str">
        <f>"$/"&amp;'[1]B1.1 Curr&amp;Appl Rt Class General'!$G$41</f>
        <v>$/NA</v>
      </c>
      <c r="F1202" s="15">
        <v>0</v>
      </c>
    </row>
    <row r="1203" spans="2:6" s="1" customFormat="1" ht="15">
      <c r="B1203" s="1">
        <v>58</v>
      </c>
      <c r="C1203" s="9"/>
      <c r="D1203" s="2"/>
      <c r="E1203" s="10" t="str">
        <f>"$/"&amp;'[1]B1.1 Curr&amp;Appl Rt Class General'!$G$41</f>
        <v>$/NA</v>
      </c>
      <c r="F1203" s="15">
        <v>0</v>
      </c>
    </row>
    <row r="1204" spans="2:6" s="1" customFormat="1" ht="15">
      <c r="B1204" s="1">
        <v>59</v>
      </c>
      <c r="C1204" s="9"/>
      <c r="D1204" s="2"/>
      <c r="E1204" s="10" t="str">
        <f>"$/"&amp;'[1]B1.1 Curr&amp;Appl Rt Class General'!$G$41</f>
        <v>$/NA</v>
      </c>
      <c r="F1204" s="15">
        <v>0</v>
      </c>
    </row>
    <row r="1205" spans="2:6" s="1" customFormat="1" ht="15">
      <c r="B1205" s="1">
        <v>60</v>
      </c>
      <c r="C1205" s="1" t="s">
        <v>22</v>
      </c>
      <c r="D1205" s="2"/>
      <c r="E1205" s="3"/>
      <c r="F1205" s="4"/>
    </row>
    <row r="1206" spans="2:6" s="1" customFormat="1" ht="15">
      <c r="B1206" s="1">
        <v>61</v>
      </c>
      <c r="C1206" s="1" t="s">
        <v>23</v>
      </c>
      <c r="D1206" s="2"/>
      <c r="E1206" s="3"/>
      <c r="F1206" s="4"/>
    </row>
    <row r="1207" spans="2:6" s="1" customFormat="1" ht="15">
      <c r="B1207" s="1">
        <v>62</v>
      </c>
      <c r="C1207" s="9"/>
      <c r="D1207" s="2"/>
      <c r="E1207" s="10" t="str">
        <f>"$/"&amp;'[1]B1.1 Curr&amp;Appl Rt Class General'!$G$41</f>
        <v>$/NA</v>
      </c>
      <c r="F1207" s="15">
        <v>0</v>
      </c>
    </row>
    <row r="1208" spans="2:6" s="1" customFormat="1" ht="15">
      <c r="B1208" s="1">
        <v>63</v>
      </c>
      <c r="C1208" s="9"/>
      <c r="D1208" s="2"/>
      <c r="E1208" s="10" t="str">
        <f>"$/"&amp;'[1]B1.1 Curr&amp;Appl Rt Class General'!$G$41</f>
        <v>$/NA</v>
      </c>
      <c r="F1208" s="15">
        <v>0</v>
      </c>
    </row>
    <row r="1209" spans="2:6" s="1" customFormat="1" ht="15">
      <c r="B1209" s="1">
        <v>64</v>
      </c>
      <c r="C1209" s="9"/>
      <c r="D1209" s="2"/>
      <c r="E1209" s="10" t="str">
        <f>"$/"&amp;'[1]B1.1 Curr&amp;Appl Rt Class General'!$G$41</f>
        <v>$/NA</v>
      </c>
      <c r="F1209" s="15">
        <v>0</v>
      </c>
    </row>
    <row r="1210" spans="2:6" s="1" customFormat="1" ht="15">
      <c r="B1210" s="1">
        <v>65</v>
      </c>
      <c r="C1210" s="1" t="s">
        <v>24</v>
      </c>
      <c r="D1210" s="2"/>
      <c r="E1210" s="3"/>
      <c r="F1210" s="4"/>
    </row>
    <row r="1211" spans="2:6" s="1" customFormat="1" ht="15">
      <c r="B1211" s="1">
        <v>66</v>
      </c>
      <c r="C1211" s="1" t="s">
        <v>25</v>
      </c>
      <c r="D1211" s="2"/>
      <c r="E1211" s="3"/>
      <c r="F1211" s="4"/>
    </row>
    <row r="1212" spans="2:6" s="1" customFormat="1" ht="15">
      <c r="B1212" s="1">
        <v>67</v>
      </c>
      <c r="C1212" s="9"/>
      <c r="D1212" s="2"/>
      <c r="E1212" s="10" t="str">
        <f>"$/"&amp;'[1]B1.1 Curr&amp;Appl Rt Class General'!$G$41</f>
        <v>$/NA</v>
      </c>
      <c r="F1212" s="15">
        <v>0</v>
      </c>
    </row>
    <row r="1213" spans="2:6" s="1" customFormat="1" ht="15">
      <c r="B1213" s="1">
        <v>68</v>
      </c>
      <c r="C1213" s="9"/>
      <c r="D1213" s="2"/>
      <c r="E1213" s="10" t="str">
        <f>"$/"&amp;'[1]B1.1 Curr&amp;Appl Rt Class General'!$G$41</f>
        <v>$/NA</v>
      </c>
      <c r="F1213" s="15">
        <v>0</v>
      </c>
    </row>
    <row r="1214" spans="2:6" s="1" customFormat="1" ht="15">
      <c r="B1214" s="1">
        <v>69</v>
      </c>
      <c r="C1214" s="9"/>
      <c r="D1214" s="2"/>
      <c r="E1214" s="10" t="str">
        <f>"$/"&amp;'[1]B1.1 Curr&amp;Appl Rt Class General'!$G$41</f>
        <v>$/NA</v>
      </c>
      <c r="F1214" s="15">
        <v>0</v>
      </c>
    </row>
    <row r="1215" spans="2:6" s="1" customFormat="1" ht="15">
      <c r="B1215" s="1">
        <v>70</v>
      </c>
      <c r="C1215" s="1" t="s">
        <v>26</v>
      </c>
      <c r="D1215" s="2"/>
      <c r="E1215" s="3"/>
      <c r="F1215" s="4"/>
    </row>
    <row r="1216" spans="2:6" s="1" customFormat="1" ht="15">
      <c r="B1216" s="1">
        <v>71</v>
      </c>
      <c r="C1216" s="1" t="s">
        <v>27</v>
      </c>
      <c r="D1216" s="2"/>
      <c r="E1216" s="3"/>
      <c r="F1216" s="4"/>
    </row>
    <row r="1217" spans="2:6" s="1" customFormat="1" ht="15">
      <c r="B1217" s="1">
        <v>72</v>
      </c>
      <c r="C1217" s="9" t="str">
        <f>'[1]M1.1 Appl For WMSR'!$C$28</f>
        <v>Wholesale Market Service Rate </v>
      </c>
      <c r="D1217" s="2"/>
      <c r="E1217" s="10" t="s">
        <v>28</v>
      </c>
      <c r="F1217" s="23">
        <v>0</v>
      </c>
    </row>
    <row r="1218" spans="2:6" s="1" customFormat="1" ht="15">
      <c r="B1218" s="1">
        <v>73</v>
      </c>
      <c r="C1218" s="1" t="s">
        <v>29</v>
      </c>
      <c r="D1218" s="2"/>
      <c r="E1218" s="3"/>
      <c r="F1218" s="4"/>
    </row>
    <row r="1219" spans="2:6" s="1" customFormat="1" ht="15">
      <c r="B1219" s="1">
        <v>74</v>
      </c>
      <c r="C1219" s="1" t="s">
        <v>30</v>
      </c>
      <c r="D1219" s="2"/>
      <c r="E1219" s="3"/>
      <c r="F1219" s="4"/>
    </row>
    <row r="1220" spans="2:6" s="1" customFormat="1" ht="15">
      <c r="B1220" s="1">
        <v>75</v>
      </c>
      <c r="C1220" s="9" t="str">
        <f>'[1]M2.1 Appl For RRR'!$C$28</f>
        <v>Rural Rate Protection Charge</v>
      </c>
      <c r="D1220" s="2"/>
      <c r="E1220" s="10" t="s">
        <v>28</v>
      </c>
      <c r="F1220" s="15">
        <v>0</v>
      </c>
    </row>
    <row r="1221" spans="2:6" s="1" customFormat="1" ht="15">
      <c r="B1221" s="1">
        <v>76</v>
      </c>
      <c r="C1221" s="1" t="s">
        <v>31</v>
      </c>
      <c r="D1221" s="2"/>
      <c r="E1221" s="3"/>
      <c r="F1221" s="4"/>
    </row>
    <row r="1222" spans="2:6" s="1" customFormat="1" ht="15">
      <c r="B1222" s="1">
        <v>77</v>
      </c>
      <c r="C1222" s="1" t="s">
        <v>32</v>
      </c>
      <c r="D1222" s="2"/>
      <c r="E1222" s="3"/>
      <c r="F1222" s="4"/>
    </row>
    <row r="1223" spans="2:6" s="1" customFormat="1" ht="15">
      <c r="B1223" s="1">
        <v>78</v>
      </c>
      <c r="C1223" s="9" t="str">
        <f>'[1]M3.1 Appl For SSS'!$C$28</f>
        <v>Standard Supply Service – Administrative Charge (if applicable)</v>
      </c>
      <c r="D1223" s="2"/>
      <c r="E1223" s="10" t="s">
        <v>8</v>
      </c>
      <c r="F1223" s="11">
        <v>0</v>
      </c>
    </row>
    <row r="1224" spans="2:6" s="1" customFormat="1" ht="15">
      <c r="B1224" s="1">
        <v>79</v>
      </c>
      <c r="C1224" s="1" t="s">
        <v>33</v>
      </c>
      <c r="D1224" s="2"/>
      <c r="E1224" s="3"/>
      <c r="F1224" s="4"/>
    </row>
    <row r="1225" spans="2:6" s="1" customFormat="1" ht="15">
      <c r="B1225" s="1">
        <v>80</v>
      </c>
      <c r="C1225" s="1" t="s">
        <v>34</v>
      </c>
      <c r="D1225" s="2"/>
      <c r="E1225" s="3"/>
      <c r="F1225" s="4"/>
    </row>
    <row r="1226" spans="4:6" s="1" customFormat="1" ht="15">
      <c r="D1226" s="2"/>
      <c r="E1226" s="3"/>
      <c r="F1226" s="4"/>
    </row>
    <row r="1227" spans="4:6" s="1" customFormat="1" ht="15">
      <c r="D1227" s="2"/>
      <c r="E1227" s="3"/>
      <c r="F1227" s="4"/>
    </row>
    <row r="1228" spans="2:6" s="1" customFormat="1" ht="15">
      <c r="B1228" s="1" t="s">
        <v>44</v>
      </c>
      <c r="C1228" s="1" t="s">
        <v>0</v>
      </c>
      <c r="D1228" s="2"/>
      <c r="E1228" s="3"/>
      <c r="F1228" s="4"/>
    </row>
    <row r="1229" spans="2:6" s="1" customFormat="1" ht="15.75">
      <c r="B1229" s="21">
        <f>'[1]B1.1 Curr&amp;Appl Rt Class General'!$B$42</f>
        <v>22</v>
      </c>
      <c r="C1229" s="5" t="str">
        <f>'[1]B1.1 Curr&amp;Appl Rt Class General'!$D$42</f>
        <v>Rate Class 22</v>
      </c>
      <c r="D1229" s="2"/>
      <c r="E1229" s="3"/>
      <c r="F1229" s="4"/>
    </row>
    <row r="1230" spans="4:6" s="1" customFormat="1" ht="15">
      <c r="D1230" s="2"/>
      <c r="E1230" s="3"/>
      <c r="F1230" s="4"/>
    </row>
    <row r="1231" spans="2:6" s="1" customFormat="1" ht="15">
      <c r="B1231" s="1" t="s">
        <v>44</v>
      </c>
      <c r="C1231" s="1" t="s">
        <v>1</v>
      </c>
      <c r="D1231" s="2" t="s">
        <v>2</v>
      </c>
      <c r="E1231" s="3" t="s">
        <v>3</v>
      </c>
      <c r="F1231" s="4" t="s">
        <v>4</v>
      </c>
    </row>
    <row r="1232" spans="2:6" s="1" customFormat="1" ht="15">
      <c r="B1232" s="1">
        <v>1</v>
      </c>
      <c r="C1232" s="6" t="s">
        <v>5</v>
      </c>
      <c r="D1232" s="2"/>
      <c r="E1232" s="7"/>
      <c r="F1232" s="8"/>
    </row>
    <row r="1233" spans="2:6" s="1" customFormat="1" ht="15">
      <c r="B1233" s="1">
        <v>2</v>
      </c>
      <c r="C1233" s="1" t="s">
        <v>6</v>
      </c>
      <c r="D1233" s="2"/>
      <c r="E1233" s="3"/>
      <c r="F1233" s="4"/>
    </row>
    <row r="1234" spans="2:6" s="1" customFormat="1" ht="15">
      <c r="B1234" s="1">
        <v>3</v>
      </c>
      <c r="C1234" s="9" t="s">
        <v>36</v>
      </c>
      <c r="D1234" s="2"/>
      <c r="E1234" s="10" t="s">
        <v>8</v>
      </c>
      <c r="F1234" s="11">
        <v>0</v>
      </c>
    </row>
    <row r="1235" spans="2:6" s="1" customFormat="1" ht="15">
      <c r="B1235" s="1">
        <v>4</v>
      </c>
      <c r="C1235" s="1" t="s">
        <v>9</v>
      </c>
      <c r="D1235" s="2"/>
      <c r="E1235" s="3"/>
      <c r="F1235" s="4"/>
    </row>
    <row r="1236" spans="2:6" s="1" customFormat="1" ht="15">
      <c r="B1236" s="1">
        <v>5</v>
      </c>
      <c r="C1236" s="1" t="s">
        <v>10</v>
      </c>
      <c r="D1236" s="2"/>
      <c r="E1236" s="3"/>
      <c r="F1236" s="4"/>
    </row>
    <row r="1237" spans="2:6" s="1" customFormat="1" ht="15">
      <c r="B1237" s="1">
        <v>6</v>
      </c>
      <c r="C1237" s="9" t="str">
        <f>"Service Charge "&amp;'[1]J1.1 Smart Meter Funding Adder'!$D$20</f>
        <v>Service Charge Smart Meters</v>
      </c>
      <c r="D1237" s="2" t="str">
        <f>'[1]Z1.0 OEB Control Sheet'!$O$69</f>
        <v>Yes</v>
      </c>
      <c r="E1237" s="10" t="s">
        <v>8</v>
      </c>
      <c r="F1237" s="12">
        <v>0</v>
      </c>
    </row>
    <row r="1238" spans="2:6" s="1" customFormat="1" ht="15">
      <c r="B1238" s="1">
        <v>7</v>
      </c>
      <c r="C1238" s="9" t="str">
        <f>"Service Charge "&amp;'[1]J1.2 Smart Meter Dispos Adder'!$D$20</f>
        <v>Service Charge Smart Meter Disposition</v>
      </c>
      <c r="D1238" s="2" t="str">
        <f>'[1]Z1.0 OEB Control Sheet'!$O$70</f>
        <v>No</v>
      </c>
      <c r="E1238" s="10" t="s">
        <v>8</v>
      </c>
      <c r="F1238" s="12">
        <v>0</v>
      </c>
    </row>
    <row r="1239" spans="2:6" s="1" customFormat="1" ht="15">
      <c r="B1239" s="1">
        <v>8</v>
      </c>
      <c r="C1239" s="9" t="str">
        <f>"Service Charge "&amp;'[1]J1.3 App For Gen Rate Adder3'!$D$20</f>
        <v>Service Charge Rate Adder3</v>
      </c>
      <c r="D1239" s="2" t="str">
        <f>'[1]Z1.0 OEB Control Sheet'!$O$71</f>
        <v>No</v>
      </c>
      <c r="E1239" s="10" t="s">
        <v>8</v>
      </c>
      <c r="F1239" s="12">
        <v>0</v>
      </c>
    </row>
    <row r="1240" spans="2:6" s="1" customFormat="1" ht="15">
      <c r="B1240" s="1">
        <v>9</v>
      </c>
      <c r="C1240" s="9" t="str">
        <f>"Service Charge "&amp;'[1]J1.4 App For Gen Rate Adder4'!$D$20</f>
        <v>Service Charge Rate Adder4</v>
      </c>
      <c r="D1240" s="2" t="str">
        <f>'[1]Z1.0 OEB Control Sheet'!$O$72</f>
        <v>No</v>
      </c>
      <c r="E1240" s="10" t="s">
        <v>8</v>
      </c>
      <c r="F1240" s="12">
        <v>0</v>
      </c>
    </row>
    <row r="1241" spans="2:6" s="1" customFormat="1" ht="15">
      <c r="B1241" s="1">
        <v>10</v>
      </c>
      <c r="C1241" s="9" t="str">
        <f>"Service Charge "&amp;'[1]J1.5 App For Gen Rate Adder5'!$D$20</f>
        <v>Service Charge Rate Adder5</v>
      </c>
      <c r="D1241" s="2" t="str">
        <f>'[1]Z1.0 OEB Control Sheet'!$O$73</f>
        <v>No</v>
      </c>
      <c r="E1241" s="10" t="s">
        <v>8</v>
      </c>
      <c r="F1241" s="12">
        <v>0</v>
      </c>
    </row>
    <row r="1242" spans="2:6" s="1" customFormat="1" ht="15">
      <c r="B1242" s="1">
        <v>11</v>
      </c>
      <c r="C1242" s="9" t="str">
        <f>"Service Charge "&amp;'[1]J1.6 App For Gen Rate Adder6'!$D$20</f>
        <v>Service Charge Rate Adder6</v>
      </c>
      <c r="D1242" s="2" t="str">
        <f>'[1]Z1.0 OEB Control Sheet'!$O$74</f>
        <v>No</v>
      </c>
      <c r="E1242" s="10" t="s">
        <v>8</v>
      </c>
      <c r="F1242" s="12">
        <v>0</v>
      </c>
    </row>
    <row r="1243" spans="2:6" s="1" customFormat="1" ht="15">
      <c r="B1243" s="1">
        <v>12</v>
      </c>
      <c r="C1243" s="9" t="str">
        <f>"Service Charge "&amp;'[1]J1.7 App For Gen Rate Adder7'!$D$20</f>
        <v>Service Charge Rate Adder7</v>
      </c>
      <c r="D1243" s="2" t="str">
        <f>'[1]Z1.0 OEB Control Sheet'!$O$75</f>
        <v>No</v>
      </c>
      <c r="E1243" s="10" t="s">
        <v>8</v>
      </c>
      <c r="F1243" s="12">
        <v>0</v>
      </c>
    </row>
    <row r="1244" spans="2:6" s="1" customFormat="1" ht="15">
      <c r="B1244" s="1">
        <v>13</v>
      </c>
      <c r="C1244" s="9" t="str">
        <f>"Service Charge "&amp;'[1]J1.8 App For Gen Rate Adder8'!$D$20</f>
        <v>Service Charge Rate Adder8</v>
      </c>
      <c r="D1244" s="2" t="str">
        <f>'[1]Z1.0 OEB Control Sheet'!$O$76</f>
        <v>No</v>
      </c>
      <c r="E1244" s="10" t="s">
        <v>8</v>
      </c>
      <c r="F1244" s="12">
        <v>0</v>
      </c>
    </row>
    <row r="1245" spans="2:6" s="1" customFormat="1" ht="15">
      <c r="B1245" s="1">
        <v>14</v>
      </c>
      <c r="C1245" s="9" t="str">
        <f>"Service Charge "&amp;'[1]J1.9 App For Gen Rate Adder9'!$D$20</f>
        <v>Service Charge Rate Adder9</v>
      </c>
      <c r="D1245" s="2" t="str">
        <f>'[1]Z1.0 OEB Control Sheet'!$O$77</f>
        <v>No</v>
      </c>
      <c r="E1245" s="10" t="s">
        <v>8</v>
      </c>
      <c r="F1245" s="12">
        <v>0</v>
      </c>
    </row>
    <row r="1246" spans="2:6" s="1" customFormat="1" ht="15">
      <c r="B1246" s="1">
        <v>15</v>
      </c>
      <c r="C1246" s="9" t="str">
        <f>"Service Charge "&amp;'[1]J1.10 App For Gen Rate Adder10'!$D$20</f>
        <v>Service Charge Rate Adder10</v>
      </c>
      <c r="D1246" s="2" t="str">
        <f>'[1]Z1.0 OEB Control Sheet'!$O$78</f>
        <v>No</v>
      </c>
      <c r="E1246" s="10" t="s">
        <v>8</v>
      </c>
      <c r="F1246" s="12">
        <v>0</v>
      </c>
    </row>
    <row r="1247" spans="2:6" s="1" customFormat="1" ht="15">
      <c r="B1247" s="1">
        <v>16</v>
      </c>
      <c r="C1247" s="1" t="s">
        <v>11</v>
      </c>
      <c r="D1247" s="2"/>
      <c r="E1247" s="3"/>
      <c r="F1247" s="4"/>
    </row>
    <row r="1248" spans="2:6" s="1" customFormat="1" ht="15">
      <c r="B1248" s="1">
        <v>17</v>
      </c>
      <c r="C1248" s="1" t="s">
        <v>12</v>
      </c>
      <c r="D1248" s="2"/>
      <c r="E1248" s="3"/>
      <c r="F1248" s="4"/>
    </row>
    <row r="1249" spans="2:6" s="1" customFormat="1" ht="15">
      <c r="B1249" s="1">
        <v>18</v>
      </c>
      <c r="C1249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1249" s="2"/>
      <c r="E1249" s="10" t="s">
        <v>8</v>
      </c>
      <c r="F1249" s="12">
        <v>0</v>
      </c>
    </row>
    <row r="1250" spans="2:6" s="1" customFormat="1" ht="15">
      <c r="B1250" s="1">
        <v>19</v>
      </c>
      <c r="C1250" s="9" t="str">
        <f>"Service Charge "&amp;'[1]J2.2 App For Gen Rate Rider2'!$D$20&amp;" – effective until "&amp;'[1]J2.2 App For Gen Rate Rider2'!$I$22</f>
        <v>Service Charge Rate Rider2 – effective until </v>
      </c>
      <c r="D1250" s="2"/>
      <c r="E1250" s="10" t="s">
        <v>8</v>
      </c>
      <c r="F1250" s="12">
        <v>0</v>
      </c>
    </row>
    <row r="1251" spans="2:6" s="1" customFormat="1" ht="15">
      <c r="B1251" s="1">
        <v>20</v>
      </c>
      <c r="C1251" s="9" t="str">
        <f>"Service Charge "&amp;'[1]J2.3 App For Gen Rate Rider3'!$D$20&amp;" – effective until "&amp;'[1]J2.3 App For Gen Rate Rider3'!$I$22</f>
        <v>Service Charge Rate Rider3 – effective until </v>
      </c>
      <c r="D1251" s="2"/>
      <c r="E1251" s="10" t="s">
        <v>8</v>
      </c>
      <c r="F1251" s="12">
        <v>0</v>
      </c>
    </row>
    <row r="1252" spans="2:6" s="1" customFormat="1" ht="15">
      <c r="B1252" s="1">
        <v>21</v>
      </c>
      <c r="C1252" s="9" t="str">
        <f>"Service Charge "&amp;'[1]J2.4 App For Gen Rate Rider4'!$D$20&amp;" – effective until "&amp;'[1]J2.4 App For Gen Rate Rider4'!$I$22</f>
        <v>Service Charge Rate Rider4 – effective until </v>
      </c>
      <c r="D1252" s="2"/>
      <c r="E1252" s="10" t="s">
        <v>8</v>
      </c>
      <c r="F1252" s="12">
        <v>0</v>
      </c>
    </row>
    <row r="1253" spans="2:6" s="1" customFormat="1" ht="15">
      <c r="B1253" s="1">
        <v>22</v>
      </c>
      <c r="C1253" s="9" t="str">
        <f>"Service Charge "&amp;'[1]J2.5 App For Gen Rate Rider5'!$D$20&amp;" – effective until "&amp;'[1]J2.5 App For Gen Rate Rider5'!$I$22</f>
        <v>Service Charge Rate Rider5 – effective until </v>
      </c>
      <c r="D1253" s="2"/>
      <c r="E1253" s="10" t="s">
        <v>8</v>
      </c>
      <c r="F1253" s="12">
        <v>0</v>
      </c>
    </row>
    <row r="1254" spans="2:6" s="1" customFormat="1" ht="15">
      <c r="B1254" s="1">
        <v>23</v>
      </c>
      <c r="C1254" s="9" t="str">
        <f>"Service Charge "&amp;'[1]J2.6 App For Gen Rate Rider6'!$D$20&amp;" – effective until "&amp;'[1]J2.6 App For Gen Rate Rider6'!$I$22</f>
        <v>Service Charge Rate Rider6 – effective until </v>
      </c>
      <c r="D1254" s="2"/>
      <c r="E1254" s="10" t="s">
        <v>8</v>
      </c>
      <c r="F1254" s="12">
        <v>0</v>
      </c>
    </row>
    <row r="1255" spans="2:6" s="1" customFormat="1" ht="15">
      <c r="B1255" s="1">
        <v>24</v>
      </c>
      <c r="C1255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1255" s="2"/>
      <c r="E1255" s="10" t="s">
        <v>8</v>
      </c>
      <c r="F1255" s="12">
        <v>0</v>
      </c>
    </row>
    <row r="1256" spans="2:6" s="1" customFormat="1" ht="15">
      <c r="B1256" s="1">
        <v>25</v>
      </c>
      <c r="C1256" s="9" t="str">
        <f>"Service Charge "&amp;'[1]J2.8 App For Gen Rate Rider8'!$D$20&amp;" – effective until "&amp;'[1]J2.8 App For Gen Rate Rider8'!$I$22</f>
        <v>Service Charge Rate Rider8 – effective until </v>
      </c>
      <c r="D1256" s="2"/>
      <c r="E1256" s="10" t="s">
        <v>8</v>
      </c>
      <c r="F1256" s="12">
        <v>0</v>
      </c>
    </row>
    <row r="1257" spans="2:6" s="1" customFormat="1" ht="15">
      <c r="B1257" s="1">
        <v>26</v>
      </c>
      <c r="C1257" s="9" t="str">
        <f>"Service Charge "&amp;'[1]J2.9 App For Gen Rate Rider9'!$D$20&amp;" – effective until "&amp;'[1]J2.9 App For Gen Rate Rider9'!$I$22</f>
        <v>Service Charge Rate Rider9 – effective until </v>
      </c>
      <c r="D1257" s="2"/>
      <c r="E1257" s="10" t="s">
        <v>8</v>
      </c>
      <c r="F1257" s="12">
        <v>0</v>
      </c>
    </row>
    <row r="1258" spans="2:6" s="1" customFormat="1" ht="15">
      <c r="B1258" s="1">
        <v>27</v>
      </c>
      <c r="C1258" s="9" t="str">
        <f>"Service Charge "&amp;'[1]J2.10 App For Gen Rate Rider10'!$D$20&amp;" – effective until "&amp;'[1]J2.10 App For Gen Rate Rider10'!$I$22</f>
        <v>Service Charge Rate Rider10 – effective until </v>
      </c>
      <c r="D1258" s="2"/>
      <c r="E1258" s="10" t="s">
        <v>8</v>
      </c>
      <c r="F1258" s="12">
        <v>0</v>
      </c>
    </row>
    <row r="1259" spans="2:6" s="1" customFormat="1" ht="15">
      <c r="B1259" s="1">
        <v>28</v>
      </c>
      <c r="C1259" s="1" t="s">
        <v>13</v>
      </c>
      <c r="D1259" s="2"/>
      <c r="E1259" s="3"/>
      <c r="F1259" s="4"/>
    </row>
    <row r="1260" spans="2:6" s="1" customFormat="1" ht="15">
      <c r="B1260" s="1">
        <v>29</v>
      </c>
      <c r="C1260" s="1" t="s">
        <v>14</v>
      </c>
      <c r="D1260" s="2"/>
      <c r="E1260" s="3"/>
      <c r="F1260" s="4"/>
    </row>
    <row r="1261" spans="2:6" s="1" customFormat="1" ht="15">
      <c r="B1261" s="1">
        <v>30</v>
      </c>
      <c r="C1261" s="9" t="s">
        <v>15</v>
      </c>
      <c r="D1261" s="2"/>
      <c r="E1261" s="10" t="str">
        <f>"$/"&amp;'[1]B1.1 Curr&amp;Appl Rt Class General'!$G$42</f>
        <v>$/NA</v>
      </c>
      <c r="F1261" s="15">
        <v>0</v>
      </c>
    </row>
    <row r="1262" spans="2:6" s="1" customFormat="1" ht="15">
      <c r="B1262" s="1">
        <v>31</v>
      </c>
      <c r="C1262" s="6" t="s">
        <v>16</v>
      </c>
      <c r="D1262" s="2"/>
      <c r="E1262" s="7"/>
      <c r="F1262" s="8"/>
    </row>
    <row r="1263" spans="2:6" s="1" customFormat="1" ht="15">
      <c r="B1263" s="1">
        <v>32</v>
      </c>
      <c r="C1263" s="6" t="s">
        <v>17</v>
      </c>
      <c r="D1263" s="2"/>
      <c r="E1263" s="7"/>
      <c r="F1263" s="8"/>
    </row>
    <row r="1264" spans="2:6" s="1" customFormat="1" ht="15">
      <c r="B1264" s="1">
        <v>33</v>
      </c>
      <c r="C1264" s="9" t="str">
        <f>"Distribution Volumetric "&amp;'[1]J1.1 Smart Meter Funding Adder'!$D$20</f>
        <v>Distribution Volumetric Smart Meters</v>
      </c>
      <c r="D1264" s="2" t="str">
        <f>'[1]Z1.0 OEB Control Sheet'!$O$69</f>
        <v>Yes</v>
      </c>
      <c r="E1264" s="10" t="str">
        <f>"$/"&amp;'[1]B1.1 Curr&amp;Appl Rt Class General'!$G$42</f>
        <v>$/NA</v>
      </c>
      <c r="F1264" s="22">
        <v>0</v>
      </c>
    </row>
    <row r="1265" spans="2:6" s="1" customFormat="1" ht="15">
      <c r="B1265" s="1">
        <v>34</v>
      </c>
      <c r="C1265" s="9" t="str">
        <f>"Distribution Volumetric "&amp;'[1]J1.2 Smart Meter Dispos Adder'!$D$20</f>
        <v>Distribution Volumetric Smart Meter Disposition</v>
      </c>
      <c r="D1265" s="2" t="str">
        <f>'[1]Z1.0 OEB Control Sheet'!$O$70</f>
        <v>No</v>
      </c>
      <c r="E1265" s="10" t="str">
        <f>"$/"&amp;'[1]B1.1 Curr&amp;Appl Rt Class General'!$G$42</f>
        <v>$/NA</v>
      </c>
      <c r="F1265" s="22">
        <v>0</v>
      </c>
    </row>
    <row r="1266" spans="2:6" s="1" customFormat="1" ht="15">
      <c r="B1266" s="1">
        <v>35</v>
      </c>
      <c r="C1266" s="9" t="str">
        <f>"Distribution Volumetric "&amp;'[1]J1.3 App For Gen Rate Adder3'!$D$20</f>
        <v>Distribution Volumetric Rate Adder3</v>
      </c>
      <c r="D1266" s="2" t="str">
        <f>'[1]Z1.0 OEB Control Sheet'!$O$71</f>
        <v>No</v>
      </c>
      <c r="E1266" s="10" t="str">
        <f>"$/"&amp;'[1]B1.1 Curr&amp;Appl Rt Class General'!$G$42</f>
        <v>$/NA</v>
      </c>
      <c r="F1266" s="15">
        <v>0</v>
      </c>
    </row>
    <row r="1267" spans="2:6" s="1" customFormat="1" ht="15">
      <c r="B1267" s="1">
        <v>36</v>
      </c>
      <c r="C1267" s="9" t="str">
        <f>"Distribution Volumetric "&amp;'[1]J1.4 App For Gen Rate Adder4'!$D$20</f>
        <v>Distribution Volumetric Rate Adder4</v>
      </c>
      <c r="D1267" s="2" t="str">
        <f>'[1]Z1.0 OEB Control Sheet'!$O$72</f>
        <v>No</v>
      </c>
      <c r="E1267" s="10" t="str">
        <f>"$/"&amp;'[1]B1.1 Curr&amp;Appl Rt Class General'!$G$42</f>
        <v>$/NA</v>
      </c>
      <c r="F1267" s="22">
        <v>0</v>
      </c>
    </row>
    <row r="1268" spans="2:6" s="1" customFormat="1" ht="15">
      <c r="B1268" s="1">
        <v>37</v>
      </c>
      <c r="C1268" s="9" t="str">
        <f>"Distribution Volumetric "&amp;'[1]J1.5 App For Gen Rate Adder5'!$D$20</f>
        <v>Distribution Volumetric Rate Adder5</v>
      </c>
      <c r="D1268" s="2" t="str">
        <f>'[1]Z1.0 OEB Control Sheet'!$O$73</f>
        <v>No</v>
      </c>
      <c r="E1268" s="10" t="str">
        <f>"$/"&amp;'[1]B1.1 Curr&amp;Appl Rt Class General'!$G$42</f>
        <v>$/NA</v>
      </c>
      <c r="F1268" s="15">
        <v>0</v>
      </c>
    </row>
    <row r="1269" spans="2:6" s="1" customFormat="1" ht="15">
      <c r="B1269" s="1">
        <v>38</v>
      </c>
      <c r="C1269" s="9" t="str">
        <f>"Distribution Volumetric "&amp;'[1]J1.6 App For Gen Rate Adder6'!$D$20</f>
        <v>Distribution Volumetric Rate Adder6</v>
      </c>
      <c r="D1269" s="2" t="str">
        <f>'[1]Z1.0 OEB Control Sheet'!$O$74</f>
        <v>No</v>
      </c>
      <c r="E1269" s="10" t="str">
        <f>"$/"&amp;'[1]B1.1 Curr&amp;Appl Rt Class General'!$G$42</f>
        <v>$/NA</v>
      </c>
      <c r="F1269" s="22">
        <v>0</v>
      </c>
    </row>
    <row r="1270" spans="2:6" s="1" customFormat="1" ht="15">
      <c r="B1270" s="1">
        <v>39</v>
      </c>
      <c r="C1270" s="9" t="str">
        <f>"Distribution Volumetric "&amp;'[1]J1.7 App For Gen Rate Adder7'!$D$20</f>
        <v>Distribution Volumetric Rate Adder7</v>
      </c>
      <c r="D1270" s="2" t="str">
        <f>'[1]Z1.0 OEB Control Sheet'!$O$75</f>
        <v>No</v>
      </c>
      <c r="E1270" s="10" t="str">
        <f>"$/"&amp;'[1]B1.1 Curr&amp;Appl Rt Class General'!$G$42</f>
        <v>$/NA</v>
      </c>
      <c r="F1270" s="22">
        <v>0</v>
      </c>
    </row>
    <row r="1271" spans="2:6" s="1" customFormat="1" ht="15">
      <c r="B1271" s="1">
        <v>40</v>
      </c>
      <c r="C1271" s="9" t="str">
        <f>"Distribution Volumetric "&amp;'[1]J1.8 App For Gen Rate Adder8'!$D$20</f>
        <v>Distribution Volumetric Rate Adder8</v>
      </c>
      <c r="D1271" s="2" t="str">
        <f>'[1]Z1.0 OEB Control Sheet'!$O$76</f>
        <v>No</v>
      </c>
      <c r="E1271" s="10" t="str">
        <f>"$/"&amp;'[1]B1.1 Curr&amp;Appl Rt Class General'!$G$42</f>
        <v>$/NA</v>
      </c>
      <c r="F1271" s="22">
        <v>0</v>
      </c>
    </row>
    <row r="1272" spans="2:6" s="1" customFormat="1" ht="15">
      <c r="B1272" s="1">
        <v>41</v>
      </c>
      <c r="C1272" s="9" t="str">
        <f>"Distribution Volumetric "&amp;'[1]J1.9 App For Gen Rate Adder9'!$D$20</f>
        <v>Distribution Volumetric Rate Adder9</v>
      </c>
      <c r="D1272" s="2" t="str">
        <f>'[1]Z1.0 OEB Control Sheet'!$O$77</f>
        <v>No</v>
      </c>
      <c r="E1272" s="10" t="str">
        <f>"$/"&amp;'[1]B1.1 Curr&amp;Appl Rt Class General'!$G$42</f>
        <v>$/NA</v>
      </c>
      <c r="F1272" s="15">
        <v>0</v>
      </c>
    </row>
    <row r="1273" spans="2:6" s="1" customFormat="1" ht="15">
      <c r="B1273" s="1">
        <v>42</v>
      </c>
      <c r="C1273" s="9" t="str">
        <f>"Distribution Volumetric "&amp;'[1]J1.10 App For Gen Rate Adder10'!$D$20</f>
        <v>Distribution Volumetric Rate Adder10</v>
      </c>
      <c r="D1273" s="2" t="str">
        <f>'[1]Z1.0 OEB Control Sheet'!$O$78</f>
        <v>No</v>
      </c>
      <c r="E1273" s="10" t="str">
        <f>"$/"&amp;'[1]B1.1 Curr&amp;Appl Rt Class General'!$G$42</f>
        <v>$/NA</v>
      </c>
      <c r="F1273" s="22">
        <v>0</v>
      </c>
    </row>
    <row r="1274" spans="2:6" s="1" customFormat="1" ht="15">
      <c r="B1274" s="1">
        <v>43</v>
      </c>
      <c r="C1274" s="9" t="s">
        <v>18</v>
      </c>
      <c r="D1274" s="2"/>
      <c r="E1274" s="10" t="str">
        <f>"$/"&amp;'[1]B1.1 Curr&amp;Appl Rt Class General'!$G$42</f>
        <v>$/NA</v>
      </c>
      <c r="F1274" s="15">
        <v>0</v>
      </c>
    </row>
    <row r="1275" spans="2:6" s="1" customFormat="1" ht="15">
      <c r="B1275" s="1">
        <v>44</v>
      </c>
      <c r="C1275" s="1" t="s">
        <v>19</v>
      </c>
      <c r="D1275" s="2"/>
      <c r="E1275" s="3"/>
      <c r="F1275" s="4"/>
    </row>
    <row r="1276" spans="2:6" s="1" customFormat="1" ht="15">
      <c r="B1276" s="1">
        <v>45</v>
      </c>
      <c r="C1276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1276" s="2"/>
      <c r="E1276" s="10" t="str">
        <f>"$/"&amp;'[1]J2.1 DeferralAccount Rate Rider'!$H$31</f>
        <v>$/kWh</v>
      </c>
      <c r="F1276" s="22">
        <v>0</v>
      </c>
    </row>
    <row r="1277" spans="2:6" s="1" customFormat="1" ht="15">
      <c r="B1277" s="1">
        <v>46</v>
      </c>
      <c r="C1277" s="9" t="str">
        <f>"Distribution Volumetric "&amp;'[1]J2.2 App For Gen Rate Rider2'!$D$20&amp;" – effective until "&amp;'[1]J2.2 App For Gen Rate Rider2'!$I$22</f>
        <v>Distribution Volumetric Rate Rider2 – effective until </v>
      </c>
      <c r="D1277" s="2"/>
      <c r="E1277" s="10" t="str">
        <f>"$/"&amp;'[1]B1.1 Curr&amp;Appl Rt Class General'!$G$42</f>
        <v>$/NA</v>
      </c>
      <c r="F1277" s="22">
        <v>0</v>
      </c>
    </row>
    <row r="1278" spans="2:6" s="1" customFormat="1" ht="15">
      <c r="B1278" s="1">
        <v>47</v>
      </c>
      <c r="C1278" s="9" t="str">
        <f>"Distribution Volumetric "&amp;'[1]J2.3 App For Gen Rate Rider3'!$D$20&amp;" – effective until "&amp;'[1]J2.3 App For Gen Rate Rider3'!$I$22</f>
        <v>Distribution Volumetric Rate Rider3 – effective until </v>
      </c>
      <c r="D1278" s="2"/>
      <c r="E1278" s="10" t="str">
        <f>"$/"&amp;'[1]B1.1 Curr&amp;Appl Rt Class General'!$G$42</f>
        <v>$/NA</v>
      </c>
      <c r="F1278" s="22">
        <v>0</v>
      </c>
    </row>
    <row r="1279" spans="2:6" s="1" customFormat="1" ht="15">
      <c r="B1279" s="1">
        <v>48</v>
      </c>
      <c r="C1279" s="9" t="str">
        <f>"Distribution Volumetric "&amp;'[1]J2.4 App For Gen Rate Rider4'!$D$20&amp;" – effective until "&amp;'[1]J2.4 App For Gen Rate Rider4'!$I$22</f>
        <v>Distribution Volumetric Rate Rider4 – effective until </v>
      </c>
      <c r="D1279" s="2"/>
      <c r="E1279" s="10" t="str">
        <f>"$/"&amp;'[1]B1.1 Curr&amp;Appl Rt Class General'!$G$42</f>
        <v>$/NA</v>
      </c>
      <c r="F1279" s="22">
        <v>0</v>
      </c>
    </row>
    <row r="1280" spans="2:6" s="1" customFormat="1" ht="15">
      <c r="B1280" s="1">
        <v>49</v>
      </c>
      <c r="C1280" s="9" t="str">
        <f>"Distribution Volumetric "&amp;'[1]J2.5 App For Gen Rate Rider5'!$D$20&amp;" – effective until "&amp;'[1]J2.5 App For Gen Rate Rider5'!$I$22</f>
        <v>Distribution Volumetric Rate Rider5 – effective until </v>
      </c>
      <c r="D1280" s="2"/>
      <c r="E1280" s="10" t="str">
        <f>"$/"&amp;'[1]B1.1 Curr&amp;Appl Rt Class General'!$G$42</f>
        <v>$/NA</v>
      </c>
      <c r="F1280" s="22">
        <v>0</v>
      </c>
    </row>
    <row r="1281" spans="2:6" s="1" customFormat="1" ht="15">
      <c r="B1281" s="1">
        <v>50</v>
      </c>
      <c r="C1281" s="9" t="str">
        <f>"Distribution Volumetric "&amp;'[1]J2.6 App For Gen Rate Rider6'!$D$20&amp;" – effective until "&amp;'[1]J2.6 App For Gen Rate Rider6'!$I$22</f>
        <v>Distribution Volumetric Rate Rider6 – effective until </v>
      </c>
      <c r="D1281" s="2"/>
      <c r="E1281" s="10" t="str">
        <f>"$/"&amp;'[1]B1.1 Curr&amp;Appl Rt Class General'!$G$42</f>
        <v>$/NA</v>
      </c>
      <c r="F1281" s="22">
        <v>0</v>
      </c>
    </row>
    <row r="1282" spans="2:6" s="1" customFormat="1" ht="15">
      <c r="B1282" s="1">
        <v>51</v>
      </c>
      <c r="C1282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282" s="2"/>
      <c r="E1282" s="10" t="str">
        <f>"$/"&amp;'[1]B1.1 Curr&amp;Appl Rt Class General'!$G$42</f>
        <v>$/NA</v>
      </c>
      <c r="F1282" s="22">
        <v>0</v>
      </c>
    </row>
    <row r="1283" spans="2:6" s="1" customFormat="1" ht="15">
      <c r="B1283" s="1">
        <v>52</v>
      </c>
      <c r="C1283" s="9" t="str">
        <f>"Distribution Volumetric "&amp;'[1]J2.8 App For Gen Rate Rider8'!$D$20&amp;" – effective until "&amp;'[1]J2.8 App For Gen Rate Rider8'!$I$22</f>
        <v>Distribution Volumetric Rate Rider8 – effective until </v>
      </c>
      <c r="D1283" s="2"/>
      <c r="E1283" s="10" t="str">
        <f>"$/"&amp;'[1]B1.1 Curr&amp;Appl Rt Class General'!$G$42</f>
        <v>$/NA</v>
      </c>
      <c r="F1283" s="22">
        <v>0</v>
      </c>
    </row>
    <row r="1284" spans="2:6" s="1" customFormat="1" ht="15">
      <c r="B1284" s="1">
        <v>53</v>
      </c>
      <c r="C1284" s="9" t="str">
        <f>"Distribution Volumetric "&amp;'[1]J2.9 App For Gen Rate Rider9'!$D$20&amp;" – effective until "&amp;'[1]J2.9 App For Gen Rate Rider9'!$I$22</f>
        <v>Distribution Volumetric Rate Rider9 – effective until </v>
      </c>
      <c r="D1284" s="2"/>
      <c r="E1284" s="10" t="str">
        <f>"$/"&amp;'[1]B1.1 Curr&amp;Appl Rt Class General'!$G$42</f>
        <v>$/NA</v>
      </c>
      <c r="F1284" s="22">
        <v>0</v>
      </c>
    </row>
    <row r="1285" spans="2:6" s="1" customFormat="1" ht="15">
      <c r="B1285" s="1">
        <v>54</v>
      </c>
      <c r="C1285" s="9" t="str">
        <f>"Distribution Volumetric "&amp;'[1]J2.10 App For Gen Rate Rider10'!$D$20&amp;" – effective until "&amp;'[1]J2.10 App For Gen Rate Rider10'!$I$22</f>
        <v>Distribution Volumetric Rate Rider10 – effective until </v>
      </c>
      <c r="D1285" s="2"/>
      <c r="E1285" s="10" t="str">
        <f>"$/"&amp;'[1]B1.1 Curr&amp;Appl Rt Class General'!$G$42</f>
        <v>$/NA</v>
      </c>
      <c r="F1285" s="22">
        <v>0</v>
      </c>
    </row>
    <row r="1286" spans="2:6" s="1" customFormat="1" ht="15">
      <c r="B1286" s="1">
        <v>55</v>
      </c>
      <c r="C1286" s="1" t="s">
        <v>20</v>
      </c>
      <c r="D1286" s="2"/>
      <c r="E1286" s="3"/>
      <c r="F1286" s="4"/>
    </row>
    <row r="1287" spans="2:6" s="1" customFormat="1" ht="15">
      <c r="B1287" s="1">
        <v>56</v>
      </c>
      <c r="C1287" s="1" t="s">
        <v>21</v>
      </c>
      <c r="D1287" s="2"/>
      <c r="E1287" s="3"/>
      <c r="F1287" s="4"/>
    </row>
    <row r="1288" spans="2:6" s="1" customFormat="1" ht="15">
      <c r="B1288" s="1">
        <v>57</v>
      </c>
      <c r="C1288" s="9" t="str">
        <f>'[1]L1.1 Appl For TX Network'!$C$217</f>
        <v>Retail Transmission Rate – Network Service Rate</v>
      </c>
      <c r="D1288" s="2"/>
      <c r="E1288" s="10" t="str">
        <f>"$/"&amp;'[1]B1.1 Curr&amp;Appl Rt Class General'!$G$42</f>
        <v>$/NA</v>
      </c>
      <c r="F1288" s="15">
        <v>0</v>
      </c>
    </row>
    <row r="1289" spans="2:6" s="1" customFormat="1" ht="15">
      <c r="B1289" s="1">
        <v>58</v>
      </c>
      <c r="C1289" s="1">
        <f>'[1]L1.1 Appl For TX Network'!$C$218</f>
        <v>0</v>
      </c>
      <c r="D1289" s="2"/>
      <c r="E1289" s="10" t="str">
        <f>"$/"&amp;'[1]B1.1 Curr&amp;Appl Rt Class General'!$G$42</f>
        <v>$/NA</v>
      </c>
      <c r="F1289" s="19">
        <v>0</v>
      </c>
    </row>
    <row r="1290" spans="2:6" s="1" customFormat="1" ht="15">
      <c r="B1290" s="1">
        <v>59</v>
      </c>
      <c r="C1290" s="1">
        <f>'[1]L1.1 Appl For TX Network'!$C$219</f>
        <v>0</v>
      </c>
      <c r="D1290" s="2"/>
      <c r="E1290" s="10" t="str">
        <f>"$/"&amp;'[1]B1.1 Curr&amp;Appl Rt Class General'!$G$42</f>
        <v>$/NA</v>
      </c>
      <c r="F1290" s="19">
        <v>0</v>
      </c>
    </row>
    <row r="1291" spans="2:6" s="1" customFormat="1" ht="15">
      <c r="B1291" s="1">
        <v>60</v>
      </c>
      <c r="C1291" s="1" t="s">
        <v>22</v>
      </c>
      <c r="D1291" s="2"/>
      <c r="E1291" s="3"/>
      <c r="F1291" s="4"/>
    </row>
    <row r="1292" spans="2:6" s="1" customFormat="1" ht="15">
      <c r="B1292" s="1">
        <v>61</v>
      </c>
      <c r="C1292" s="1" t="s">
        <v>23</v>
      </c>
      <c r="D1292" s="2"/>
      <c r="E1292" s="3"/>
      <c r="F1292" s="4"/>
    </row>
    <row r="1293" spans="2:6" s="1" customFormat="1" ht="15">
      <c r="B1293" s="1">
        <v>62</v>
      </c>
      <c r="C1293" s="9" t="str">
        <f>'[1]L2.1 Appl For TX Connect'!$C$217</f>
        <v>Retail Transmission Rate – Line and Transformation Connection Service Rate</v>
      </c>
      <c r="D1293" s="2"/>
      <c r="E1293" s="10" t="str">
        <f>"$/"&amp;'[1]B1.1 Curr&amp;Appl Rt Class General'!$G$42</f>
        <v>$/NA</v>
      </c>
      <c r="F1293" s="15">
        <v>0</v>
      </c>
    </row>
    <row r="1294" spans="2:6" s="1" customFormat="1" ht="15">
      <c r="B1294" s="1">
        <v>63</v>
      </c>
      <c r="C1294" s="1">
        <f>'[1]L2.1 Appl For TX Connect'!$C$218</f>
        <v>0</v>
      </c>
      <c r="D1294" s="2"/>
      <c r="E1294" s="10" t="str">
        <f>"$/"&amp;'[1]B1.1 Curr&amp;Appl Rt Class General'!$G$42</f>
        <v>$/NA</v>
      </c>
      <c r="F1294" s="19">
        <v>0</v>
      </c>
    </row>
    <row r="1295" spans="2:6" s="1" customFormat="1" ht="15">
      <c r="B1295" s="1">
        <v>64</v>
      </c>
      <c r="C1295" s="1">
        <f>'[1]L2.1 Appl For TX Connect'!$C$219</f>
        <v>0</v>
      </c>
      <c r="D1295" s="2"/>
      <c r="E1295" s="10" t="str">
        <f>"$/"&amp;'[1]B1.1 Curr&amp;Appl Rt Class General'!$G$42</f>
        <v>$/NA</v>
      </c>
      <c r="F1295" s="19">
        <v>0</v>
      </c>
    </row>
    <row r="1296" spans="2:6" s="1" customFormat="1" ht="15">
      <c r="B1296" s="1">
        <v>65</v>
      </c>
      <c r="C1296" s="1" t="s">
        <v>24</v>
      </c>
      <c r="D1296" s="2"/>
      <c r="E1296" s="3"/>
      <c r="F1296" s="4"/>
    </row>
    <row r="1297" spans="2:6" s="1" customFormat="1" ht="15">
      <c r="B1297" s="1">
        <v>66</v>
      </c>
      <c r="C1297" s="1" t="s">
        <v>25</v>
      </c>
      <c r="D1297" s="2"/>
      <c r="E1297" s="3"/>
      <c r="F1297" s="4"/>
    </row>
    <row r="1298" spans="2:6" s="1" customFormat="1" ht="15">
      <c r="B1298" s="1">
        <v>67</v>
      </c>
      <c r="C1298" s="9" t="str">
        <f>'[1]L3.1 Appl For TX Low Volt'!$C$217</f>
        <v>Retail Transmission Rate – Low Voltage Service Rate</v>
      </c>
      <c r="D1298" s="2"/>
      <c r="E1298" s="10" t="str">
        <f>"$/"&amp;'[1]B1.1 Curr&amp;Appl Rt Class General'!$G$42</f>
        <v>$/NA</v>
      </c>
      <c r="F1298" s="15">
        <v>0</v>
      </c>
    </row>
    <row r="1299" spans="2:6" s="1" customFormat="1" ht="15">
      <c r="B1299" s="1">
        <v>68</v>
      </c>
      <c r="C1299" s="1" t="str">
        <f>'[1]L3.1 Appl For TX Low Volt'!$C$218</f>
        <v>Future Use Retail Transmission Rate – Low Voltage2</v>
      </c>
      <c r="D1299" s="2"/>
      <c r="E1299" s="10" t="str">
        <f>"$/"&amp;'[1]B1.1 Curr&amp;Appl Rt Class General'!$G$42</f>
        <v>$/NA</v>
      </c>
      <c r="F1299" s="19">
        <v>0</v>
      </c>
    </row>
    <row r="1300" spans="2:6" s="1" customFormat="1" ht="15">
      <c r="B1300" s="1">
        <v>69</v>
      </c>
      <c r="C1300" s="1" t="str">
        <f>'[1]L3.1 Appl For TX Low Volt'!$C$219</f>
        <v>Future Use Retail Transmission Rate – Low Voltage3</v>
      </c>
      <c r="D1300" s="2"/>
      <c r="E1300" s="10" t="str">
        <f>"$/"&amp;'[1]B1.1 Curr&amp;Appl Rt Class General'!$G$42</f>
        <v>$/NA</v>
      </c>
      <c r="F1300" s="19">
        <v>0</v>
      </c>
    </row>
    <row r="1301" spans="2:6" s="1" customFormat="1" ht="15">
      <c r="B1301" s="1">
        <v>70</v>
      </c>
      <c r="C1301" s="1" t="s">
        <v>26</v>
      </c>
      <c r="D1301" s="2"/>
      <c r="E1301" s="3"/>
      <c r="F1301" s="4"/>
    </row>
    <row r="1302" spans="2:6" s="1" customFormat="1" ht="15">
      <c r="B1302" s="1">
        <v>71</v>
      </c>
      <c r="C1302" s="1" t="s">
        <v>27</v>
      </c>
      <c r="D1302" s="2"/>
      <c r="E1302" s="3"/>
      <c r="F1302" s="4"/>
    </row>
    <row r="1303" spans="2:6" s="1" customFormat="1" ht="15">
      <c r="B1303" s="1">
        <v>72</v>
      </c>
      <c r="C1303" s="9" t="str">
        <f>'[1]M1.1 Appl For WMSR'!$C$28</f>
        <v>Wholesale Market Service Rate </v>
      </c>
      <c r="D1303" s="2"/>
      <c r="E1303" s="10" t="s">
        <v>28</v>
      </c>
      <c r="F1303" s="23">
        <v>0</v>
      </c>
    </row>
    <row r="1304" spans="2:6" s="1" customFormat="1" ht="15">
      <c r="B1304" s="1">
        <v>73</v>
      </c>
      <c r="C1304" s="1" t="s">
        <v>29</v>
      </c>
      <c r="D1304" s="2"/>
      <c r="E1304" s="3"/>
      <c r="F1304" s="4"/>
    </row>
    <row r="1305" spans="2:6" s="1" customFormat="1" ht="15">
      <c r="B1305" s="1">
        <v>74</v>
      </c>
      <c r="C1305" s="1" t="s">
        <v>30</v>
      </c>
      <c r="D1305" s="2"/>
      <c r="E1305" s="3"/>
      <c r="F1305" s="4"/>
    </row>
    <row r="1306" spans="2:6" s="1" customFormat="1" ht="15">
      <c r="B1306" s="1">
        <v>75</v>
      </c>
      <c r="C1306" s="9" t="str">
        <f>'[1]M2.1 Appl For RRR'!$C$28</f>
        <v>Rural Rate Protection Charge</v>
      </c>
      <c r="D1306" s="2"/>
      <c r="E1306" s="10" t="s">
        <v>28</v>
      </c>
      <c r="F1306" s="15">
        <v>0</v>
      </c>
    </row>
    <row r="1307" spans="2:6" s="1" customFormat="1" ht="15">
      <c r="B1307" s="1">
        <v>76</v>
      </c>
      <c r="C1307" s="1" t="s">
        <v>31</v>
      </c>
      <c r="D1307" s="2"/>
      <c r="E1307" s="3"/>
      <c r="F1307" s="4"/>
    </row>
    <row r="1308" spans="2:6" s="1" customFormat="1" ht="15">
      <c r="B1308" s="1">
        <v>77</v>
      </c>
      <c r="C1308" s="1" t="s">
        <v>32</v>
      </c>
      <c r="D1308" s="2"/>
      <c r="E1308" s="3"/>
      <c r="F1308" s="4"/>
    </row>
    <row r="1309" spans="2:6" s="1" customFormat="1" ht="15">
      <c r="B1309" s="1">
        <v>78</v>
      </c>
      <c r="C1309" s="9" t="str">
        <f>'[1]M3.1 Appl For SSS'!$C$28</f>
        <v>Standard Supply Service – Administrative Charge (if applicable)</v>
      </c>
      <c r="D1309" s="2"/>
      <c r="E1309" s="10" t="s">
        <v>8</v>
      </c>
      <c r="F1309" s="11">
        <v>0</v>
      </c>
    </row>
    <row r="1310" spans="2:6" s="1" customFormat="1" ht="15">
      <c r="B1310" s="1">
        <v>79</v>
      </c>
      <c r="C1310" s="1" t="s">
        <v>33</v>
      </c>
      <c r="D1310" s="2"/>
      <c r="E1310" s="3"/>
      <c r="F1310" s="4"/>
    </row>
    <row r="1311" spans="2:6" s="1" customFormat="1" ht="15">
      <c r="B1311" s="1">
        <v>80</v>
      </c>
      <c r="C1311" s="1" t="s">
        <v>34</v>
      </c>
      <c r="D1311" s="2"/>
      <c r="E1311" s="3"/>
      <c r="F1311" s="4"/>
    </row>
    <row r="1312" spans="4:6" s="1" customFormat="1" ht="15">
      <c r="D1312" s="2"/>
      <c r="E1312" s="3"/>
      <c r="F1312" s="4"/>
    </row>
    <row r="1313" spans="4:6" s="1" customFormat="1" ht="15">
      <c r="D1313" s="2"/>
      <c r="E1313" s="3"/>
      <c r="F1313" s="4"/>
    </row>
    <row r="1314" spans="2:6" s="1" customFormat="1" ht="15">
      <c r="B1314" s="1" t="s">
        <v>44</v>
      </c>
      <c r="C1314" s="1" t="s">
        <v>0</v>
      </c>
      <c r="D1314" s="2"/>
      <c r="E1314" s="3"/>
      <c r="F1314" s="4"/>
    </row>
    <row r="1315" spans="2:6" s="1" customFormat="1" ht="15.75">
      <c r="B1315" s="21">
        <f>'[1]B1.1 Curr&amp;Appl Rt Class General'!$B$43</f>
        <v>23</v>
      </c>
      <c r="C1315" s="5" t="str">
        <f>'[1]B1.1 Curr&amp;Appl Rt Class General'!$D$43</f>
        <v>Rate Class 23</v>
      </c>
      <c r="D1315" s="2"/>
      <c r="E1315" s="3"/>
      <c r="F1315" s="4"/>
    </row>
    <row r="1316" spans="4:6" s="1" customFormat="1" ht="15">
      <c r="D1316" s="2"/>
      <c r="E1316" s="3"/>
      <c r="F1316" s="4"/>
    </row>
    <row r="1317" spans="2:6" s="1" customFormat="1" ht="15">
      <c r="B1317" s="1" t="s">
        <v>44</v>
      </c>
      <c r="C1317" s="1" t="s">
        <v>1</v>
      </c>
      <c r="D1317" s="2" t="s">
        <v>2</v>
      </c>
      <c r="E1317" s="3" t="s">
        <v>3</v>
      </c>
      <c r="F1317" s="4" t="s">
        <v>4</v>
      </c>
    </row>
    <row r="1318" spans="2:6" s="1" customFormat="1" ht="15">
      <c r="B1318" s="1">
        <v>1</v>
      </c>
      <c r="C1318" s="6" t="s">
        <v>5</v>
      </c>
      <c r="D1318" s="2"/>
      <c r="E1318" s="7"/>
      <c r="F1318" s="8"/>
    </row>
    <row r="1319" spans="2:6" s="1" customFormat="1" ht="15">
      <c r="B1319" s="1">
        <v>2</v>
      </c>
      <c r="C1319" s="1" t="s">
        <v>6</v>
      </c>
      <c r="D1319" s="2"/>
      <c r="E1319" s="3"/>
      <c r="F1319" s="4"/>
    </row>
    <row r="1320" spans="2:6" s="1" customFormat="1" ht="15">
      <c r="B1320" s="1">
        <v>3</v>
      </c>
      <c r="C1320" s="9" t="s">
        <v>7</v>
      </c>
      <c r="D1320" s="2"/>
      <c r="E1320" s="10" t="s">
        <v>8</v>
      </c>
      <c r="F1320" s="11">
        <v>0</v>
      </c>
    </row>
    <row r="1321" spans="2:6" s="1" customFormat="1" ht="15">
      <c r="B1321" s="1">
        <v>4</v>
      </c>
      <c r="C1321" s="1" t="s">
        <v>9</v>
      </c>
      <c r="D1321" s="2"/>
      <c r="E1321" s="3"/>
      <c r="F1321" s="4"/>
    </row>
    <row r="1322" spans="2:6" s="1" customFormat="1" ht="15">
      <c r="B1322" s="1">
        <v>5</v>
      </c>
      <c r="C1322" s="1" t="s">
        <v>10</v>
      </c>
      <c r="D1322" s="2"/>
      <c r="E1322" s="3"/>
      <c r="F1322" s="4"/>
    </row>
    <row r="1323" spans="2:6" s="1" customFormat="1" ht="15">
      <c r="B1323" s="1">
        <v>6</v>
      </c>
      <c r="C1323" s="9" t="str">
        <f>"Service Charge "&amp;'[1]J1.1 Smart Meter Funding Adder'!$D$20</f>
        <v>Service Charge Smart Meters</v>
      </c>
      <c r="D1323" s="2" t="str">
        <f>'[1]Z1.0 OEB Control Sheet'!$O$69</f>
        <v>Yes</v>
      </c>
      <c r="E1323" s="10" t="s">
        <v>8</v>
      </c>
      <c r="F1323" s="12">
        <v>0</v>
      </c>
    </row>
    <row r="1324" spans="2:6" s="1" customFormat="1" ht="15">
      <c r="B1324" s="1">
        <v>7</v>
      </c>
      <c r="C1324" s="9" t="str">
        <f>"Service Charge "&amp;'[1]J1.2 Smart Meter Dispos Adder'!$D$20</f>
        <v>Service Charge Smart Meter Disposition</v>
      </c>
      <c r="D1324" s="2" t="str">
        <f>'[1]Z1.0 OEB Control Sheet'!$O$70</f>
        <v>No</v>
      </c>
      <c r="E1324" s="10" t="s">
        <v>8</v>
      </c>
      <c r="F1324" s="12">
        <v>0</v>
      </c>
    </row>
    <row r="1325" spans="2:6" s="1" customFormat="1" ht="15">
      <c r="B1325" s="1">
        <v>8</v>
      </c>
      <c r="C1325" s="9" t="str">
        <f>"Service Charge "&amp;'[1]J1.3 App For Gen Rate Adder3'!$D$20</f>
        <v>Service Charge Rate Adder3</v>
      </c>
      <c r="D1325" s="2" t="str">
        <f>'[1]Z1.0 OEB Control Sheet'!$O$71</f>
        <v>No</v>
      </c>
      <c r="E1325" s="10" t="s">
        <v>8</v>
      </c>
      <c r="F1325" s="12">
        <v>0</v>
      </c>
    </row>
    <row r="1326" spans="2:6" s="1" customFormat="1" ht="15">
      <c r="B1326" s="1">
        <v>9</v>
      </c>
      <c r="C1326" s="9" t="str">
        <f>"Service Charge "&amp;'[1]J1.4 App For Gen Rate Adder4'!$D$20</f>
        <v>Service Charge Rate Adder4</v>
      </c>
      <c r="D1326" s="2" t="str">
        <f>'[1]Z1.0 OEB Control Sheet'!$O$72</f>
        <v>No</v>
      </c>
      <c r="E1326" s="10" t="s">
        <v>8</v>
      </c>
      <c r="F1326" s="12">
        <v>0</v>
      </c>
    </row>
    <row r="1327" spans="2:6" s="1" customFormat="1" ht="15">
      <c r="B1327" s="1">
        <v>10</v>
      </c>
      <c r="C1327" s="9" t="str">
        <f>"Service Charge "&amp;'[1]J1.5 App For Gen Rate Adder5'!$D$20</f>
        <v>Service Charge Rate Adder5</v>
      </c>
      <c r="D1327" s="2" t="str">
        <f>'[1]Z1.0 OEB Control Sheet'!$O$73</f>
        <v>No</v>
      </c>
      <c r="E1327" s="10" t="s">
        <v>8</v>
      </c>
      <c r="F1327" s="12">
        <v>0</v>
      </c>
    </row>
    <row r="1328" spans="2:6" s="1" customFormat="1" ht="15">
      <c r="B1328" s="1">
        <v>11</v>
      </c>
      <c r="C1328" s="9" t="str">
        <f>"Service Charge "&amp;'[1]J1.6 App For Gen Rate Adder6'!$D$20</f>
        <v>Service Charge Rate Adder6</v>
      </c>
      <c r="D1328" s="2" t="str">
        <f>'[1]Z1.0 OEB Control Sheet'!$O$74</f>
        <v>No</v>
      </c>
      <c r="E1328" s="10" t="s">
        <v>8</v>
      </c>
      <c r="F1328" s="12">
        <v>0</v>
      </c>
    </row>
    <row r="1329" spans="2:6" s="1" customFormat="1" ht="15">
      <c r="B1329" s="1">
        <v>12</v>
      </c>
      <c r="C1329" s="9" t="str">
        <f>"Service Charge "&amp;'[1]J1.7 App For Gen Rate Adder7'!$D$20</f>
        <v>Service Charge Rate Adder7</v>
      </c>
      <c r="D1329" s="2" t="str">
        <f>'[1]Z1.0 OEB Control Sheet'!$O$75</f>
        <v>No</v>
      </c>
      <c r="E1329" s="10" t="s">
        <v>8</v>
      </c>
      <c r="F1329" s="12">
        <v>0</v>
      </c>
    </row>
    <row r="1330" spans="2:6" s="1" customFormat="1" ht="15">
      <c r="B1330" s="1">
        <v>13</v>
      </c>
      <c r="C1330" s="9" t="str">
        <f>"Service Charge "&amp;'[1]J1.8 App For Gen Rate Adder8'!$D$20</f>
        <v>Service Charge Rate Adder8</v>
      </c>
      <c r="D1330" s="2" t="str">
        <f>'[1]Z1.0 OEB Control Sheet'!$O$76</f>
        <v>No</v>
      </c>
      <c r="E1330" s="10" t="s">
        <v>8</v>
      </c>
      <c r="F1330" s="12">
        <v>0</v>
      </c>
    </row>
    <row r="1331" spans="2:6" s="1" customFormat="1" ht="15">
      <c r="B1331" s="1">
        <v>14</v>
      </c>
      <c r="C1331" s="9" t="str">
        <f>"Service Charge "&amp;'[1]J1.9 App For Gen Rate Adder9'!$D$20</f>
        <v>Service Charge Rate Adder9</v>
      </c>
      <c r="D1331" s="2" t="str">
        <f>'[1]Z1.0 OEB Control Sheet'!$O$77</f>
        <v>No</v>
      </c>
      <c r="E1331" s="10" t="s">
        <v>8</v>
      </c>
      <c r="F1331" s="12">
        <v>0</v>
      </c>
    </row>
    <row r="1332" spans="2:6" s="1" customFormat="1" ht="15">
      <c r="B1332" s="1">
        <v>15</v>
      </c>
      <c r="C1332" s="9" t="str">
        <f>"Service Charge "&amp;'[1]J1.10 App For Gen Rate Adder10'!$D$20</f>
        <v>Service Charge Rate Adder10</v>
      </c>
      <c r="D1332" s="2" t="str">
        <f>'[1]Z1.0 OEB Control Sheet'!$O$78</f>
        <v>No</v>
      </c>
      <c r="E1332" s="10" t="s">
        <v>8</v>
      </c>
      <c r="F1332" s="12">
        <v>0</v>
      </c>
    </row>
    <row r="1333" spans="2:6" s="1" customFormat="1" ht="15">
      <c r="B1333" s="1">
        <v>16</v>
      </c>
      <c r="C1333" s="1" t="s">
        <v>11</v>
      </c>
      <c r="D1333" s="2"/>
      <c r="E1333" s="3"/>
      <c r="F1333" s="4"/>
    </row>
    <row r="1334" spans="2:6" s="1" customFormat="1" ht="15">
      <c r="B1334" s="1">
        <v>17</v>
      </c>
      <c r="C1334" s="1" t="s">
        <v>12</v>
      </c>
      <c r="D1334" s="2"/>
      <c r="E1334" s="3"/>
      <c r="F1334" s="4"/>
    </row>
    <row r="1335" spans="2:6" s="1" customFormat="1" ht="15">
      <c r="B1335" s="1">
        <v>18</v>
      </c>
      <c r="C1335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1335" s="2"/>
      <c r="E1335" s="10" t="s">
        <v>8</v>
      </c>
      <c r="F1335" s="12">
        <v>0</v>
      </c>
    </row>
    <row r="1336" spans="2:6" s="1" customFormat="1" ht="15">
      <c r="B1336" s="1">
        <v>19</v>
      </c>
      <c r="C1336" s="9" t="str">
        <f>"Service Charge "&amp;'[1]J2.2 App For Gen Rate Rider2'!$D$20&amp;" – effective until "&amp;'[1]J2.2 App For Gen Rate Rider2'!$I$22</f>
        <v>Service Charge Rate Rider2 – effective until </v>
      </c>
      <c r="D1336" s="2"/>
      <c r="E1336" s="10" t="s">
        <v>8</v>
      </c>
      <c r="F1336" s="12">
        <v>0</v>
      </c>
    </row>
    <row r="1337" spans="2:6" s="1" customFormat="1" ht="15">
      <c r="B1337" s="1">
        <v>20</v>
      </c>
      <c r="C1337" s="9" t="str">
        <f>"Service Charge "&amp;'[1]J2.3 App For Gen Rate Rider3'!$D$20&amp;" – effective until "&amp;'[1]J2.3 App For Gen Rate Rider3'!$I$22</f>
        <v>Service Charge Rate Rider3 – effective until </v>
      </c>
      <c r="D1337" s="2"/>
      <c r="E1337" s="10" t="s">
        <v>8</v>
      </c>
      <c r="F1337" s="12">
        <v>0</v>
      </c>
    </row>
    <row r="1338" spans="2:6" s="1" customFormat="1" ht="15">
      <c r="B1338" s="1">
        <v>21</v>
      </c>
      <c r="C1338" s="9" t="str">
        <f>"Service Charge "&amp;'[1]J2.4 App For Gen Rate Rider4'!$D$20&amp;" – effective until "&amp;'[1]J2.4 App For Gen Rate Rider4'!$I$22</f>
        <v>Service Charge Rate Rider4 – effective until </v>
      </c>
      <c r="D1338" s="2"/>
      <c r="E1338" s="10" t="s">
        <v>8</v>
      </c>
      <c r="F1338" s="12">
        <v>0</v>
      </c>
    </row>
    <row r="1339" spans="2:6" s="1" customFormat="1" ht="15">
      <c r="B1339" s="1">
        <v>22</v>
      </c>
      <c r="C1339" s="9" t="str">
        <f>"Service Charge "&amp;'[1]J2.5 App For Gen Rate Rider5'!$D$20&amp;" – effective until "&amp;'[1]J2.5 App For Gen Rate Rider5'!$I$22</f>
        <v>Service Charge Rate Rider5 – effective until </v>
      </c>
      <c r="D1339" s="2"/>
      <c r="E1339" s="10" t="s">
        <v>8</v>
      </c>
      <c r="F1339" s="12">
        <v>0</v>
      </c>
    </row>
    <row r="1340" spans="2:6" s="1" customFormat="1" ht="15">
      <c r="B1340" s="1">
        <v>23</v>
      </c>
      <c r="C1340" s="9" t="str">
        <f>"Service Charge "&amp;'[1]J2.6 App For Gen Rate Rider6'!$D$20&amp;" – effective until "&amp;'[1]J2.6 App For Gen Rate Rider6'!$I$22</f>
        <v>Service Charge Rate Rider6 – effective until </v>
      </c>
      <c r="D1340" s="2"/>
      <c r="E1340" s="10" t="s">
        <v>8</v>
      </c>
      <c r="F1340" s="12">
        <v>0</v>
      </c>
    </row>
    <row r="1341" spans="2:6" s="1" customFormat="1" ht="15">
      <c r="B1341" s="1">
        <v>24</v>
      </c>
      <c r="C1341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1341" s="2"/>
      <c r="E1341" s="10" t="s">
        <v>8</v>
      </c>
      <c r="F1341" s="12">
        <v>0</v>
      </c>
    </row>
    <row r="1342" spans="2:6" s="1" customFormat="1" ht="15">
      <c r="B1342" s="1">
        <v>25</v>
      </c>
      <c r="C1342" s="9" t="str">
        <f>"Service Charge "&amp;'[1]J2.8 App For Gen Rate Rider8'!$D$20&amp;" – effective until "&amp;'[1]J2.8 App For Gen Rate Rider8'!$I$22</f>
        <v>Service Charge Rate Rider8 – effective until </v>
      </c>
      <c r="D1342" s="2"/>
      <c r="E1342" s="10" t="s">
        <v>8</v>
      </c>
      <c r="F1342" s="12">
        <v>0</v>
      </c>
    </row>
    <row r="1343" spans="2:6" s="1" customFormat="1" ht="15">
      <c r="B1343" s="1">
        <v>26</v>
      </c>
      <c r="C1343" s="9" t="str">
        <f>"Service Charge "&amp;'[1]J2.9 App For Gen Rate Rider9'!$D$20&amp;" – effective until "&amp;'[1]J2.9 App For Gen Rate Rider9'!$I$22</f>
        <v>Service Charge Rate Rider9 – effective until </v>
      </c>
      <c r="D1343" s="2"/>
      <c r="E1343" s="10" t="s">
        <v>8</v>
      </c>
      <c r="F1343" s="12">
        <v>0</v>
      </c>
    </row>
    <row r="1344" spans="2:6" s="1" customFormat="1" ht="15">
      <c r="B1344" s="1">
        <v>27</v>
      </c>
      <c r="C1344" s="9" t="str">
        <f>"Service Charge "&amp;'[1]J2.10 App For Gen Rate Rider10'!$D$20&amp;" – effective until "&amp;'[1]J2.10 App For Gen Rate Rider10'!$I$22</f>
        <v>Service Charge Rate Rider10 – effective until </v>
      </c>
      <c r="D1344" s="2"/>
      <c r="E1344" s="10" t="s">
        <v>8</v>
      </c>
      <c r="F1344" s="12">
        <v>0</v>
      </c>
    </row>
    <row r="1345" spans="2:6" s="1" customFormat="1" ht="15">
      <c r="B1345" s="1">
        <v>28</v>
      </c>
      <c r="C1345" s="1" t="s">
        <v>13</v>
      </c>
      <c r="D1345" s="2"/>
      <c r="E1345" s="3"/>
      <c r="F1345" s="4"/>
    </row>
    <row r="1346" spans="2:6" s="1" customFormat="1" ht="15">
      <c r="B1346" s="1">
        <v>29</v>
      </c>
      <c r="C1346" s="1" t="s">
        <v>14</v>
      </c>
      <c r="D1346" s="2"/>
      <c r="E1346" s="3"/>
      <c r="F1346" s="4"/>
    </row>
    <row r="1347" spans="2:6" s="1" customFormat="1" ht="15">
      <c r="B1347" s="1">
        <v>30</v>
      </c>
      <c r="C1347" s="9" t="s">
        <v>15</v>
      </c>
      <c r="D1347" s="2"/>
      <c r="E1347" s="10" t="str">
        <f>"$/"&amp;'[1]B1.1 Curr&amp;Appl Rt Class General'!$G$43</f>
        <v>$/NA</v>
      </c>
      <c r="F1347" s="15">
        <v>0</v>
      </c>
    </row>
    <row r="1348" spans="2:6" s="1" customFormat="1" ht="15">
      <c r="B1348" s="1">
        <v>31</v>
      </c>
      <c r="C1348" s="6" t="s">
        <v>16</v>
      </c>
      <c r="D1348" s="2"/>
      <c r="E1348" s="7"/>
      <c r="F1348" s="8"/>
    </row>
    <row r="1349" spans="2:6" s="1" customFormat="1" ht="15">
      <c r="B1349" s="1">
        <v>32</v>
      </c>
      <c r="C1349" s="6" t="s">
        <v>17</v>
      </c>
      <c r="D1349" s="2"/>
      <c r="E1349" s="7"/>
      <c r="F1349" s="8"/>
    </row>
    <row r="1350" spans="2:6" s="1" customFormat="1" ht="15">
      <c r="B1350" s="1">
        <v>33</v>
      </c>
      <c r="C1350" s="9" t="str">
        <f>"Distribution Volumetric "&amp;'[1]J1.1 Smart Meter Funding Adder'!$D$20</f>
        <v>Distribution Volumetric Smart Meters</v>
      </c>
      <c r="D1350" s="2" t="str">
        <f>'[1]Z1.0 OEB Control Sheet'!$O$69</f>
        <v>Yes</v>
      </c>
      <c r="E1350" s="10" t="str">
        <f>"$/"&amp;'[1]B1.1 Curr&amp;Appl Rt Class General'!$G$43</f>
        <v>$/NA</v>
      </c>
      <c r="F1350" s="22">
        <v>0</v>
      </c>
    </row>
    <row r="1351" spans="2:6" s="1" customFormat="1" ht="15">
      <c r="B1351" s="1">
        <v>34</v>
      </c>
      <c r="C1351" s="9" t="str">
        <f>"Distribution Volumetric "&amp;'[1]J1.2 Smart Meter Dispos Adder'!$D$20</f>
        <v>Distribution Volumetric Smart Meter Disposition</v>
      </c>
      <c r="D1351" s="2" t="str">
        <f>'[1]Z1.0 OEB Control Sheet'!$O$70</f>
        <v>No</v>
      </c>
      <c r="E1351" s="10" t="str">
        <f>"$/"&amp;'[1]B1.1 Curr&amp;Appl Rt Class General'!$G$43</f>
        <v>$/NA</v>
      </c>
      <c r="F1351" s="22">
        <v>0</v>
      </c>
    </row>
    <row r="1352" spans="2:6" s="1" customFormat="1" ht="15">
      <c r="B1352" s="1">
        <v>35</v>
      </c>
      <c r="C1352" s="9" t="str">
        <f>"Distribution Volumetric "&amp;'[1]J1.3 App For Gen Rate Adder3'!$D$20</f>
        <v>Distribution Volumetric Rate Adder3</v>
      </c>
      <c r="D1352" s="2" t="str">
        <f>'[1]Z1.0 OEB Control Sheet'!$O$71</f>
        <v>No</v>
      </c>
      <c r="E1352" s="10" t="str">
        <f>"$/"&amp;'[1]B1.1 Curr&amp;Appl Rt Class General'!$G$43</f>
        <v>$/NA</v>
      </c>
      <c r="F1352" s="15">
        <v>0</v>
      </c>
    </row>
    <row r="1353" spans="2:6" s="1" customFormat="1" ht="15">
      <c r="B1353" s="1">
        <v>36</v>
      </c>
      <c r="C1353" s="9" t="str">
        <f>"Distribution Volumetric "&amp;'[1]J1.4 App For Gen Rate Adder4'!$D$20</f>
        <v>Distribution Volumetric Rate Adder4</v>
      </c>
      <c r="D1353" s="2" t="str">
        <f>'[1]Z1.0 OEB Control Sheet'!$O$72</f>
        <v>No</v>
      </c>
      <c r="E1353" s="10" t="str">
        <f>"$/"&amp;'[1]B1.1 Curr&amp;Appl Rt Class General'!$G$43</f>
        <v>$/NA</v>
      </c>
      <c r="F1353" s="22">
        <v>0</v>
      </c>
    </row>
    <row r="1354" spans="2:6" s="1" customFormat="1" ht="15">
      <c r="B1354" s="1">
        <v>37</v>
      </c>
      <c r="C1354" s="9" t="str">
        <f>"Distribution Volumetric "&amp;'[1]J1.5 App For Gen Rate Adder5'!$D$20</f>
        <v>Distribution Volumetric Rate Adder5</v>
      </c>
      <c r="D1354" s="2" t="str">
        <f>'[1]Z1.0 OEB Control Sheet'!$O$73</f>
        <v>No</v>
      </c>
      <c r="E1354" s="10" t="str">
        <f>"$/"&amp;'[1]B1.1 Curr&amp;Appl Rt Class General'!$G$43</f>
        <v>$/NA</v>
      </c>
      <c r="F1354" s="15">
        <v>0</v>
      </c>
    </row>
    <row r="1355" spans="2:6" s="1" customFormat="1" ht="15">
      <c r="B1355" s="1">
        <v>38</v>
      </c>
      <c r="C1355" s="9" t="str">
        <f>"Distribution Volumetric "&amp;'[1]J1.6 App For Gen Rate Adder6'!$D$20</f>
        <v>Distribution Volumetric Rate Adder6</v>
      </c>
      <c r="D1355" s="2" t="str">
        <f>'[1]Z1.0 OEB Control Sheet'!$O$74</f>
        <v>No</v>
      </c>
      <c r="E1355" s="10" t="str">
        <f>"$/"&amp;'[1]B1.1 Curr&amp;Appl Rt Class General'!$G$43</f>
        <v>$/NA</v>
      </c>
      <c r="F1355" s="22">
        <v>0</v>
      </c>
    </row>
    <row r="1356" spans="2:6" s="1" customFormat="1" ht="15">
      <c r="B1356" s="1">
        <v>39</v>
      </c>
      <c r="C1356" s="9" t="str">
        <f>"Distribution Volumetric "&amp;'[1]J1.7 App For Gen Rate Adder7'!$D$20</f>
        <v>Distribution Volumetric Rate Adder7</v>
      </c>
      <c r="D1356" s="2" t="str">
        <f>'[1]Z1.0 OEB Control Sheet'!$O$75</f>
        <v>No</v>
      </c>
      <c r="E1356" s="10" t="str">
        <f>"$/"&amp;'[1]B1.1 Curr&amp;Appl Rt Class General'!$G$43</f>
        <v>$/NA</v>
      </c>
      <c r="F1356" s="22">
        <v>0</v>
      </c>
    </row>
    <row r="1357" spans="2:6" s="1" customFormat="1" ht="15">
      <c r="B1357" s="1">
        <v>40</v>
      </c>
      <c r="C1357" s="9" t="str">
        <f>"Distribution Volumetric "&amp;'[1]J1.8 App For Gen Rate Adder8'!$D$20</f>
        <v>Distribution Volumetric Rate Adder8</v>
      </c>
      <c r="D1357" s="2" t="str">
        <f>'[1]Z1.0 OEB Control Sheet'!$O$76</f>
        <v>No</v>
      </c>
      <c r="E1357" s="10" t="str">
        <f>"$/"&amp;'[1]B1.1 Curr&amp;Appl Rt Class General'!$G$43</f>
        <v>$/NA</v>
      </c>
      <c r="F1357" s="22">
        <v>0</v>
      </c>
    </row>
    <row r="1358" spans="2:6" s="1" customFormat="1" ht="15">
      <c r="B1358" s="1">
        <v>41</v>
      </c>
      <c r="C1358" s="9" t="str">
        <f>"Distribution Volumetric "&amp;'[1]J1.9 App For Gen Rate Adder9'!$D$20</f>
        <v>Distribution Volumetric Rate Adder9</v>
      </c>
      <c r="D1358" s="2" t="str">
        <f>'[1]Z1.0 OEB Control Sheet'!$O$77</f>
        <v>No</v>
      </c>
      <c r="E1358" s="10" t="str">
        <f>"$/"&amp;'[1]B1.1 Curr&amp;Appl Rt Class General'!$G$43</f>
        <v>$/NA</v>
      </c>
      <c r="F1358" s="15">
        <v>0</v>
      </c>
    </row>
    <row r="1359" spans="2:6" s="1" customFormat="1" ht="15">
      <c r="B1359" s="1">
        <v>42</v>
      </c>
      <c r="C1359" s="9" t="str">
        <f>"Distribution Volumetric "&amp;'[1]J1.10 App For Gen Rate Adder10'!$D$20</f>
        <v>Distribution Volumetric Rate Adder10</v>
      </c>
      <c r="D1359" s="2" t="str">
        <f>'[1]Z1.0 OEB Control Sheet'!$O$78</f>
        <v>No</v>
      </c>
      <c r="E1359" s="10" t="str">
        <f>"$/"&amp;'[1]B1.1 Curr&amp;Appl Rt Class General'!$G$43</f>
        <v>$/NA</v>
      </c>
      <c r="F1359" s="22">
        <v>0</v>
      </c>
    </row>
    <row r="1360" spans="2:6" s="1" customFormat="1" ht="15">
      <c r="B1360" s="1">
        <v>43</v>
      </c>
      <c r="C1360" s="9" t="s">
        <v>18</v>
      </c>
      <c r="D1360" s="2"/>
      <c r="E1360" s="10" t="str">
        <f>"$/"&amp;'[1]B1.1 Curr&amp;Appl Rt Class General'!$G$43</f>
        <v>$/NA</v>
      </c>
      <c r="F1360" s="15">
        <v>0</v>
      </c>
    </row>
    <row r="1361" spans="2:6" s="1" customFormat="1" ht="15">
      <c r="B1361" s="1">
        <v>44</v>
      </c>
      <c r="C1361" s="1" t="s">
        <v>19</v>
      </c>
      <c r="D1361" s="2"/>
      <c r="E1361" s="3"/>
      <c r="F1361" s="4"/>
    </row>
    <row r="1362" spans="2:6" s="1" customFormat="1" ht="15">
      <c r="B1362" s="1">
        <v>45</v>
      </c>
      <c r="C1362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1362" s="2"/>
      <c r="E1362" s="10" t="str">
        <f>"$/"&amp;'[1]B1.1 Curr&amp;Appl Rt Class General'!$G$43</f>
        <v>$/NA</v>
      </c>
      <c r="F1362" s="22">
        <v>0</v>
      </c>
    </row>
    <row r="1363" spans="2:6" s="1" customFormat="1" ht="15">
      <c r="B1363" s="1">
        <v>46</v>
      </c>
      <c r="C1363" s="9" t="str">
        <f>"Distribution Volumetric "&amp;'[1]J2.2 App For Gen Rate Rider2'!$D$20&amp;" – effective until "&amp;'[1]J2.2 App For Gen Rate Rider2'!$I$22</f>
        <v>Distribution Volumetric Rate Rider2 – effective until </v>
      </c>
      <c r="D1363" s="2"/>
      <c r="E1363" s="10" t="str">
        <f>"$/"&amp;'[1]B1.1 Curr&amp;Appl Rt Class General'!$G$43</f>
        <v>$/NA</v>
      </c>
      <c r="F1363" s="22">
        <v>0</v>
      </c>
    </row>
    <row r="1364" spans="2:6" s="1" customFormat="1" ht="15">
      <c r="B1364" s="1">
        <v>47</v>
      </c>
      <c r="C1364" s="9" t="str">
        <f>"Distribution Volumetric "&amp;'[1]J2.3 App For Gen Rate Rider3'!$D$20&amp;" – effective until "&amp;'[1]J2.3 App For Gen Rate Rider3'!$I$22</f>
        <v>Distribution Volumetric Rate Rider3 – effective until </v>
      </c>
      <c r="D1364" s="2"/>
      <c r="E1364" s="10" t="str">
        <f>"$/"&amp;'[1]B1.1 Curr&amp;Appl Rt Class General'!$G$43</f>
        <v>$/NA</v>
      </c>
      <c r="F1364" s="22">
        <v>0</v>
      </c>
    </row>
    <row r="1365" spans="2:6" s="1" customFormat="1" ht="15">
      <c r="B1365" s="1">
        <v>48</v>
      </c>
      <c r="C1365" s="9" t="str">
        <f>"Distribution Volumetric "&amp;'[1]J2.4 App For Gen Rate Rider4'!$D$20&amp;" – effective until "&amp;'[1]J2.4 App For Gen Rate Rider4'!$I$22</f>
        <v>Distribution Volumetric Rate Rider4 – effective until </v>
      </c>
      <c r="D1365" s="2"/>
      <c r="E1365" s="10" t="str">
        <f>"$/"&amp;'[1]B1.1 Curr&amp;Appl Rt Class General'!$G$43</f>
        <v>$/NA</v>
      </c>
      <c r="F1365" s="22">
        <v>0</v>
      </c>
    </row>
    <row r="1366" spans="2:6" s="1" customFormat="1" ht="15">
      <c r="B1366" s="1">
        <v>49</v>
      </c>
      <c r="C1366" s="9" t="str">
        <f>"Distribution Volumetric "&amp;'[1]J2.5 App For Gen Rate Rider5'!$D$20&amp;" – effective until "&amp;'[1]J2.5 App For Gen Rate Rider5'!$I$22</f>
        <v>Distribution Volumetric Rate Rider5 – effective until </v>
      </c>
      <c r="D1366" s="2"/>
      <c r="E1366" s="10" t="str">
        <f>"$/"&amp;'[1]B1.1 Curr&amp;Appl Rt Class General'!$G$43</f>
        <v>$/NA</v>
      </c>
      <c r="F1366" s="22">
        <v>0</v>
      </c>
    </row>
    <row r="1367" spans="2:6" s="1" customFormat="1" ht="15">
      <c r="B1367" s="1">
        <v>50</v>
      </c>
      <c r="C1367" s="9" t="str">
        <f>"Distribution Volumetric "&amp;'[1]J2.6 App For Gen Rate Rider6'!$D$20&amp;" – effective until "&amp;'[1]J2.6 App For Gen Rate Rider6'!$I$22</f>
        <v>Distribution Volumetric Rate Rider6 – effective until </v>
      </c>
      <c r="D1367" s="2"/>
      <c r="E1367" s="10" t="str">
        <f>"$/"&amp;'[1]B1.1 Curr&amp;Appl Rt Class General'!$G$43</f>
        <v>$/NA</v>
      </c>
      <c r="F1367" s="22">
        <v>0</v>
      </c>
    </row>
    <row r="1368" spans="2:6" s="1" customFormat="1" ht="15">
      <c r="B1368" s="1">
        <v>51</v>
      </c>
      <c r="C1368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368" s="2"/>
      <c r="E1368" s="10" t="str">
        <f>"$/"&amp;'[1]B1.1 Curr&amp;Appl Rt Class General'!$G$43</f>
        <v>$/NA</v>
      </c>
      <c r="F1368" s="22">
        <v>0</v>
      </c>
    </row>
    <row r="1369" spans="2:6" s="1" customFormat="1" ht="15">
      <c r="B1369" s="1">
        <v>52</v>
      </c>
      <c r="C1369" s="9" t="str">
        <f>"Distribution Volumetric "&amp;'[1]J2.8 App For Gen Rate Rider8'!$D$20&amp;" – effective until "&amp;'[1]J2.8 App For Gen Rate Rider8'!$I$22</f>
        <v>Distribution Volumetric Rate Rider8 – effective until </v>
      </c>
      <c r="D1369" s="2"/>
      <c r="E1369" s="10" t="str">
        <f>"$/"&amp;'[1]B1.1 Curr&amp;Appl Rt Class General'!$G$43</f>
        <v>$/NA</v>
      </c>
      <c r="F1369" s="22">
        <v>0</v>
      </c>
    </row>
    <row r="1370" spans="2:6" s="1" customFormat="1" ht="15">
      <c r="B1370" s="1">
        <v>53</v>
      </c>
      <c r="C1370" s="9" t="str">
        <f>"Distribution Volumetric "&amp;'[1]J2.9 App For Gen Rate Rider9'!$D$20&amp;" – effective until "&amp;'[1]J2.9 App For Gen Rate Rider9'!$I$22</f>
        <v>Distribution Volumetric Rate Rider9 – effective until </v>
      </c>
      <c r="D1370" s="2"/>
      <c r="E1370" s="10" t="str">
        <f>"$/"&amp;'[1]B1.1 Curr&amp;Appl Rt Class General'!$G$43</f>
        <v>$/NA</v>
      </c>
      <c r="F1370" s="22">
        <v>0</v>
      </c>
    </row>
    <row r="1371" spans="2:6" s="1" customFormat="1" ht="15">
      <c r="B1371" s="1">
        <v>54</v>
      </c>
      <c r="C1371" s="9" t="str">
        <f>"Distribution Volumetric "&amp;'[1]J2.10 App For Gen Rate Rider10'!$D$20&amp;" – effective until "&amp;'[1]J2.10 App For Gen Rate Rider10'!$I$22</f>
        <v>Distribution Volumetric Rate Rider10 – effective until </v>
      </c>
      <c r="D1371" s="2"/>
      <c r="E1371" s="10" t="str">
        <f>"$/"&amp;'[1]B1.1 Curr&amp;Appl Rt Class General'!$G$43</f>
        <v>$/NA</v>
      </c>
      <c r="F1371" s="22">
        <v>0</v>
      </c>
    </row>
    <row r="1372" spans="2:6" s="1" customFormat="1" ht="15">
      <c r="B1372" s="1">
        <v>55</v>
      </c>
      <c r="C1372" s="1" t="s">
        <v>20</v>
      </c>
      <c r="D1372" s="2"/>
      <c r="E1372" s="3"/>
      <c r="F1372" s="4"/>
    </row>
    <row r="1373" spans="2:6" s="1" customFormat="1" ht="15">
      <c r="B1373" s="1">
        <v>56</v>
      </c>
      <c r="C1373" s="1" t="s">
        <v>21</v>
      </c>
      <c r="D1373" s="2"/>
      <c r="E1373" s="3"/>
      <c r="F1373" s="4"/>
    </row>
    <row r="1374" spans="2:6" s="1" customFormat="1" ht="15">
      <c r="B1374" s="1">
        <v>57</v>
      </c>
      <c r="C1374" s="9" t="str">
        <f>'[1]L1.1 Appl For TX Network'!$C$226</f>
        <v>Retail Transmission Rate – Network Service Rate</v>
      </c>
      <c r="D1374" s="2"/>
      <c r="E1374" s="10" t="str">
        <f>"$/"&amp;'[1]B1.1 Curr&amp;Appl Rt Class General'!$G$43</f>
        <v>$/NA</v>
      </c>
      <c r="F1374" s="15">
        <v>0</v>
      </c>
    </row>
    <row r="1375" spans="2:6" s="1" customFormat="1" ht="15">
      <c r="B1375" s="1">
        <v>58</v>
      </c>
      <c r="C1375" s="1">
        <f>'[1]L1.1 Appl For TX Network'!$C$227</f>
        <v>0</v>
      </c>
      <c r="D1375" s="2"/>
      <c r="E1375" s="10" t="str">
        <f>"$/"&amp;'[1]B1.1 Curr&amp;Appl Rt Class General'!$G$43</f>
        <v>$/NA</v>
      </c>
      <c r="F1375" s="19">
        <v>0</v>
      </c>
    </row>
    <row r="1376" spans="2:6" s="1" customFormat="1" ht="15">
      <c r="B1376" s="1">
        <v>59</v>
      </c>
      <c r="C1376" s="1">
        <f>'[1]L1.1 Appl For TX Network'!$C$228</f>
        <v>0</v>
      </c>
      <c r="D1376" s="2"/>
      <c r="E1376" s="10" t="str">
        <f>"$/"&amp;'[1]B1.1 Curr&amp;Appl Rt Class General'!$G$43</f>
        <v>$/NA</v>
      </c>
      <c r="F1376" s="19">
        <v>0</v>
      </c>
    </row>
    <row r="1377" spans="2:6" s="1" customFormat="1" ht="15">
      <c r="B1377" s="1">
        <v>60</v>
      </c>
      <c r="C1377" s="1" t="s">
        <v>22</v>
      </c>
      <c r="D1377" s="2"/>
      <c r="E1377" s="3"/>
      <c r="F1377" s="4"/>
    </row>
    <row r="1378" spans="2:6" s="1" customFormat="1" ht="15">
      <c r="B1378" s="1">
        <v>61</v>
      </c>
      <c r="C1378" s="1" t="s">
        <v>23</v>
      </c>
      <c r="D1378" s="2"/>
      <c r="E1378" s="3"/>
      <c r="F1378" s="4"/>
    </row>
    <row r="1379" spans="2:6" s="1" customFormat="1" ht="15">
      <c r="B1379" s="1">
        <v>62</v>
      </c>
      <c r="C1379" s="9" t="str">
        <f>'[1]L2.1 Appl For TX Connect'!$C$226</f>
        <v>Retail Transmission Rate – Line and Transformation Connection Service Rate</v>
      </c>
      <c r="D1379" s="2"/>
      <c r="E1379" s="10" t="str">
        <f>"$/"&amp;'[1]B1.1 Curr&amp;Appl Rt Class General'!$G$43</f>
        <v>$/NA</v>
      </c>
      <c r="F1379" s="15">
        <v>0</v>
      </c>
    </row>
    <row r="1380" spans="2:6" s="1" customFormat="1" ht="15">
      <c r="B1380" s="1">
        <v>63</v>
      </c>
      <c r="C1380" s="1">
        <f>'[1]L2.1 Appl For TX Connect'!$C$227</f>
        <v>0</v>
      </c>
      <c r="D1380" s="2"/>
      <c r="E1380" s="10" t="str">
        <f>"$/"&amp;'[1]B1.1 Curr&amp;Appl Rt Class General'!$G$43</f>
        <v>$/NA</v>
      </c>
      <c r="F1380" s="19">
        <v>0</v>
      </c>
    </row>
    <row r="1381" spans="2:6" s="1" customFormat="1" ht="15">
      <c r="B1381" s="1">
        <v>64</v>
      </c>
      <c r="C1381" s="1">
        <f>'[1]L2.1 Appl For TX Connect'!$C$228</f>
        <v>0</v>
      </c>
      <c r="D1381" s="2"/>
      <c r="E1381" s="10" t="str">
        <f>"$/"&amp;'[1]B1.1 Curr&amp;Appl Rt Class General'!$G$43</f>
        <v>$/NA</v>
      </c>
      <c r="F1381" s="19">
        <v>0</v>
      </c>
    </row>
    <row r="1382" spans="2:6" s="1" customFormat="1" ht="15">
      <c r="B1382" s="1">
        <v>65</v>
      </c>
      <c r="C1382" s="1" t="s">
        <v>24</v>
      </c>
      <c r="D1382" s="2"/>
      <c r="E1382" s="3"/>
      <c r="F1382" s="4"/>
    </row>
    <row r="1383" spans="2:6" s="1" customFormat="1" ht="15">
      <c r="B1383" s="1">
        <v>66</v>
      </c>
      <c r="C1383" s="1" t="s">
        <v>25</v>
      </c>
      <c r="D1383" s="2"/>
      <c r="E1383" s="3"/>
      <c r="F1383" s="4"/>
    </row>
    <row r="1384" spans="2:6" s="1" customFormat="1" ht="15">
      <c r="B1384" s="1">
        <v>67</v>
      </c>
      <c r="C1384" s="9" t="str">
        <f>'[1]L3.1 Appl For TX Low Volt'!$C$226</f>
        <v>Retail Transmission Rate – Low Voltage Service Rate</v>
      </c>
      <c r="D1384" s="2"/>
      <c r="E1384" s="10" t="str">
        <f>"$/"&amp;'[1]B1.1 Curr&amp;Appl Rt Class General'!$G$43</f>
        <v>$/NA</v>
      </c>
      <c r="F1384" s="15">
        <v>0</v>
      </c>
    </row>
    <row r="1385" spans="2:6" s="1" customFormat="1" ht="15">
      <c r="B1385" s="1">
        <v>68</v>
      </c>
      <c r="C1385" s="1" t="str">
        <f>'[1]L3.1 Appl For TX Low Volt'!$C$227</f>
        <v>Future Use Retail Transmission Rate – Low Voltage2</v>
      </c>
      <c r="D1385" s="2"/>
      <c r="E1385" s="10" t="str">
        <f>"$/"&amp;'[1]B1.1 Curr&amp;Appl Rt Class General'!$G$43</f>
        <v>$/NA</v>
      </c>
      <c r="F1385" s="19">
        <v>0</v>
      </c>
    </row>
    <row r="1386" spans="2:6" s="1" customFormat="1" ht="15">
      <c r="B1386" s="1">
        <v>69</v>
      </c>
      <c r="C1386" s="1" t="str">
        <f>'[1]L3.1 Appl For TX Low Volt'!$C$228</f>
        <v>Future Use Retail Transmission Rate – Low Voltage3</v>
      </c>
      <c r="D1386" s="2"/>
      <c r="E1386" s="10" t="str">
        <f>"$/"&amp;'[1]B1.1 Curr&amp;Appl Rt Class General'!$G$43</f>
        <v>$/NA</v>
      </c>
      <c r="F1386" s="19">
        <v>0</v>
      </c>
    </row>
    <row r="1387" spans="2:6" s="1" customFormat="1" ht="15">
      <c r="B1387" s="1">
        <v>70</v>
      </c>
      <c r="C1387" s="1" t="s">
        <v>26</v>
      </c>
      <c r="D1387" s="2"/>
      <c r="E1387" s="3"/>
      <c r="F1387" s="4"/>
    </row>
    <row r="1388" spans="2:6" s="1" customFormat="1" ht="15">
      <c r="B1388" s="1">
        <v>71</v>
      </c>
      <c r="C1388" s="1" t="s">
        <v>27</v>
      </c>
      <c r="D1388" s="2"/>
      <c r="E1388" s="3"/>
      <c r="F1388" s="4"/>
    </row>
    <row r="1389" spans="2:6" s="1" customFormat="1" ht="15">
      <c r="B1389" s="1">
        <v>72</v>
      </c>
      <c r="C1389" s="9" t="str">
        <f>'[1]M1.1 Appl For WMSR'!$C$28</f>
        <v>Wholesale Market Service Rate </v>
      </c>
      <c r="D1389" s="2"/>
      <c r="E1389" s="10" t="s">
        <v>28</v>
      </c>
      <c r="F1389" s="23">
        <v>0</v>
      </c>
    </row>
    <row r="1390" spans="2:6" s="1" customFormat="1" ht="15">
      <c r="B1390" s="1">
        <v>73</v>
      </c>
      <c r="C1390" s="1" t="s">
        <v>29</v>
      </c>
      <c r="D1390" s="2"/>
      <c r="E1390" s="3"/>
      <c r="F1390" s="4"/>
    </row>
    <row r="1391" spans="2:6" s="1" customFormat="1" ht="15">
      <c r="B1391" s="1">
        <v>74</v>
      </c>
      <c r="C1391" s="1" t="s">
        <v>30</v>
      </c>
      <c r="D1391" s="2"/>
      <c r="E1391" s="3"/>
      <c r="F1391" s="4"/>
    </row>
    <row r="1392" spans="2:6" s="1" customFormat="1" ht="15">
      <c r="B1392" s="1">
        <v>75</v>
      </c>
      <c r="C1392" s="9" t="str">
        <f>'[1]M2.1 Appl For RRR'!$C$28</f>
        <v>Rural Rate Protection Charge</v>
      </c>
      <c r="D1392" s="2"/>
      <c r="E1392" s="10" t="s">
        <v>28</v>
      </c>
      <c r="F1392" s="15">
        <v>0</v>
      </c>
    </row>
    <row r="1393" spans="2:6" s="1" customFormat="1" ht="15">
      <c r="B1393" s="1">
        <v>76</v>
      </c>
      <c r="C1393" s="1" t="s">
        <v>31</v>
      </c>
      <c r="D1393" s="2"/>
      <c r="E1393" s="3"/>
      <c r="F1393" s="4"/>
    </row>
    <row r="1394" spans="2:6" s="1" customFormat="1" ht="15">
      <c r="B1394" s="1">
        <v>77</v>
      </c>
      <c r="C1394" s="1" t="s">
        <v>32</v>
      </c>
      <c r="D1394" s="2"/>
      <c r="E1394" s="3"/>
      <c r="F1394" s="4"/>
    </row>
    <row r="1395" spans="2:6" s="1" customFormat="1" ht="15">
      <c r="B1395" s="1">
        <v>78</v>
      </c>
      <c r="C1395" s="9" t="str">
        <f>'[1]M3.1 Appl For SSS'!$C$28</f>
        <v>Standard Supply Service – Administrative Charge (if applicable)</v>
      </c>
      <c r="D1395" s="2"/>
      <c r="E1395" s="10" t="s">
        <v>8</v>
      </c>
      <c r="F1395" s="11">
        <v>0</v>
      </c>
    </row>
    <row r="1396" spans="2:6" s="1" customFormat="1" ht="15">
      <c r="B1396" s="1">
        <v>79</v>
      </c>
      <c r="C1396" s="1" t="s">
        <v>33</v>
      </c>
      <c r="D1396" s="2"/>
      <c r="E1396" s="3"/>
      <c r="F1396" s="4"/>
    </row>
    <row r="1397" spans="2:6" s="1" customFormat="1" ht="15">
      <c r="B1397" s="1">
        <v>80</v>
      </c>
      <c r="C1397" s="1" t="s">
        <v>34</v>
      </c>
      <c r="D1397" s="2"/>
      <c r="E1397" s="3"/>
      <c r="F1397" s="4"/>
    </row>
    <row r="1398" spans="4:6" s="1" customFormat="1" ht="15">
      <c r="D1398" s="2"/>
      <c r="E1398" s="3"/>
      <c r="F1398" s="4"/>
    </row>
    <row r="1399" spans="4:6" s="1" customFormat="1" ht="15">
      <c r="D1399" s="2"/>
      <c r="E1399" s="3"/>
      <c r="F1399" s="4"/>
    </row>
    <row r="1400" spans="2:6" s="1" customFormat="1" ht="15">
      <c r="B1400" s="1" t="s">
        <v>44</v>
      </c>
      <c r="C1400" s="1" t="s">
        <v>0</v>
      </c>
      <c r="D1400" s="2"/>
      <c r="E1400" s="3"/>
      <c r="F1400" s="4"/>
    </row>
    <row r="1401" spans="2:6" s="1" customFormat="1" ht="15.75">
      <c r="B1401" s="21">
        <f>'[1]B1.1 Curr&amp;Appl Rt Class General'!$B$44</f>
        <v>24</v>
      </c>
      <c r="C1401" s="5" t="str">
        <f>'[1]B1.1 Curr&amp;Appl Rt Class General'!$D$44</f>
        <v>Rate Class 24</v>
      </c>
      <c r="D1401" s="2"/>
      <c r="E1401" s="3"/>
      <c r="F1401" s="4"/>
    </row>
    <row r="1402" spans="4:6" s="1" customFormat="1" ht="15">
      <c r="D1402" s="2"/>
      <c r="E1402" s="3"/>
      <c r="F1402" s="4"/>
    </row>
    <row r="1403" spans="2:6" s="1" customFormat="1" ht="15">
      <c r="B1403" s="1" t="s">
        <v>44</v>
      </c>
      <c r="C1403" s="1" t="s">
        <v>1</v>
      </c>
      <c r="D1403" s="2" t="s">
        <v>2</v>
      </c>
      <c r="E1403" s="3" t="s">
        <v>3</v>
      </c>
      <c r="F1403" s="4" t="s">
        <v>4</v>
      </c>
    </row>
    <row r="1404" spans="2:6" s="1" customFormat="1" ht="15">
      <c r="B1404" s="1">
        <v>1</v>
      </c>
      <c r="C1404" s="6" t="s">
        <v>5</v>
      </c>
      <c r="D1404" s="2"/>
      <c r="E1404" s="7"/>
      <c r="F1404" s="8"/>
    </row>
    <row r="1405" spans="2:6" s="1" customFormat="1" ht="15">
      <c r="B1405" s="1">
        <v>2</v>
      </c>
      <c r="C1405" s="1" t="s">
        <v>6</v>
      </c>
      <c r="D1405" s="2"/>
      <c r="E1405" s="3"/>
      <c r="F1405" s="4"/>
    </row>
    <row r="1406" spans="2:6" s="1" customFormat="1" ht="15">
      <c r="B1406" s="1">
        <v>3</v>
      </c>
      <c r="C1406" s="9" t="s">
        <v>7</v>
      </c>
      <c r="D1406" s="2"/>
      <c r="E1406" s="10" t="s">
        <v>8</v>
      </c>
      <c r="F1406" s="11">
        <v>0</v>
      </c>
    </row>
    <row r="1407" spans="2:6" s="1" customFormat="1" ht="15">
      <c r="B1407" s="1">
        <v>4</v>
      </c>
      <c r="C1407" s="1" t="s">
        <v>9</v>
      </c>
      <c r="D1407" s="2"/>
      <c r="E1407" s="3"/>
      <c r="F1407" s="4"/>
    </row>
    <row r="1408" spans="2:6" s="1" customFormat="1" ht="15">
      <c r="B1408" s="1">
        <v>5</v>
      </c>
      <c r="C1408" s="1" t="s">
        <v>10</v>
      </c>
      <c r="D1408" s="2"/>
      <c r="E1408" s="3"/>
      <c r="F1408" s="4"/>
    </row>
    <row r="1409" spans="2:6" s="1" customFormat="1" ht="15">
      <c r="B1409" s="1">
        <v>6</v>
      </c>
      <c r="C1409" s="9" t="str">
        <f>"Service Charge "&amp;'[1]J1.1 Smart Meter Funding Adder'!$D$20</f>
        <v>Service Charge Smart Meters</v>
      </c>
      <c r="D1409" s="2" t="str">
        <f>'[1]Z1.0 OEB Control Sheet'!$O$69</f>
        <v>Yes</v>
      </c>
      <c r="E1409" s="10" t="s">
        <v>8</v>
      </c>
      <c r="F1409" s="12">
        <v>0</v>
      </c>
    </row>
    <row r="1410" spans="2:6" s="1" customFormat="1" ht="15">
      <c r="B1410" s="1">
        <v>7</v>
      </c>
      <c r="C1410" s="9" t="str">
        <f>"Service Charge "&amp;'[1]J1.2 Smart Meter Dispos Adder'!$D$20</f>
        <v>Service Charge Smart Meter Disposition</v>
      </c>
      <c r="D1410" s="2" t="str">
        <f>'[1]Z1.0 OEB Control Sheet'!$O$70</f>
        <v>No</v>
      </c>
      <c r="E1410" s="10" t="s">
        <v>8</v>
      </c>
      <c r="F1410" s="12">
        <v>0</v>
      </c>
    </row>
    <row r="1411" spans="2:6" s="1" customFormat="1" ht="15">
      <c r="B1411" s="1">
        <v>8</v>
      </c>
      <c r="C1411" s="9" t="str">
        <f>"Service Charge "&amp;'[1]J1.3 App For Gen Rate Adder3'!$D$20</f>
        <v>Service Charge Rate Adder3</v>
      </c>
      <c r="D1411" s="2" t="str">
        <f>'[1]Z1.0 OEB Control Sheet'!$O$71</f>
        <v>No</v>
      </c>
      <c r="E1411" s="10" t="s">
        <v>8</v>
      </c>
      <c r="F1411" s="12">
        <v>0</v>
      </c>
    </row>
    <row r="1412" spans="2:6" s="1" customFormat="1" ht="15">
      <c r="B1412" s="1">
        <v>9</v>
      </c>
      <c r="C1412" s="9" t="str">
        <f>"Service Charge "&amp;'[1]J1.4 App For Gen Rate Adder4'!$D$20</f>
        <v>Service Charge Rate Adder4</v>
      </c>
      <c r="D1412" s="2" t="str">
        <f>'[1]Z1.0 OEB Control Sheet'!$O$72</f>
        <v>No</v>
      </c>
      <c r="E1412" s="10" t="s">
        <v>8</v>
      </c>
      <c r="F1412" s="12">
        <v>0</v>
      </c>
    </row>
    <row r="1413" spans="2:6" s="1" customFormat="1" ht="15">
      <c r="B1413" s="1">
        <v>10</v>
      </c>
      <c r="C1413" s="9" t="str">
        <f>"Service Charge "&amp;'[1]J1.5 App For Gen Rate Adder5'!$D$20</f>
        <v>Service Charge Rate Adder5</v>
      </c>
      <c r="D1413" s="2" t="str">
        <f>'[1]Z1.0 OEB Control Sheet'!$O$73</f>
        <v>No</v>
      </c>
      <c r="E1413" s="10" t="s">
        <v>8</v>
      </c>
      <c r="F1413" s="12">
        <v>0</v>
      </c>
    </row>
    <row r="1414" spans="2:6" s="1" customFormat="1" ht="15">
      <c r="B1414" s="1">
        <v>11</v>
      </c>
      <c r="C1414" s="9" t="str">
        <f>"Service Charge "&amp;'[1]J1.6 App For Gen Rate Adder6'!$D$20</f>
        <v>Service Charge Rate Adder6</v>
      </c>
      <c r="D1414" s="2" t="str">
        <f>'[1]Z1.0 OEB Control Sheet'!$O$74</f>
        <v>No</v>
      </c>
      <c r="E1414" s="10" t="s">
        <v>8</v>
      </c>
      <c r="F1414" s="12">
        <v>0</v>
      </c>
    </row>
    <row r="1415" spans="2:6" s="1" customFormat="1" ht="15">
      <c r="B1415" s="1">
        <v>12</v>
      </c>
      <c r="C1415" s="9" t="str">
        <f>"Service Charge "&amp;'[1]J1.7 App For Gen Rate Adder7'!$D$20</f>
        <v>Service Charge Rate Adder7</v>
      </c>
      <c r="D1415" s="2" t="str">
        <f>'[1]Z1.0 OEB Control Sheet'!$O$75</f>
        <v>No</v>
      </c>
      <c r="E1415" s="10" t="s">
        <v>8</v>
      </c>
      <c r="F1415" s="12">
        <v>0</v>
      </c>
    </row>
    <row r="1416" spans="2:6" s="1" customFormat="1" ht="15">
      <c r="B1416" s="1">
        <v>13</v>
      </c>
      <c r="C1416" s="9" t="str">
        <f>"Service Charge "&amp;'[1]J1.8 App For Gen Rate Adder8'!$D$20</f>
        <v>Service Charge Rate Adder8</v>
      </c>
      <c r="D1416" s="2" t="str">
        <f>'[1]Z1.0 OEB Control Sheet'!$O$76</f>
        <v>No</v>
      </c>
      <c r="E1416" s="10" t="s">
        <v>8</v>
      </c>
      <c r="F1416" s="12">
        <v>0</v>
      </c>
    </row>
    <row r="1417" spans="2:6" s="1" customFormat="1" ht="15">
      <c r="B1417" s="1">
        <v>14</v>
      </c>
      <c r="C1417" s="9" t="str">
        <f>"Service Charge "&amp;'[1]J1.9 App For Gen Rate Adder9'!$D$20</f>
        <v>Service Charge Rate Adder9</v>
      </c>
      <c r="D1417" s="2" t="str">
        <f>'[1]Z1.0 OEB Control Sheet'!$O$77</f>
        <v>No</v>
      </c>
      <c r="E1417" s="10" t="s">
        <v>8</v>
      </c>
      <c r="F1417" s="12">
        <v>0</v>
      </c>
    </row>
    <row r="1418" spans="2:6" s="1" customFormat="1" ht="15">
      <c r="B1418" s="1">
        <v>15</v>
      </c>
      <c r="C1418" s="9" t="str">
        <f>"Service Charge "&amp;'[1]J1.10 App For Gen Rate Adder10'!$D$20</f>
        <v>Service Charge Rate Adder10</v>
      </c>
      <c r="D1418" s="2" t="str">
        <f>'[1]Z1.0 OEB Control Sheet'!$O$78</f>
        <v>No</v>
      </c>
      <c r="E1418" s="10" t="s">
        <v>8</v>
      </c>
      <c r="F1418" s="12">
        <v>0</v>
      </c>
    </row>
    <row r="1419" spans="2:6" s="1" customFormat="1" ht="15">
      <c r="B1419" s="1">
        <v>16</v>
      </c>
      <c r="C1419" s="1" t="s">
        <v>11</v>
      </c>
      <c r="D1419" s="2"/>
      <c r="E1419" s="3"/>
      <c r="F1419" s="4"/>
    </row>
    <row r="1420" spans="2:6" s="1" customFormat="1" ht="15">
      <c r="B1420" s="1">
        <v>17</v>
      </c>
      <c r="C1420" s="1" t="s">
        <v>12</v>
      </c>
      <c r="D1420" s="2"/>
      <c r="E1420" s="3"/>
      <c r="F1420" s="4"/>
    </row>
    <row r="1421" spans="2:6" s="1" customFormat="1" ht="15">
      <c r="B1421" s="1">
        <v>18</v>
      </c>
      <c r="C1421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1421" s="2"/>
      <c r="E1421" s="10" t="s">
        <v>8</v>
      </c>
      <c r="F1421" s="12">
        <v>0</v>
      </c>
    </row>
    <row r="1422" spans="2:6" s="1" customFormat="1" ht="15">
      <c r="B1422" s="1">
        <v>19</v>
      </c>
      <c r="C1422" s="9" t="str">
        <f>"Service Charge "&amp;'[1]J2.2 App For Gen Rate Rider2'!$D$20&amp;" – effective until "&amp;'[1]J2.2 App For Gen Rate Rider2'!$I$22</f>
        <v>Service Charge Rate Rider2 – effective until </v>
      </c>
      <c r="D1422" s="2"/>
      <c r="E1422" s="10" t="s">
        <v>8</v>
      </c>
      <c r="F1422" s="12">
        <v>0</v>
      </c>
    </row>
    <row r="1423" spans="2:6" s="1" customFormat="1" ht="15">
      <c r="B1423" s="1">
        <v>20</v>
      </c>
      <c r="C1423" s="9" t="str">
        <f>"Service Charge "&amp;'[1]J2.3 App For Gen Rate Rider3'!$D$20&amp;" – effective until "&amp;'[1]J2.3 App For Gen Rate Rider3'!$I$22</f>
        <v>Service Charge Rate Rider3 – effective until </v>
      </c>
      <c r="D1423" s="2"/>
      <c r="E1423" s="10" t="s">
        <v>8</v>
      </c>
      <c r="F1423" s="12">
        <v>0</v>
      </c>
    </row>
    <row r="1424" spans="2:6" s="1" customFormat="1" ht="15">
      <c r="B1424" s="1">
        <v>21</v>
      </c>
      <c r="C1424" s="9" t="str">
        <f>"Service Charge "&amp;'[1]J2.4 App For Gen Rate Rider4'!$D$20&amp;" – effective until "&amp;'[1]J2.4 App For Gen Rate Rider4'!$I$22</f>
        <v>Service Charge Rate Rider4 – effective until </v>
      </c>
      <c r="D1424" s="2"/>
      <c r="E1424" s="10" t="s">
        <v>8</v>
      </c>
      <c r="F1424" s="12">
        <v>0</v>
      </c>
    </row>
    <row r="1425" spans="2:6" s="1" customFormat="1" ht="15">
      <c r="B1425" s="1">
        <v>22</v>
      </c>
      <c r="C1425" s="9" t="str">
        <f>"Service Charge "&amp;'[1]J2.5 App For Gen Rate Rider5'!$D$20&amp;" – effective until "&amp;'[1]J2.5 App For Gen Rate Rider5'!$I$22</f>
        <v>Service Charge Rate Rider5 – effective until </v>
      </c>
      <c r="D1425" s="2"/>
      <c r="E1425" s="10" t="s">
        <v>8</v>
      </c>
      <c r="F1425" s="12">
        <v>0</v>
      </c>
    </row>
    <row r="1426" spans="2:6" s="1" customFormat="1" ht="15">
      <c r="B1426" s="1">
        <v>23</v>
      </c>
      <c r="C1426" s="9" t="str">
        <f>"Service Charge "&amp;'[1]J2.6 App For Gen Rate Rider6'!$D$20&amp;" – effective until "&amp;'[1]J2.6 App For Gen Rate Rider6'!$I$22</f>
        <v>Service Charge Rate Rider6 – effective until </v>
      </c>
      <c r="D1426" s="2"/>
      <c r="E1426" s="10" t="s">
        <v>8</v>
      </c>
      <c r="F1426" s="12">
        <v>0</v>
      </c>
    </row>
    <row r="1427" spans="2:6" s="1" customFormat="1" ht="15">
      <c r="B1427" s="1">
        <v>24</v>
      </c>
      <c r="C1427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1427" s="2"/>
      <c r="E1427" s="10" t="s">
        <v>8</v>
      </c>
      <c r="F1427" s="12">
        <v>0</v>
      </c>
    </row>
    <row r="1428" spans="2:6" s="1" customFormat="1" ht="15">
      <c r="B1428" s="1">
        <v>25</v>
      </c>
      <c r="C1428" s="9" t="str">
        <f>"Service Charge "&amp;'[1]J2.8 App For Gen Rate Rider8'!$D$20&amp;" – effective until "&amp;'[1]J2.8 App For Gen Rate Rider8'!$I$22</f>
        <v>Service Charge Rate Rider8 – effective until </v>
      </c>
      <c r="D1428" s="2"/>
      <c r="E1428" s="10" t="s">
        <v>8</v>
      </c>
      <c r="F1428" s="12">
        <v>0</v>
      </c>
    </row>
    <row r="1429" spans="2:6" s="1" customFormat="1" ht="15">
      <c r="B1429" s="1">
        <v>26</v>
      </c>
      <c r="C1429" s="9" t="str">
        <f>"Service Charge "&amp;'[1]J2.9 App For Gen Rate Rider9'!$D$20&amp;" – effective until "&amp;'[1]J2.9 App For Gen Rate Rider9'!$I$22</f>
        <v>Service Charge Rate Rider9 – effective until </v>
      </c>
      <c r="D1429" s="2"/>
      <c r="E1429" s="10" t="s">
        <v>8</v>
      </c>
      <c r="F1429" s="12">
        <v>0</v>
      </c>
    </row>
    <row r="1430" spans="2:6" s="1" customFormat="1" ht="15">
      <c r="B1430" s="1">
        <v>27</v>
      </c>
      <c r="C1430" s="9" t="str">
        <f>"Service Charge "&amp;'[1]J2.10 App For Gen Rate Rider10'!$D$20&amp;" – effective until "&amp;'[1]J2.10 App For Gen Rate Rider10'!$I$22</f>
        <v>Service Charge Rate Rider10 – effective until </v>
      </c>
      <c r="D1430" s="2"/>
      <c r="E1430" s="10" t="s">
        <v>8</v>
      </c>
      <c r="F1430" s="12">
        <v>0</v>
      </c>
    </row>
    <row r="1431" spans="2:6" s="1" customFormat="1" ht="15">
      <c r="B1431" s="1">
        <v>28</v>
      </c>
      <c r="C1431" s="1" t="s">
        <v>13</v>
      </c>
      <c r="D1431" s="2"/>
      <c r="E1431" s="3"/>
      <c r="F1431" s="4"/>
    </row>
    <row r="1432" spans="2:6" s="1" customFormat="1" ht="15">
      <c r="B1432" s="1">
        <v>29</v>
      </c>
      <c r="C1432" s="1" t="s">
        <v>14</v>
      </c>
      <c r="D1432" s="2"/>
      <c r="E1432" s="3"/>
      <c r="F1432" s="4"/>
    </row>
    <row r="1433" spans="2:6" s="1" customFormat="1" ht="15">
      <c r="B1433" s="1">
        <v>30</v>
      </c>
      <c r="C1433" s="9" t="s">
        <v>15</v>
      </c>
      <c r="D1433" s="2"/>
      <c r="E1433" s="10" t="str">
        <f>"$/"&amp;'[1]B1.1 Curr&amp;Appl Rt Class General'!$G$44</f>
        <v>$/NA</v>
      </c>
      <c r="F1433" s="15">
        <v>0</v>
      </c>
    </row>
    <row r="1434" spans="2:6" s="1" customFormat="1" ht="15">
      <c r="B1434" s="1">
        <v>31</v>
      </c>
      <c r="C1434" s="6" t="s">
        <v>16</v>
      </c>
      <c r="D1434" s="2"/>
      <c r="E1434" s="7"/>
      <c r="F1434" s="8"/>
    </row>
    <row r="1435" spans="2:6" s="1" customFormat="1" ht="15">
      <c r="B1435" s="1">
        <v>32</v>
      </c>
      <c r="C1435" s="6" t="s">
        <v>17</v>
      </c>
      <c r="D1435" s="2"/>
      <c r="E1435" s="7"/>
      <c r="F1435" s="8"/>
    </row>
    <row r="1436" spans="2:6" s="1" customFormat="1" ht="15">
      <c r="B1436" s="1">
        <v>33</v>
      </c>
      <c r="C1436" s="9" t="str">
        <f>"Distribution Volumetric "&amp;'[1]J1.1 Smart Meter Funding Adder'!$D$20</f>
        <v>Distribution Volumetric Smart Meters</v>
      </c>
      <c r="D1436" s="2" t="str">
        <f>'[1]Z1.0 OEB Control Sheet'!$O$69</f>
        <v>Yes</v>
      </c>
      <c r="E1436" s="10" t="str">
        <f>"$/"&amp;'[1]B1.1 Curr&amp;Appl Rt Class General'!$G$44</f>
        <v>$/NA</v>
      </c>
      <c r="F1436" s="22">
        <v>0</v>
      </c>
    </row>
    <row r="1437" spans="2:6" s="1" customFormat="1" ht="15">
      <c r="B1437" s="1">
        <v>34</v>
      </c>
      <c r="C1437" s="9" t="str">
        <f>"Distribution Volumetric "&amp;'[1]J1.2 Smart Meter Dispos Adder'!$D$20</f>
        <v>Distribution Volumetric Smart Meter Disposition</v>
      </c>
      <c r="D1437" s="2" t="str">
        <f>'[1]Z1.0 OEB Control Sheet'!$O$70</f>
        <v>No</v>
      </c>
      <c r="E1437" s="10" t="str">
        <f>"$/"&amp;'[1]B1.1 Curr&amp;Appl Rt Class General'!$G$44</f>
        <v>$/NA</v>
      </c>
      <c r="F1437" s="22">
        <v>0</v>
      </c>
    </row>
    <row r="1438" spans="2:6" s="1" customFormat="1" ht="15">
      <c r="B1438" s="1">
        <v>35</v>
      </c>
      <c r="C1438" s="9" t="str">
        <f>"Distribution Volumetric "&amp;'[1]J1.3 App For Gen Rate Adder3'!$D$20</f>
        <v>Distribution Volumetric Rate Adder3</v>
      </c>
      <c r="D1438" s="2" t="str">
        <f>'[1]Z1.0 OEB Control Sheet'!$O$71</f>
        <v>No</v>
      </c>
      <c r="E1438" s="10" t="str">
        <f>"$/"&amp;'[1]B1.1 Curr&amp;Appl Rt Class General'!$G$44</f>
        <v>$/NA</v>
      </c>
      <c r="F1438" s="15">
        <v>0</v>
      </c>
    </row>
    <row r="1439" spans="2:6" s="1" customFormat="1" ht="15">
      <c r="B1439" s="1">
        <v>36</v>
      </c>
      <c r="C1439" s="9" t="str">
        <f>"Distribution Volumetric "&amp;'[1]J1.4 App For Gen Rate Adder4'!$D$20</f>
        <v>Distribution Volumetric Rate Adder4</v>
      </c>
      <c r="D1439" s="2" t="str">
        <f>'[1]Z1.0 OEB Control Sheet'!$O$72</f>
        <v>No</v>
      </c>
      <c r="E1439" s="10" t="str">
        <f>"$/"&amp;'[1]B1.1 Curr&amp;Appl Rt Class General'!$G$44</f>
        <v>$/NA</v>
      </c>
      <c r="F1439" s="22">
        <v>0</v>
      </c>
    </row>
    <row r="1440" spans="2:6" s="1" customFormat="1" ht="15">
      <c r="B1440" s="1">
        <v>37</v>
      </c>
      <c r="C1440" s="9" t="str">
        <f>"Distribution Volumetric "&amp;'[1]J1.5 App For Gen Rate Adder5'!$D$20</f>
        <v>Distribution Volumetric Rate Adder5</v>
      </c>
      <c r="D1440" s="2" t="str">
        <f>'[1]Z1.0 OEB Control Sheet'!$O$73</f>
        <v>No</v>
      </c>
      <c r="E1440" s="10" t="str">
        <f>"$/"&amp;'[1]B1.1 Curr&amp;Appl Rt Class General'!$G$44</f>
        <v>$/NA</v>
      </c>
      <c r="F1440" s="15">
        <v>0</v>
      </c>
    </row>
    <row r="1441" spans="2:6" s="1" customFormat="1" ht="15">
      <c r="B1441" s="1">
        <v>38</v>
      </c>
      <c r="C1441" s="9" t="str">
        <f>"Distribution Volumetric "&amp;'[1]J1.6 App For Gen Rate Adder6'!$D$20</f>
        <v>Distribution Volumetric Rate Adder6</v>
      </c>
      <c r="D1441" s="2" t="str">
        <f>'[1]Z1.0 OEB Control Sheet'!$O$74</f>
        <v>No</v>
      </c>
      <c r="E1441" s="10" t="str">
        <f>"$/"&amp;'[1]B1.1 Curr&amp;Appl Rt Class General'!$G$44</f>
        <v>$/NA</v>
      </c>
      <c r="F1441" s="22">
        <v>0</v>
      </c>
    </row>
    <row r="1442" spans="2:6" s="1" customFormat="1" ht="15">
      <c r="B1442" s="1">
        <v>39</v>
      </c>
      <c r="C1442" s="9" t="str">
        <f>"Distribution Volumetric "&amp;'[1]J1.7 App For Gen Rate Adder7'!$D$20</f>
        <v>Distribution Volumetric Rate Adder7</v>
      </c>
      <c r="D1442" s="2" t="str">
        <f>'[1]Z1.0 OEB Control Sheet'!$O$75</f>
        <v>No</v>
      </c>
      <c r="E1442" s="10" t="str">
        <f>"$/"&amp;'[1]B1.1 Curr&amp;Appl Rt Class General'!$G$44</f>
        <v>$/NA</v>
      </c>
      <c r="F1442" s="22">
        <v>0</v>
      </c>
    </row>
    <row r="1443" spans="2:6" s="1" customFormat="1" ht="15">
      <c r="B1443" s="1">
        <v>40</v>
      </c>
      <c r="C1443" s="9" t="str">
        <f>"Distribution Volumetric "&amp;'[1]J1.8 App For Gen Rate Adder8'!$D$20</f>
        <v>Distribution Volumetric Rate Adder8</v>
      </c>
      <c r="D1443" s="2" t="str">
        <f>'[1]Z1.0 OEB Control Sheet'!$O$76</f>
        <v>No</v>
      </c>
      <c r="E1443" s="10" t="str">
        <f>"$/"&amp;'[1]B1.1 Curr&amp;Appl Rt Class General'!$G$44</f>
        <v>$/NA</v>
      </c>
      <c r="F1443" s="22">
        <v>0</v>
      </c>
    </row>
    <row r="1444" spans="2:6" s="1" customFormat="1" ht="15">
      <c r="B1444" s="1">
        <v>41</v>
      </c>
      <c r="C1444" s="9" t="str">
        <f>"Distribution Volumetric "&amp;'[1]J1.9 App For Gen Rate Adder9'!$D$20</f>
        <v>Distribution Volumetric Rate Adder9</v>
      </c>
      <c r="D1444" s="2" t="str">
        <f>'[1]Z1.0 OEB Control Sheet'!$O$77</f>
        <v>No</v>
      </c>
      <c r="E1444" s="10" t="str">
        <f>"$/"&amp;'[1]B1.1 Curr&amp;Appl Rt Class General'!$G$44</f>
        <v>$/NA</v>
      </c>
      <c r="F1444" s="15">
        <v>0</v>
      </c>
    </row>
    <row r="1445" spans="2:6" s="1" customFormat="1" ht="15">
      <c r="B1445" s="1">
        <v>42</v>
      </c>
      <c r="C1445" s="9" t="str">
        <f>"Distribution Volumetric "&amp;'[1]J1.10 App For Gen Rate Adder10'!$D$20</f>
        <v>Distribution Volumetric Rate Adder10</v>
      </c>
      <c r="D1445" s="2" t="str">
        <f>'[1]Z1.0 OEB Control Sheet'!$O$78</f>
        <v>No</v>
      </c>
      <c r="E1445" s="10" t="str">
        <f>"$/"&amp;'[1]B1.1 Curr&amp;Appl Rt Class General'!$G$44</f>
        <v>$/NA</v>
      </c>
      <c r="F1445" s="22">
        <v>0</v>
      </c>
    </row>
    <row r="1446" spans="2:6" s="1" customFormat="1" ht="15">
      <c r="B1446" s="1">
        <v>43</v>
      </c>
      <c r="C1446" s="9" t="s">
        <v>18</v>
      </c>
      <c r="D1446" s="2"/>
      <c r="E1446" s="10" t="str">
        <f>"$/"&amp;'[1]B1.1 Curr&amp;Appl Rt Class General'!$G$44</f>
        <v>$/NA</v>
      </c>
      <c r="F1446" s="15">
        <v>0</v>
      </c>
    </row>
    <row r="1447" spans="2:6" s="1" customFormat="1" ht="15">
      <c r="B1447" s="1">
        <v>44</v>
      </c>
      <c r="C1447" s="1" t="s">
        <v>19</v>
      </c>
      <c r="D1447" s="2"/>
      <c r="E1447" s="3"/>
      <c r="F1447" s="4"/>
    </row>
    <row r="1448" spans="2:6" s="1" customFormat="1" ht="15">
      <c r="B1448" s="1">
        <v>45</v>
      </c>
      <c r="C1448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1448" s="2"/>
      <c r="E1448" s="10" t="str">
        <f>"$/"&amp;'[1]B1.1 Curr&amp;Appl Rt Class General'!$G$44</f>
        <v>$/NA</v>
      </c>
      <c r="F1448" s="22">
        <v>0</v>
      </c>
    </row>
    <row r="1449" spans="2:6" s="1" customFormat="1" ht="15">
      <c r="B1449" s="1">
        <v>46</v>
      </c>
      <c r="C1449" s="9" t="str">
        <f>"Distribution Volumetric "&amp;'[1]J2.2 App For Gen Rate Rider2'!$D$20&amp;" – effective until "&amp;'[1]J2.2 App For Gen Rate Rider2'!$I$22</f>
        <v>Distribution Volumetric Rate Rider2 – effective until </v>
      </c>
      <c r="D1449" s="2"/>
      <c r="E1449" s="10" t="str">
        <f>"$/"&amp;'[1]B1.1 Curr&amp;Appl Rt Class General'!$G$44</f>
        <v>$/NA</v>
      </c>
      <c r="F1449" s="22">
        <v>0</v>
      </c>
    </row>
    <row r="1450" spans="2:6" s="1" customFormat="1" ht="15">
      <c r="B1450" s="1">
        <v>47</v>
      </c>
      <c r="C1450" s="9" t="str">
        <f>"Distribution Volumetric "&amp;'[1]J2.3 App For Gen Rate Rider3'!$D$20&amp;" – effective until "&amp;'[1]J2.3 App For Gen Rate Rider3'!$I$22</f>
        <v>Distribution Volumetric Rate Rider3 – effective until </v>
      </c>
      <c r="D1450" s="2"/>
      <c r="E1450" s="10" t="str">
        <f>"$/"&amp;'[1]B1.1 Curr&amp;Appl Rt Class General'!$G$44</f>
        <v>$/NA</v>
      </c>
      <c r="F1450" s="22">
        <v>0</v>
      </c>
    </row>
    <row r="1451" spans="2:6" s="1" customFormat="1" ht="15">
      <c r="B1451" s="1">
        <v>48</v>
      </c>
      <c r="C1451" s="9" t="str">
        <f>"Distribution Volumetric "&amp;'[1]J2.4 App For Gen Rate Rider4'!$D$20&amp;" – effective until "&amp;'[1]J2.4 App For Gen Rate Rider4'!$I$22</f>
        <v>Distribution Volumetric Rate Rider4 – effective until </v>
      </c>
      <c r="D1451" s="2"/>
      <c r="E1451" s="10" t="str">
        <f>"$/"&amp;'[1]B1.1 Curr&amp;Appl Rt Class General'!$G$44</f>
        <v>$/NA</v>
      </c>
      <c r="F1451" s="22">
        <v>0</v>
      </c>
    </row>
    <row r="1452" spans="2:6" s="1" customFormat="1" ht="15">
      <c r="B1452" s="1">
        <v>49</v>
      </c>
      <c r="C1452" s="9" t="str">
        <f>"Distribution Volumetric "&amp;'[1]J2.5 App For Gen Rate Rider5'!$D$20&amp;" – effective until "&amp;'[1]J2.5 App For Gen Rate Rider5'!$I$22</f>
        <v>Distribution Volumetric Rate Rider5 – effective until </v>
      </c>
      <c r="D1452" s="2"/>
      <c r="E1452" s="10" t="str">
        <f>"$/"&amp;'[1]B1.1 Curr&amp;Appl Rt Class General'!$G$44</f>
        <v>$/NA</v>
      </c>
      <c r="F1452" s="22">
        <v>0</v>
      </c>
    </row>
    <row r="1453" spans="2:6" s="1" customFormat="1" ht="15">
      <c r="B1453" s="1">
        <v>50</v>
      </c>
      <c r="C1453" s="9" t="str">
        <f>"Distribution Volumetric "&amp;'[1]J2.6 App For Gen Rate Rider6'!$D$20&amp;" – effective until "&amp;'[1]J2.6 App For Gen Rate Rider6'!$I$22</f>
        <v>Distribution Volumetric Rate Rider6 – effective until </v>
      </c>
      <c r="D1453" s="2"/>
      <c r="E1453" s="10" t="str">
        <f>"$/"&amp;'[1]B1.1 Curr&amp;Appl Rt Class General'!$G$44</f>
        <v>$/NA</v>
      </c>
      <c r="F1453" s="22">
        <v>0</v>
      </c>
    </row>
    <row r="1454" spans="2:6" s="1" customFormat="1" ht="15">
      <c r="B1454" s="1">
        <v>51</v>
      </c>
      <c r="C1454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454" s="2"/>
      <c r="E1454" s="10" t="str">
        <f>"$/"&amp;'[1]B1.1 Curr&amp;Appl Rt Class General'!$G$44</f>
        <v>$/NA</v>
      </c>
      <c r="F1454" s="22">
        <v>0</v>
      </c>
    </row>
    <row r="1455" spans="2:6" s="1" customFormat="1" ht="15">
      <c r="B1455" s="1">
        <v>52</v>
      </c>
      <c r="C1455" s="9" t="str">
        <f>"Distribution Volumetric "&amp;'[1]J2.8 App For Gen Rate Rider8'!$D$20&amp;" – effective until "&amp;'[1]J2.8 App For Gen Rate Rider8'!$I$22</f>
        <v>Distribution Volumetric Rate Rider8 – effective until </v>
      </c>
      <c r="D1455" s="2"/>
      <c r="E1455" s="10" t="str">
        <f>"$/"&amp;'[1]B1.1 Curr&amp;Appl Rt Class General'!$G$44</f>
        <v>$/NA</v>
      </c>
      <c r="F1455" s="22">
        <v>0</v>
      </c>
    </row>
    <row r="1456" spans="2:6" s="1" customFormat="1" ht="15">
      <c r="B1456" s="1">
        <v>53</v>
      </c>
      <c r="C1456" s="9" t="str">
        <f>"Distribution Volumetric "&amp;'[1]J2.9 App For Gen Rate Rider9'!$D$20&amp;" – effective until "&amp;'[1]J2.9 App For Gen Rate Rider9'!$I$22</f>
        <v>Distribution Volumetric Rate Rider9 – effective until </v>
      </c>
      <c r="D1456" s="2"/>
      <c r="E1456" s="10" t="str">
        <f>"$/"&amp;'[1]B1.1 Curr&amp;Appl Rt Class General'!$G$44</f>
        <v>$/NA</v>
      </c>
      <c r="F1456" s="22">
        <v>0</v>
      </c>
    </row>
    <row r="1457" spans="2:6" s="1" customFormat="1" ht="15">
      <c r="B1457" s="1">
        <v>54</v>
      </c>
      <c r="C1457" s="9" t="str">
        <f>"Distribution Volumetric "&amp;'[1]J2.10 App For Gen Rate Rider10'!$D$20&amp;" – effective until "&amp;'[1]J2.10 App For Gen Rate Rider10'!$I$22</f>
        <v>Distribution Volumetric Rate Rider10 – effective until </v>
      </c>
      <c r="D1457" s="2"/>
      <c r="E1457" s="10" t="str">
        <f>"$/"&amp;'[1]B1.1 Curr&amp;Appl Rt Class General'!$G$44</f>
        <v>$/NA</v>
      </c>
      <c r="F1457" s="22">
        <v>0</v>
      </c>
    </row>
    <row r="1458" spans="2:6" s="1" customFormat="1" ht="15">
      <c r="B1458" s="1">
        <v>55</v>
      </c>
      <c r="C1458" s="1" t="s">
        <v>20</v>
      </c>
      <c r="D1458" s="2"/>
      <c r="E1458" s="3"/>
      <c r="F1458" s="4"/>
    </row>
    <row r="1459" spans="2:6" s="1" customFormat="1" ht="15">
      <c r="B1459" s="1">
        <v>56</v>
      </c>
      <c r="C1459" s="1" t="s">
        <v>21</v>
      </c>
      <c r="D1459" s="2"/>
      <c r="E1459" s="3"/>
      <c r="F1459" s="4"/>
    </row>
    <row r="1460" spans="2:6" s="1" customFormat="1" ht="15">
      <c r="B1460" s="1">
        <v>57</v>
      </c>
      <c r="C1460" s="9" t="str">
        <f>'[1]L1.1 Appl For TX Network'!$C$235</f>
        <v>Retail Transmission Rate – Network Service Rate</v>
      </c>
      <c r="D1460" s="2"/>
      <c r="E1460" s="10" t="str">
        <f>"$/"&amp;'[1]B1.1 Curr&amp;Appl Rt Class General'!$G$44</f>
        <v>$/NA</v>
      </c>
      <c r="F1460" s="15">
        <v>0</v>
      </c>
    </row>
    <row r="1461" spans="2:6" s="1" customFormat="1" ht="15">
      <c r="B1461" s="1">
        <v>58</v>
      </c>
      <c r="C1461" s="1">
        <f>'[1]L1.1 Appl For TX Network'!$C$236</f>
        <v>0</v>
      </c>
      <c r="D1461" s="2"/>
      <c r="E1461" s="10" t="str">
        <f>"$/"&amp;'[1]B1.1 Curr&amp;Appl Rt Class General'!$G$44</f>
        <v>$/NA</v>
      </c>
      <c r="F1461" s="19">
        <v>0</v>
      </c>
    </row>
    <row r="1462" spans="2:6" s="1" customFormat="1" ht="15">
      <c r="B1462" s="1">
        <v>59</v>
      </c>
      <c r="C1462" s="1">
        <f>'[1]L1.1 Appl For TX Network'!$C$237</f>
        <v>0</v>
      </c>
      <c r="D1462" s="2"/>
      <c r="E1462" s="10" t="str">
        <f>"$/"&amp;'[1]B1.1 Curr&amp;Appl Rt Class General'!$G$44</f>
        <v>$/NA</v>
      </c>
      <c r="F1462" s="19">
        <v>0</v>
      </c>
    </row>
    <row r="1463" spans="2:6" s="1" customFormat="1" ht="15">
      <c r="B1463" s="1">
        <v>60</v>
      </c>
      <c r="C1463" s="1" t="s">
        <v>22</v>
      </c>
      <c r="D1463" s="2"/>
      <c r="E1463" s="3"/>
      <c r="F1463" s="4"/>
    </row>
    <row r="1464" spans="2:6" s="1" customFormat="1" ht="15">
      <c r="B1464" s="1">
        <v>61</v>
      </c>
      <c r="C1464" s="1" t="s">
        <v>23</v>
      </c>
      <c r="D1464" s="2"/>
      <c r="E1464" s="3"/>
      <c r="F1464" s="4"/>
    </row>
    <row r="1465" spans="2:6" s="1" customFormat="1" ht="15">
      <c r="B1465" s="1">
        <v>62</v>
      </c>
      <c r="C1465" s="9" t="str">
        <f>'[1]L2.1 Appl For TX Connect'!$C$235</f>
        <v>Retail Transmission Rate – Line and Transformation Connection Service Rate</v>
      </c>
      <c r="D1465" s="2"/>
      <c r="E1465" s="10" t="str">
        <f>"$/"&amp;'[1]B1.1 Curr&amp;Appl Rt Class General'!$G$44</f>
        <v>$/NA</v>
      </c>
      <c r="F1465" s="15">
        <v>0</v>
      </c>
    </row>
    <row r="1466" spans="2:6" s="1" customFormat="1" ht="15">
      <c r="B1466" s="1">
        <v>63</v>
      </c>
      <c r="C1466" s="1">
        <f>'[1]L2.1 Appl For TX Connect'!$C$236</f>
        <v>0</v>
      </c>
      <c r="D1466" s="2"/>
      <c r="E1466" s="10" t="str">
        <f>"$/"&amp;'[1]B1.1 Curr&amp;Appl Rt Class General'!$G$44</f>
        <v>$/NA</v>
      </c>
      <c r="F1466" s="19">
        <v>0</v>
      </c>
    </row>
    <row r="1467" spans="2:6" s="1" customFormat="1" ht="15">
      <c r="B1467" s="1">
        <v>64</v>
      </c>
      <c r="C1467" s="1">
        <f>'[1]L2.1 Appl For TX Connect'!$C$237</f>
        <v>0</v>
      </c>
      <c r="D1467" s="2"/>
      <c r="E1467" s="10" t="str">
        <f>"$/"&amp;'[1]B1.1 Curr&amp;Appl Rt Class General'!$G$44</f>
        <v>$/NA</v>
      </c>
      <c r="F1467" s="19">
        <v>0</v>
      </c>
    </row>
    <row r="1468" spans="2:6" s="1" customFormat="1" ht="15">
      <c r="B1468" s="1">
        <v>65</v>
      </c>
      <c r="C1468" s="1" t="s">
        <v>24</v>
      </c>
      <c r="D1468" s="2"/>
      <c r="E1468" s="3"/>
      <c r="F1468" s="4"/>
    </row>
    <row r="1469" spans="2:6" s="1" customFormat="1" ht="15">
      <c r="B1469" s="1">
        <v>66</v>
      </c>
      <c r="C1469" s="1" t="s">
        <v>25</v>
      </c>
      <c r="D1469" s="2"/>
      <c r="E1469" s="3"/>
      <c r="F1469" s="4"/>
    </row>
    <row r="1470" spans="2:6" s="1" customFormat="1" ht="15">
      <c r="B1470" s="1">
        <v>67</v>
      </c>
      <c r="C1470" s="9" t="str">
        <f>'[1]L3.1 Appl For TX Low Volt'!$C$235</f>
        <v>Retail Transmission Rate – Low Voltage Service Rate</v>
      </c>
      <c r="D1470" s="2"/>
      <c r="E1470" s="10" t="str">
        <f>"$/"&amp;'[1]B1.1 Curr&amp;Appl Rt Class General'!$G$44</f>
        <v>$/NA</v>
      </c>
      <c r="F1470" s="15">
        <v>0</v>
      </c>
    </row>
    <row r="1471" spans="2:6" s="1" customFormat="1" ht="15">
      <c r="B1471" s="1">
        <v>68</v>
      </c>
      <c r="C1471" s="1" t="str">
        <f>'[1]L3.1 Appl For TX Low Volt'!$C$236</f>
        <v>Future Use Retail Transmission Rate – Low Voltage2</v>
      </c>
      <c r="D1471" s="2"/>
      <c r="E1471" s="10" t="str">
        <f>"$/"&amp;'[1]B1.1 Curr&amp;Appl Rt Class General'!$G$44</f>
        <v>$/NA</v>
      </c>
      <c r="F1471" s="19">
        <v>0</v>
      </c>
    </row>
    <row r="1472" spans="2:6" s="1" customFormat="1" ht="15">
      <c r="B1472" s="1">
        <v>69</v>
      </c>
      <c r="C1472" s="1" t="str">
        <f>'[1]L3.1 Appl For TX Low Volt'!$C$237</f>
        <v>Future Use Retail Transmission Rate – Low Voltage3</v>
      </c>
      <c r="D1472" s="2"/>
      <c r="E1472" s="10" t="str">
        <f>"$/"&amp;'[1]B1.1 Curr&amp;Appl Rt Class General'!$G$44</f>
        <v>$/NA</v>
      </c>
      <c r="F1472" s="19">
        <v>0</v>
      </c>
    </row>
    <row r="1473" spans="2:6" s="1" customFormat="1" ht="15">
      <c r="B1473" s="1">
        <v>70</v>
      </c>
      <c r="C1473" s="1" t="s">
        <v>26</v>
      </c>
      <c r="D1473" s="2"/>
      <c r="E1473" s="3"/>
      <c r="F1473" s="4"/>
    </row>
    <row r="1474" spans="2:6" s="1" customFormat="1" ht="15">
      <c r="B1474" s="1">
        <v>71</v>
      </c>
      <c r="C1474" s="1" t="s">
        <v>27</v>
      </c>
      <c r="D1474" s="2"/>
      <c r="E1474" s="3"/>
      <c r="F1474" s="4"/>
    </row>
    <row r="1475" spans="2:6" s="1" customFormat="1" ht="15">
      <c r="B1475" s="1">
        <v>72</v>
      </c>
      <c r="C1475" s="9" t="str">
        <f>'[1]M1.1 Appl For WMSR'!$C$28</f>
        <v>Wholesale Market Service Rate </v>
      </c>
      <c r="D1475" s="2"/>
      <c r="E1475" s="10" t="s">
        <v>28</v>
      </c>
      <c r="F1475" s="23">
        <v>0</v>
      </c>
    </row>
    <row r="1476" spans="2:6" s="1" customFormat="1" ht="15">
      <c r="B1476" s="1">
        <v>73</v>
      </c>
      <c r="C1476" s="1" t="s">
        <v>29</v>
      </c>
      <c r="D1476" s="2"/>
      <c r="E1476" s="3"/>
      <c r="F1476" s="4"/>
    </row>
    <row r="1477" spans="2:6" s="1" customFormat="1" ht="15">
      <c r="B1477" s="1">
        <v>74</v>
      </c>
      <c r="C1477" s="1" t="s">
        <v>30</v>
      </c>
      <c r="D1477" s="2"/>
      <c r="E1477" s="3"/>
      <c r="F1477" s="4"/>
    </row>
    <row r="1478" spans="2:6" s="1" customFormat="1" ht="15">
      <c r="B1478" s="1">
        <v>75</v>
      </c>
      <c r="C1478" s="9" t="str">
        <f>'[1]M2.1 Appl For RRR'!$C$28</f>
        <v>Rural Rate Protection Charge</v>
      </c>
      <c r="D1478" s="2"/>
      <c r="E1478" s="10" t="s">
        <v>28</v>
      </c>
      <c r="F1478" s="15">
        <v>0</v>
      </c>
    </row>
    <row r="1479" spans="2:6" s="1" customFormat="1" ht="15">
      <c r="B1479" s="1">
        <v>76</v>
      </c>
      <c r="C1479" s="1" t="s">
        <v>31</v>
      </c>
      <c r="D1479" s="2"/>
      <c r="E1479" s="3"/>
      <c r="F1479" s="4"/>
    </row>
    <row r="1480" spans="2:6" s="1" customFormat="1" ht="15">
      <c r="B1480" s="1">
        <v>77</v>
      </c>
      <c r="C1480" s="1" t="s">
        <v>32</v>
      </c>
      <c r="D1480" s="2"/>
      <c r="E1480" s="3"/>
      <c r="F1480" s="4"/>
    </row>
    <row r="1481" spans="2:6" s="1" customFormat="1" ht="15">
      <c r="B1481" s="1">
        <v>78</v>
      </c>
      <c r="C1481" s="9" t="str">
        <f>'[1]M3.1 Appl For SSS'!$C$28</f>
        <v>Standard Supply Service – Administrative Charge (if applicable)</v>
      </c>
      <c r="D1481" s="2"/>
      <c r="E1481" s="10" t="s">
        <v>8</v>
      </c>
      <c r="F1481" s="11">
        <v>0</v>
      </c>
    </row>
    <row r="1482" spans="2:6" s="1" customFormat="1" ht="15">
      <c r="B1482" s="1">
        <v>79</v>
      </c>
      <c r="C1482" s="1" t="s">
        <v>33</v>
      </c>
      <c r="D1482" s="2"/>
      <c r="E1482" s="3"/>
      <c r="F1482" s="4"/>
    </row>
    <row r="1483" spans="2:6" s="1" customFormat="1" ht="15">
      <c r="B1483" s="1">
        <v>80</v>
      </c>
      <c r="C1483" s="1" t="s">
        <v>34</v>
      </c>
      <c r="D1483" s="2"/>
      <c r="E1483" s="3"/>
      <c r="F1483" s="4"/>
    </row>
    <row r="1484" spans="4:6" s="1" customFormat="1" ht="15">
      <c r="D1484" s="2"/>
      <c r="E1484" s="3"/>
      <c r="F1484" s="4"/>
    </row>
    <row r="1485" spans="4:6" s="1" customFormat="1" ht="15">
      <c r="D1485" s="2"/>
      <c r="E1485" s="3"/>
      <c r="F1485" s="4"/>
    </row>
    <row r="1486" spans="2:6" s="1" customFormat="1" ht="15">
      <c r="B1486" s="1" t="s">
        <v>44</v>
      </c>
      <c r="C1486" s="1" t="s">
        <v>0</v>
      </c>
      <c r="D1486" s="2"/>
      <c r="E1486" s="3"/>
      <c r="F1486" s="4"/>
    </row>
    <row r="1487" spans="2:6" s="1" customFormat="1" ht="15.75">
      <c r="B1487" s="21">
        <f>'[1]B1.1 Curr&amp;Appl Rt Class General'!$B$45</f>
        <v>25</v>
      </c>
      <c r="C1487" s="5" t="str">
        <f>'[1]B1.1 Curr&amp;Appl Rt Class General'!$D$45</f>
        <v>Rate Class 25</v>
      </c>
      <c r="D1487" s="2"/>
      <c r="E1487" s="3"/>
      <c r="F1487" s="4"/>
    </row>
    <row r="1488" spans="4:6" s="1" customFormat="1" ht="15">
      <c r="D1488" s="2"/>
      <c r="E1488" s="3"/>
      <c r="F1488" s="4"/>
    </row>
    <row r="1489" spans="2:6" s="1" customFormat="1" ht="15">
      <c r="B1489" s="1" t="s">
        <v>44</v>
      </c>
      <c r="C1489" s="1" t="s">
        <v>1</v>
      </c>
      <c r="D1489" s="2" t="s">
        <v>2</v>
      </c>
      <c r="E1489" s="3" t="s">
        <v>3</v>
      </c>
      <c r="F1489" s="4" t="s">
        <v>4</v>
      </c>
    </row>
    <row r="1490" spans="2:6" s="1" customFormat="1" ht="15">
      <c r="B1490" s="1">
        <v>1</v>
      </c>
      <c r="C1490" s="6" t="s">
        <v>5</v>
      </c>
      <c r="D1490" s="2"/>
      <c r="E1490" s="7"/>
      <c r="F1490" s="8"/>
    </row>
    <row r="1491" spans="2:6" s="1" customFormat="1" ht="15">
      <c r="B1491" s="1">
        <v>2</v>
      </c>
      <c r="C1491" s="1" t="s">
        <v>6</v>
      </c>
      <c r="D1491" s="2"/>
      <c r="E1491" s="3"/>
      <c r="F1491" s="4"/>
    </row>
    <row r="1492" spans="2:6" s="1" customFormat="1" ht="15">
      <c r="B1492" s="1">
        <v>3</v>
      </c>
      <c r="C1492" s="9" t="s">
        <v>7</v>
      </c>
      <c r="D1492" s="2"/>
      <c r="E1492" s="10" t="s">
        <v>8</v>
      </c>
      <c r="F1492" s="11">
        <v>0</v>
      </c>
    </row>
    <row r="1493" spans="2:6" s="1" customFormat="1" ht="15">
      <c r="B1493" s="1">
        <v>4</v>
      </c>
      <c r="C1493" s="1" t="s">
        <v>9</v>
      </c>
      <c r="D1493" s="2"/>
      <c r="E1493" s="3"/>
      <c r="F1493" s="4"/>
    </row>
    <row r="1494" spans="2:6" s="1" customFormat="1" ht="15">
      <c r="B1494" s="1">
        <v>5</v>
      </c>
      <c r="C1494" s="1" t="s">
        <v>10</v>
      </c>
      <c r="D1494" s="2"/>
      <c r="E1494" s="3"/>
      <c r="F1494" s="4"/>
    </row>
    <row r="1495" spans="2:6" s="1" customFormat="1" ht="15">
      <c r="B1495" s="1">
        <v>6</v>
      </c>
      <c r="C1495" s="9" t="str">
        <f>"Service Charge "&amp;'[1]J1.1 Smart Meter Funding Adder'!$D$20</f>
        <v>Service Charge Smart Meters</v>
      </c>
      <c r="D1495" s="2" t="str">
        <f>'[1]Z1.0 OEB Control Sheet'!$O$69</f>
        <v>Yes</v>
      </c>
      <c r="E1495" s="10" t="s">
        <v>8</v>
      </c>
      <c r="F1495" s="12">
        <v>0</v>
      </c>
    </row>
    <row r="1496" spans="2:6" s="1" customFormat="1" ht="15">
      <c r="B1496" s="1">
        <v>7</v>
      </c>
      <c r="C1496" s="9" t="str">
        <f>"Service Charge "&amp;'[1]J1.2 Smart Meter Dispos Adder'!$D$20</f>
        <v>Service Charge Smart Meter Disposition</v>
      </c>
      <c r="D1496" s="2" t="str">
        <f>'[1]Z1.0 OEB Control Sheet'!$O$70</f>
        <v>No</v>
      </c>
      <c r="E1496" s="10" t="s">
        <v>8</v>
      </c>
      <c r="F1496" s="12">
        <v>0</v>
      </c>
    </row>
    <row r="1497" spans="2:6" s="1" customFormat="1" ht="15">
      <c r="B1497" s="1">
        <v>8</v>
      </c>
      <c r="C1497" s="9" t="str">
        <f>"Service Charge "&amp;'[1]J1.3 App For Gen Rate Adder3'!$D$20</f>
        <v>Service Charge Rate Adder3</v>
      </c>
      <c r="D1497" s="2" t="str">
        <f>'[1]Z1.0 OEB Control Sheet'!$O$71</f>
        <v>No</v>
      </c>
      <c r="E1497" s="10" t="s">
        <v>8</v>
      </c>
      <c r="F1497" s="12">
        <v>0</v>
      </c>
    </row>
    <row r="1498" spans="2:6" s="1" customFormat="1" ht="15">
      <c r="B1498" s="1">
        <v>9</v>
      </c>
      <c r="C1498" s="9" t="str">
        <f>"Service Charge "&amp;'[1]J1.4 App For Gen Rate Adder4'!$D$20</f>
        <v>Service Charge Rate Adder4</v>
      </c>
      <c r="D1498" s="2" t="str">
        <f>'[1]Z1.0 OEB Control Sheet'!$O$72</f>
        <v>No</v>
      </c>
      <c r="E1498" s="10" t="s">
        <v>8</v>
      </c>
      <c r="F1498" s="12">
        <v>0</v>
      </c>
    </row>
    <row r="1499" spans="2:6" s="1" customFormat="1" ht="15">
      <c r="B1499" s="1">
        <v>10</v>
      </c>
      <c r="C1499" s="9" t="str">
        <f>"Service Charge "&amp;'[1]J1.5 App For Gen Rate Adder5'!$D$20</f>
        <v>Service Charge Rate Adder5</v>
      </c>
      <c r="D1499" s="2" t="str">
        <f>'[1]Z1.0 OEB Control Sheet'!$O$73</f>
        <v>No</v>
      </c>
      <c r="E1499" s="10" t="s">
        <v>8</v>
      </c>
      <c r="F1499" s="12">
        <v>0</v>
      </c>
    </row>
    <row r="1500" spans="2:6" s="1" customFormat="1" ht="15">
      <c r="B1500" s="1">
        <v>11</v>
      </c>
      <c r="C1500" s="9" t="str">
        <f>"Service Charge "&amp;'[1]J1.6 App For Gen Rate Adder6'!$D$20</f>
        <v>Service Charge Rate Adder6</v>
      </c>
      <c r="D1500" s="2" t="str">
        <f>'[1]Z1.0 OEB Control Sheet'!$O$74</f>
        <v>No</v>
      </c>
      <c r="E1500" s="10" t="s">
        <v>8</v>
      </c>
      <c r="F1500" s="12">
        <v>0</v>
      </c>
    </row>
    <row r="1501" spans="2:6" s="1" customFormat="1" ht="15">
      <c r="B1501" s="1">
        <v>12</v>
      </c>
      <c r="C1501" s="9" t="str">
        <f>"Service Charge "&amp;'[1]J1.7 App For Gen Rate Adder7'!$D$20</f>
        <v>Service Charge Rate Adder7</v>
      </c>
      <c r="D1501" s="2" t="str">
        <f>'[1]Z1.0 OEB Control Sheet'!$O$75</f>
        <v>No</v>
      </c>
      <c r="E1501" s="10" t="s">
        <v>8</v>
      </c>
      <c r="F1501" s="12">
        <v>0</v>
      </c>
    </row>
    <row r="1502" spans="2:6" s="1" customFormat="1" ht="15">
      <c r="B1502" s="1">
        <v>13</v>
      </c>
      <c r="C1502" s="9" t="str">
        <f>"Service Charge "&amp;'[1]J1.8 App For Gen Rate Adder8'!$D$20</f>
        <v>Service Charge Rate Adder8</v>
      </c>
      <c r="D1502" s="2" t="str">
        <f>'[1]Z1.0 OEB Control Sheet'!$O$76</f>
        <v>No</v>
      </c>
      <c r="E1502" s="10" t="s">
        <v>8</v>
      </c>
      <c r="F1502" s="12">
        <v>0</v>
      </c>
    </row>
    <row r="1503" spans="2:6" s="1" customFormat="1" ht="15">
      <c r="B1503" s="1">
        <v>14</v>
      </c>
      <c r="C1503" s="9" t="str">
        <f>"Service Charge "&amp;'[1]J1.9 App For Gen Rate Adder9'!$D$20</f>
        <v>Service Charge Rate Adder9</v>
      </c>
      <c r="D1503" s="2" t="str">
        <f>'[1]Z1.0 OEB Control Sheet'!$O$77</f>
        <v>No</v>
      </c>
      <c r="E1503" s="10" t="s">
        <v>8</v>
      </c>
      <c r="F1503" s="12">
        <v>0</v>
      </c>
    </row>
    <row r="1504" spans="2:6" s="1" customFormat="1" ht="15">
      <c r="B1504" s="1">
        <v>15</v>
      </c>
      <c r="C1504" s="9" t="str">
        <f>"Service Charge "&amp;'[1]J1.10 App For Gen Rate Adder10'!$D$20</f>
        <v>Service Charge Rate Adder10</v>
      </c>
      <c r="D1504" s="2" t="str">
        <f>'[1]Z1.0 OEB Control Sheet'!$O$78</f>
        <v>No</v>
      </c>
      <c r="E1504" s="10" t="s">
        <v>8</v>
      </c>
      <c r="F1504" s="12">
        <v>0</v>
      </c>
    </row>
    <row r="1505" spans="2:6" s="1" customFormat="1" ht="15">
      <c r="B1505" s="1">
        <v>16</v>
      </c>
      <c r="C1505" s="1" t="s">
        <v>11</v>
      </c>
      <c r="D1505" s="2"/>
      <c r="E1505" s="3"/>
      <c r="F1505" s="4"/>
    </row>
    <row r="1506" spans="2:6" s="1" customFormat="1" ht="15">
      <c r="B1506" s="1">
        <v>17</v>
      </c>
      <c r="C1506" s="1" t="s">
        <v>12</v>
      </c>
      <c r="D1506" s="2"/>
      <c r="E1506" s="3"/>
      <c r="F1506" s="4"/>
    </row>
    <row r="1507" spans="2:6" s="1" customFormat="1" ht="15">
      <c r="B1507" s="1">
        <v>18</v>
      </c>
      <c r="C1507" s="9" t="str">
        <f>"Service Charge "&amp;'[1]J2.1 DeferralAccount Rate Rider'!$D$20&amp;" – effective until "&amp;'[1]J2.1 DeferralAccount Rate Rider'!$I$22</f>
        <v>Service Charge Deferral Account Rate Rider – effective until April 30, 2012</v>
      </c>
      <c r="D1507" s="2"/>
      <c r="E1507" s="10" t="s">
        <v>8</v>
      </c>
      <c r="F1507" s="12">
        <v>0</v>
      </c>
    </row>
    <row r="1508" spans="2:6" s="1" customFormat="1" ht="15">
      <c r="B1508" s="1">
        <v>19</v>
      </c>
      <c r="C1508" s="9" t="str">
        <f>"Service Charge "&amp;'[1]J2.2 App For Gen Rate Rider2'!$D$20&amp;" – effective until "&amp;'[1]J2.2 App For Gen Rate Rider2'!$I$22</f>
        <v>Service Charge Rate Rider2 – effective until </v>
      </c>
      <c r="D1508" s="2"/>
      <c r="E1508" s="10" t="s">
        <v>8</v>
      </c>
      <c r="F1508" s="12">
        <v>0</v>
      </c>
    </row>
    <row r="1509" spans="2:6" s="1" customFormat="1" ht="15">
      <c r="B1509" s="1">
        <v>20</v>
      </c>
      <c r="C1509" s="9" t="str">
        <f>"Service Charge "&amp;'[1]J2.3 App For Gen Rate Rider3'!$D$20&amp;" – effective until "&amp;'[1]J2.3 App For Gen Rate Rider3'!$I$22</f>
        <v>Service Charge Rate Rider3 – effective until </v>
      </c>
      <c r="D1509" s="2"/>
      <c r="E1509" s="10" t="s">
        <v>8</v>
      </c>
      <c r="F1509" s="12">
        <v>0</v>
      </c>
    </row>
    <row r="1510" spans="2:6" s="1" customFormat="1" ht="15">
      <c r="B1510" s="1">
        <v>21</v>
      </c>
      <c r="C1510" s="9" t="str">
        <f>"Service Charge "&amp;'[1]J2.4 App For Gen Rate Rider4'!$D$20&amp;" – effective until "&amp;'[1]J2.4 App For Gen Rate Rider4'!$I$22</f>
        <v>Service Charge Rate Rider4 – effective until </v>
      </c>
      <c r="D1510" s="2"/>
      <c r="E1510" s="10" t="s">
        <v>8</v>
      </c>
      <c r="F1510" s="12">
        <v>0</v>
      </c>
    </row>
    <row r="1511" spans="2:6" s="1" customFormat="1" ht="15">
      <c r="B1511" s="1">
        <v>22</v>
      </c>
      <c r="C1511" s="9" t="str">
        <f>"Service Charge "&amp;'[1]J2.5 App For Gen Rate Rider5'!$D$20&amp;" – effective until "&amp;'[1]J2.5 App For Gen Rate Rider5'!$I$22</f>
        <v>Service Charge Rate Rider5 – effective until </v>
      </c>
      <c r="D1511" s="2"/>
      <c r="E1511" s="10" t="s">
        <v>8</v>
      </c>
      <c r="F1511" s="12">
        <v>0</v>
      </c>
    </row>
    <row r="1512" spans="2:6" s="1" customFormat="1" ht="15">
      <c r="B1512" s="1">
        <v>23</v>
      </c>
      <c r="C1512" s="9" t="str">
        <f>"Service Charge "&amp;'[1]J2.6 App For Gen Rate Rider6'!$D$20&amp;" – effective until "&amp;'[1]J2.6 App For Gen Rate Rider6'!$I$22</f>
        <v>Service Charge Rate Rider6 – effective until </v>
      </c>
      <c r="D1512" s="2"/>
      <c r="E1512" s="10" t="s">
        <v>8</v>
      </c>
      <c r="F1512" s="12">
        <v>0</v>
      </c>
    </row>
    <row r="1513" spans="2:6" s="1" customFormat="1" ht="15">
      <c r="B1513" s="1">
        <v>24</v>
      </c>
      <c r="C1513" s="9" t="str">
        <f>"Service Charge "&amp;'[1]J2.7 Global Adj Rate Rider'!$D$20&amp;" – effective until "&amp;'[1]J2.7 Global Adj Rate Rider'!$I$22</f>
        <v>Service Charge Global Adjustment Rate Rider – effective until April 30, 2012</v>
      </c>
      <c r="D1513" s="2"/>
      <c r="E1513" s="10" t="s">
        <v>8</v>
      </c>
      <c r="F1513" s="12">
        <v>0</v>
      </c>
    </row>
    <row r="1514" spans="2:6" s="1" customFormat="1" ht="15">
      <c r="B1514" s="1">
        <v>25</v>
      </c>
      <c r="C1514" s="9" t="str">
        <f>"Service Charge "&amp;'[1]J2.8 App For Gen Rate Rider8'!$D$20&amp;" – effective until "&amp;'[1]J2.8 App For Gen Rate Rider8'!$I$22</f>
        <v>Service Charge Rate Rider8 – effective until </v>
      </c>
      <c r="D1514" s="2"/>
      <c r="E1514" s="10" t="s">
        <v>8</v>
      </c>
      <c r="F1514" s="12">
        <v>0</v>
      </c>
    </row>
    <row r="1515" spans="2:6" s="1" customFormat="1" ht="15">
      <c r="B1515" s="1">
        <v>26</v>
      </c>
      <c r="C1515" s="9" t="str">
        <f>"Service Charge "&amp;'[1]J2.9 App For Gen Rate Rider9'!$D$20&amp;" – effective until "&amp;'[1]J2.9 App For Gen Rate Rider9'!$I$22</f>
        <v>Service Charge Rate Rider9 – effective until </v>
      </c>
      <c r="D1515" s="2"/>
      <c r="E1515" s="10" t="s">
        <v>8</v>
      </c>
      <c r="F1515" s="12">
        <v>0</v>
      </c>
    </row>
    <row r="1516" spans="2:6" s="1" customFormat="1" ht="15">
      <c r="B1516" s="1">
        <v>27</v>
      </c>
      <c r="C1516" s="9" t="str">
        <f>"Service Charge "&amp;'[1]J2.10 App For Gen Rate Rider10'!$D$20&amp;" – effective until "&amp;'[1]J2.10 App For Gen Rate Rider10'!$I$22</f>
        <v>Service Charge Rate Rider10 – effective until </v>
      </c>
      <c r="D1516" s="2"/>
      <c r="E1516" s="10" t="s">
        <v>8</v>
      </c>
      <c r="F1516" s="12">
        <v>0</v>
      </c>
    </row>
    <row r="1517" spans="2:6" s="1" customFormat="1" ht="15">
      <c r="B1517" s="1">
        <v>28</v>
      </c>
      <c r="C1517" s="1" t="s">
        <v>13</v>
      </c>
      <c r="D1517" s="2"/>
      <c r="E1517" s="3"/>
      <c r="F1517" s="4"/>
    </row>
    <row r="1518" spans="2:6" s="1" customFormat="1" ht="15">
      <c r="B1518" s="1">
        <v>29</v>
      </c>
      <c r="C1518" s="1" t="s">
        <v>14</v>
      </c>
      <c r="D1518" s="2"/>
      <c r="E1518" s="3"/>
      <c r="F1518" s="4"/>
    </row>
    <row r="1519" spans="2:6" s="1" customFormat="1" ht="15">
      <c r="B1519" s="1">
        <v>30</v>
      </c>
      <c r="C1519" s="9" t="s">
        <v>15</v>
      </c>
      <c r="D1519" s="2"/>
      <c r="E1519" s="10" t="str">
        <f>"$/"&amp;'[1]B1.1 Curr&amp;Appl Rt Class General'!$G$45</f>
        <v>$/NA</v>
      </c>
      <c r="F1519" s="15">
        <v>0</v>
      </c>
    </row>
    <row r="1520" spans="2:6" s="1" customFormat="1" ht="15">
      <c r="B1520" s="1">
        <v>31</v>
      </c>
      <c r="C1520" s="6" t="s">
        <v>16</v>
      </c>
      <c r="D1520" s="2"/>
      <c r="E1520" s="7"/>
      <c r="F1520" s="8"/>
    </row>
    <row r="1521" spans="2:6" s="1" customFormat="1" ht="15">
      <c r="B1521" s="1">
        <v>32</v>
      </c>
      <c r="C1521" s="6" t="s">
        <v>17</v>
      </c>
      <c r="D1521" s="2"/>
      <c r="E1521" s="7"/>
      <c r="F1521" s="8"/>
    </row>
    <row r="1522" spans="2:6" s="1" customFormat="1" ht="15">
      <c r="B1522" s="1">
        <v>33</v>
      </c>
      <c r="C1522" s="9" t="str">
        <f>"Distribution Volumetric "&amp;'[1]J1.1 Smart Meter Funding Adder'!$D$20</f>
        <v>Distribution Volumetric Smart Meters</v>
      </c>
      <c r="D1522" s="2" t="str">
        <f>'[1]Z1.0 OEB Control Sheet'!$O$69</f>
        <v>Yes</v>
      </c>
      <c r="E1522" s="10" t="str">
        <f>"$/"&amp;'[1]B1.1 Curr&amp;Appl Rt Class General'!$G$45</f>
        <v>$/NA</v>
      </c>
      <c r="F1522" s="22">
        <v>0</v>
      </c>
    </row>
    <row r="1523" spans="2:6" s="1" customFormat="1" ht="15">
      <c r="B1523" s="1">
        <v>34</v>
      </c>
      <c r="C1523" s="9" t="str">
        <f>"Distribution Volumetric "&amp;'[1]J1.2 Smart Meter Dispos Adder'!$D$20</f>
        <v>Distribution Volumetric Smart Meter Disposition</v>
      </c>
      <c r="D1523" s="2" t="str">
        <f>'[1]Z1.0 OEB Control Sheet'!$O$70</f>
        <v>No</v>
      </c>
      <c r="E1523" s="10" t="str">
        <f>"$/"&amp;'[1]B1.1 Curr&amp;Appl Rt Class General'!$G$45</f>
        <v>$/NA</v>
      </c>
      <c r="F1523" s="22">
        <v>0</v>
      </c>
    </row>
    <row r="1524" spans="2:6" s="1" customFormat="1" ht="15">
      <c r="B1524" s="1">
        <v>35</v>
      </c>
      <c r="C1524" s="9" t="str">
        <f>"Distribution Volumetric "&amp;'[1]J1.3 App For Gen Rate Adder3'!$D$20</f>
        <v>Distribution Volumetric Rate Adder3</v>
      </c>
      <c r="D1524" s="2" t="str">
        <f>'[1]Z1.0 OEB Control Sheet'!$O$71</f>
        <v>No</v>
      </c>
      <c r="E1524" s="10" t="str">
        <f>"$/"&amp;'[1]B1.1 Curr&amp;Appl Rt Class General'!$G$45</f>
        <v>$/NA</v>
      </c>
      <c r="F1524" s="15">
        <v>0</v>
      </c>
    </row>
    <row r="1525" spans="2:6" s="1" customFormat="1" ht="15">
      <c r="B1525" s="1">
        <v>36</v>
      </c>
      <c r="C1525" s="9" t="str">
        <f>"Distribution Volumetric "&amp;'[1]J1.4 App For Gen Rate Adder4'!$D$20</f>
        <v>Distribution Volumetric Rate Adder4</v>
      </c>
      <c r="D1525" s="2" t="str">
        <f>'[1]Z1.0 OEB Control Sheet'!$O$72</f>
        <v>No</v>
      </c>
      <c r="E1525" s="10" t="str">
        <f>"$/"&amp;'[1]B1.1 Curr&amp;Appl Rt Class General'!$G$45</f>
        <v>$/NA</v>
      </c>
      <c r="F1525" s="22">
        <v>0</v>
      </c>
    </row>
    <row r="1526" spans="2:6" s="1" customFormat="1" ht="15">
      <c r="B1526" s="1">
        <v>37</v>
      </c>
      <c r="C1526" s="9" t="str">
        <f>"Distribution Volumetric "&amp;'[1]J1.5 App For Gen Rate Adder5'!$D$20</f>
        <v>Distribution Volumetric Rate Adder5</v>
      </c>
      <c r="D1526" s="2" t="str">
        <f>'[1]Z1.0 OEB Control Sheet'!$O$73</f>
        <v>No</v>
      </c>
      <c r="E1526" s="10" t="str">
        <f>"$/"&amp;'[1]B1.1 Curr&amp;Appl Rt Class General'!$G$45</f>
        <v>$/NA</v>
      </c>
      <c r="F1526" s="15">
        <v>0</v>
      </c>
    </row>
    <row r="1527" spans="2:6" s="1" customFormat="1" ht="15">
      <c r="B1527" s="1">
        <v>38</v>
      </c>
      <c r="C1527" s="9" t="str">
        <f>"Distribution Volumetric "&amp;'[1]J1.6 App For Gen Rate Adder6'!$D$20</f>
        <v>Distribution Volumetric Rate Adder6</v>
      </c>
      <c r="D1527" s="2" t="str">
        <f>'[1]Z1.0 OEB Control Sheet'!$O$74</f>
        <v>No</v>
      </c>
      <c r="E1527" s="10" t="str">
        <f>"$/"&amp;'[1]B1.1 Curr&amp;Appl Rt Class General'!$G$45</f>
        <v>$/NA</v>
      </c>
      <c r="F1527" s="22">
        <v>0</v>
      </c>
    </row>
    <row r="1528" spans="2:6" s="1" customFormat="1" ht="15">
      <c r="B1528" s="1">
        <v>39</v>
      </c>
      <c r="C1528" s="9" t="str">
        <f>"Distribution Volumetric "&amp;'[1]J1.7 App For Gen Rate Adder7'!$D$20</f>
        <v>Distribution Volumetric Rate Adder7</v>
      </c>
      <c r="D1528" s="2" t="str">
        <f>'[1]Z1.0 OEB Control Sheet'!$O$75</f>
        <v>No</v>
      </c>
      <c r="E1528" s="10" t="str">
        <f>"$/"&amp;'[1]B1.1 Curr&amp;Appl Rt Class General'!$G$45</f>
        <v>$/NA</v>
      </c>
      <c r="F1528" s="22">
        <v>0</v>
      </c>
    </row>
    <row r="1529" spans="2:6" s="1" customFormat="1" ht="15">
      <c r="B1529" s="1">
        <v>40</v>
      </c>
      <c r="C1529" s="9" t="str">
        <f>"Distribution Volumetric "&amp;'[1]J1.8 App For Gen Rate Adder8'!$D$20</f>
        <v>Distribution Volumetric Rate Adder8</v>
      </c>
      <c r="D1529" s="2" t="str">
        <f>'[1]Z1.0 OEB Control Sheet'!$O$76</f>
        <v>No</v>
      </c>
      <c r="E1529" s="10" t="str">
        <f>"$/"&amp;'[1]B1.1 Curr&amp;Appl Rt Class General'!$G$45</f>
        <v>$/NA</v>
      </c>
      <c r="F1529" s="22">
        <v>0</v>
      </c>
    </row>
    <row r="1530" spans="2:6" s="1" customFormat="1" ht="15">
      <c r="B1530" s="1">
        <v>41</v>
      </c>
      <c r="C1530" s="9" t="str">
        <f>"Distribution Volumetric "&amp;'[1]J1.9 App For Gen Rate Adder9'!$D$20</f>
        <v>Distribution Volumetric Rate Adder9</v>
      </c>
      <c r="D1530" s="2" t="str">
        <f>'[1]Z1.0 OEB Control Sheet'!$O$77</f>
        <v>No</v>
      </c>
      <c r="E1530" s="10" t="str">
        <f>"$/"&amp;'[1]B1.1 Curr&amp;Appl Rt Class General'!$G$45</f>
        <v>$/NA</v>
      </c>
      <c r="F1530" s="15">
        <v>0</v>
      </c>
    </row>
    <row r="1531" spans="2:6" s="1" customFormat="1" ht="15">
      <c r="B1531" s="1">
        <v>42</v>
      </c>
      <c r="C1531" s="9" t="str">
        <f>"Distribution Volumetric "&amp;'[1]J1.10 App For Gen Rate Adder10'!$D$20</f>
        <v>Distribution Volumetric Rate Adder10</v>
      </c>
      <c r="D1531" s="2" t="str">
        <f>'[1]Z1.0 OEB Control Sheet'!$O$78</f>
        <v>No</v>
      </c>
      <c r="E1531" s="10" t="str">
        <f>"$/"&amp;'[1]B1.1 Curr&amp;Appl Rt Class General'!$G$45</f>
        <v>$/NA</v>
      </c>
      <c r="F1531" s="22">
        <v>0</v>
      </c>
    </row>
    <row r="1532" spans="2:6" s="1" customFormat="1" ht="15">
      <c r="B1532" s="1">
        <v>43</v>
      </c>
      <c r="C1532" s="9" t="s">
        <v>18</v>
      </c>
      <c r="D1532" s="2"/>
      <c r="E1532" s="10" t="str">
        <f>"$/"&amp;'[1]B1.1 Curr&amp;Appl Rt Class General'!$G$45</f>
        <v>$/NA</v>
      </c>
      <c r="F1532" s="22">
        <v>0</v>
      </c>
    </row>
    <row r="1533" spans="2:6" s="1" customFormat="1" ht="15">
      <c r="B1533" s="1">
        <v>44</v>
      </c>
      <c r="C1533" s="1" t="s">
        <v>19</v>
      </c>
      <c r="D1533" s="2"/>
      <c r="E1533" s="3"/>
      <c r="F1533" s="4"/>
    </row>
    <row r="1534" spans="2:6" s="1" customFormat="1" ht="15">
      <c r="B1534" s="1">
        <v>45</v>
      </c>
      <c r="C1534" s="9" t="str">
        <f>"Distribution Volumetric "&amp;'[1]J2.1 DeferralAccount Rate Rider'!$D$20&amp;" – effective until "&amp;'[1]J2.1 DeferralAccount Rate Rider'!$I$22</f>
        <v>Distribution Volumetric Deferral Account Rate Rider – effective until April 30, 2012</v>
      </c>
      <c r="D1534" s="2"/>
      <c r="E1534" s="10" t="str">
        <f>"$/"&amp;'[1]B1.1 Curr&amp;Appl Rt Class General'!$G$45</f>
        <v>$/NA</v>
      </c>
      <c r="F1534" s="22">
        <v>0</v>
      </c>
    </row>
    <row r="1535" spans="2:6" s="1" customFormat="1" ht="15">
      <c r="B1535" s="1">
        <v>46</v>
      </c>
      <c r="C1535" s="9" t="str">
        <f>"Distribution Volumetric "&amp;'[1]J2.2 App For Gen Rate Rider2'!$D$20&amp;" – effective until "&amp;'[1]J2.2 App For Gen Rate Rider2'!$I$22</f>
        <v>Distribution Volumetric Rate Rider2 – effective until </v>
      </c>
      <c r="D1535" s="2"/>
      <c r="E1535" s="10" t="str">
        <f>"$/"&amp;'[1]B1.1 Curr&amp;Appl Rt Class General'!$G$45</f>
        <v>$/NA</v>
      </c>
      <c r="F1535" s="22">
        <v>0</v>
      </c>
    </row>
    <row r="1536" spans="2:6" s="1" customFormat="1" ht="15">
      <c r="B1536" s="1">
        <v>47</v>
      </c>
      <c r="C1536" s="9" t="str">
        <f>"Distribution Volumetric "&amp;'[1]J2.3 App For Gen Rate Rider3'!$D$20&amp;" – effective until "&amp;'[1]J2.3 App For Gen Rate Rider3'!$I$22</f>
        <v>Distribution Volumetric Rate Rider3 – effective until </v>
      </c>
      <c r="D1536" s="2"/>
      <c r="E1536" s="10" t="str">
        <f>"$/"&amp;'[1]B1.1 Curr&amp;Appl Rt Class General'!$G$45</f>
        <v>$/NA</v>
      </c>
      <c r="F1536" s="22">
        <v>0</v>
      </c>
    </row>
    <row r="1537" spans="2:6" s="1" customFormat="1" ht="15">
      <c r="B1537" s="1">
        <v>48</v>
      </c>
      <c r="C1537" s="9" t="str">
        <f>"Distribution Volumetric "&amp;'[1]J2.4 App For Gen Rate Rider4'!$D$20&amp;" – effective until "&amp;'[1]J2.4 App For Gen Rate Rider4'!$I$22</f>
        <v>Distribution Volumetric Rate Rider4 – effective until </v>
      </c>
      <c r="D1537" s="2"/>
      <c r="E1537" s="10" t="str">
        <f>"$/"&amp;'[1]B1.1 Curr&amp;Appl Rt Class General'!$G$45</f>
        <v>$/NA</v>
      </c>
      <c r="F1537" s="22">
        <v>0</v>
      </c>
    </row>
    <row r="1538" spans="2:6" s="1" customFormat="1" ht="15">
      <c r="B1538" s="1">
        <v>49</v>
      </c>
      <c r="C1538" s="9" t="str">
        <f>"Distribution Volumetric "&amp;'[1]J2.5 App For Gen Rate Rider5'!$D$20&amp;" – effective until "&amp;'[1]J2.5 App For Gen Rate Rider5'!$I$22</f>
        <v>Distribution Volumetric Rate Rider5 – effective until </v>
      </c>
      <c r="D1538" s="2"/>
      <c r="E1538" s="10" t="str">
        <f>"$/"&amp;'[1]B1.1 Curr&amp;Appl Rt Class General'!$G$45</f>
        <v>$/NA</v>
      </c>
      <c r="F1538" s="22">
        <v>0</v>
      </c>
    </row>
    <row r="1539" spans="2:6" s="1" customFormat="1" ht="15">
      <c r="B1539" s="1">
        <v>50</v>
      </c>
      <c r="C1539" s="9" t="str">
        <f>"Distribution Volumetric "&amp;'[1]J2.6 App For Gen Rate Rider6'!$D$20&amp;" – effective until "&amp;'[1]J2.6 App For Gen Rate Rider6'!$I$22</f>
        <v>Distribution Volumetric Rate Rider6 – effective until </v>
      </c>
      <c r="D1539" s="2"/>
      <c r="E1539" s="10" t="str">
        <f>"$/"&amp;'[1]B1.1 Curr&amp;Appl Rt Class General'!$G$45</f>
        <v>$/NA</v>
      </c>
      <c r="F1539" s="22">
        <v>0</v>
      </c>
    </row>
    <row r="1540" spans="2:6" s="1" customFormat="1" ht="15">
      <c r="B1540" s="1">
        <v>51</v>
      </c>
      <c r="C1540" s="9" t="str">
        <f>"Distribution Volumetric "&amp;'[1]J2.7 Global Adj Rate Rider'!$D$20&amp;" – effective until "&amp;'[1]J2.7 Global Adj Rate Rider'!$I$22</f>
        <v>Distribution Volumetric Global Adjustment Rate Rider – effective until April 30, 2012</v>
      </c>
      <c r="D1540" s="2"/>
      <c r="E1540" s="10" t="str">
        <f>"$/"&amp;'[1]B1.1 Curr&amp;Appl Rt Class General'!$G$45</f>
        <v>$/NA</v>
      </c>
      <c r="F1540" s="22">
        <v>0</v>
      </c>
    </row>
    <row r="1541" spans="2:6" s="1" customFormat="1" ht="15">
      <c r="B1541" s="1">
        <v>52</v>
      </c>
      <c r="C1541" s="9" t="str">
        <f>"Distribution Volumetric "&amp;'[1]J2.8 App For Gen Rate Rider8'!$D$20&amp;" – effective until "&amp;'[1]J2.8 App For Gen Rate Rider8'!$I$22</f>
        <v>Distribution Volumetric Rate Rider8 – effective until </v>
      </c>
      <c r="D1541" s="2"/>
      <c r="E1541" s="10" t="str">
        <f>"$/"&amp;'[1]B1.1 Curr&amp;Appl Rt Class General'!$G$45</f>
        <v>$/NA</v>
      </c>
      <c r="F1541" s="22">
        <v>0</v>
      </c>
    </row>
    <row r="1542" spans="2:6" s="1" customFormat="1" ht="15">
      <c r="B1542" s="1">
        <v>53</v>
      </c>
      <c r="C1542" s="9" t="str">
        <f>"Distribution Volumetric "&amp;'[1]J2.9 App For Gen Rate Rider9'!$D$20&amp;" – effective until "&amp;'[1]J2.9 App For Gen Rate Rider9'!$I$22</f>
        <v>Distribution Volumetric Rate Rider9 – effective until </v>
      </c>
      <c r="D1542" s="2"/>
      <c r="E1542" s="10" t="str">
        <f>"$/"&amp;'[1]B1.1 Curr&amp;Appl Rt Class General'!$G$45</f>
        <v>$/NA</v>
      </c>
      <c r="F1542" s="22">
        <v>0</v>
      </c>
    </row>
    <row r="1543" spans="2:6" s="1" customFormat="1" ht="15">
      <c r="B1543" s="1">
        <v>54</v>
      </c>
      <c r="C1543" s="9" t="str">
        <f>"Distribution Volumetric "&amp;'[1]J2.10 App For Gen Rate Rider10'!$D$20&amp;" – effective until "&amp;'[1]J2.10 App For Gen Rate Rider10'!$I$22</f>
        <v>Distribution Volumetric Rate Rider10 – effective until </v>
      </c>
      <c r="D1543" s="2"/>
      <c r="E1543" s="10" t="str">
        <f>"$/"&amp;'[1]B1.1 Curr&amp;Appl Rt Class General'!$G$45</f>
        <v>$/NA</v>
      </c>
      <c r="F1543" s="22">
        <v>0</v>
      </c>
    </row>
    <row r="1544" spans="2:6" s="1" customFormat="1" ht="15">
      <c r="B1544" s="1">
        <v>55</v>
      </c>
      <c r="C1544" s="1" t="s">
        <v>20</v>
      </c>
      <c r="D1544" s="2"/>
      <c r="E1544" s="3"/>
      <c r="F1544" s="4"/>
    </row>
    <row r="1545" spans="2:6" s="1" customFormat="1" ht="15">
      <c r="B1545" s="1">
        <v>56</v>
      </c>
      <c r="C1545" s="1" t="s">
        <v>21</v>
      </c>
      <c r="D1545" s="2"/>
      <c r="E1545" s="3"/>
      <c r="F1545" s="4"/>
    </row>
    <row r="1546" spans="2:6" s="1" customFormat="1" ht="15">
      <c r="B1546" s="1">
        <v>57</v>
      </c>
      <c r="C1546" s="9" t="str">
        <f>'[1]L1.1 Appl For TX Network'!$C$244</f>
        <v>Retail Transmission Rate – Network Service Rate</v>
      </c>
      <c r="D1546" s="2"/>
      <c r="E1546" s="10" t="str">
        <f>"$/"&amp;'[1]B1.1 Curr&amp;Appl Rt Class General'!$G$45</f>
        <v>$/NA</v>
      </c>
      <c r="F1546" s="15">
        <v>0</v>
      </c>
    </row>
    <row r="1547" spans="2:6" s="1" customFormat="1" ht="15">
      <c r="B1547" s="1">
        <v>58</v>
      </c>
      <c r="C1547" s="1">
        <f>'[1]L1.1 Appl For TX Network'!$C$245</f>
        <v>0</v>
      </c>
      <c r="D1547" s="2"/>
      <c r="E1547" s="10" t="str">
        <f>"$/"&amp;'[1]B1.1 Curr&amp;Appl Rt Class General'!$G$45</f>
        <v>$/NA</v>
      </c>
      <c r="F1547" s="19">
        <v>0</v>
      </c>
    </row>
    <row r="1548" spans="2:6" s="1" customFormat="1" ht="15">
      <c r="B1548" s="1">
        <v>59</v>
      </c>
      <c r="C1548" s="1">
        <f>'[1]L1.1 Appl For TX Network'!$C$246</f>
        <v>0</v>
      </c>
      <c r="D1548" s="2"/>
      <c r="E1548" s="10" t="str">
        <f>"$/"&amp;'[1]B1.1 Curr&amp;Appl Rt Class General'!$G$45</f>
        <v>$/NA</v>
      </c>
      <c r="F1548" s="19">
        <v>0</v>
      </c>
    </row>
    <row r="1549" spans="2:6" s="1" customFormat="1" ht="15">
      <c r="B1549" s="1">
        <v>60</v>
      </c>
      <c r="C1549" s="1" t="s">
        <v>22</v>
      </c>
      <c r="D1549" s="2"/>
      <c r="E1549" s="3"/>
      <c r="F1549" s="4"/>
    </row>
    <row r="1550" spans="2:6" s="1" customFormat="1" ht="15">
      <c r="B1550" s="1">
        <v>61</v>
      </c>
      <c r="C1550" s="1" t="s">
        <v>23</v>
      </c>
      <c r="D1550" s="2"/>
      <c r="E1550" s="3"/>
      <c r="F1550" s="4"/>
    </row>
    <row r="1551" spans="2:6" s="1" customFormat="1" ht="15">
      <c r="B1551" s="1">
        <v>62</v>
      </c>
      <c r="C1551" s="9" t="str">
        <f>'[1]L2.1 Appl For TX Connect'!$C$244</f>
        <v>Retail Transmission Rate – Line and Transformation Connection Service Rate</v>
      </c>
      <c r="D1551" s="2"/>
      <c r="E1551" s="10" t="str">
        <f>"$/"&amp;'[1]B1.1 Curr&amp;Appl Rt Class General'!$G$45</f>
        <v>$/NA</v>
      </c>
      <c r="F1551" s="15">
        <v>0</v>
      </c>
    </row>
    <row r="1552" spans="2:6" s="1" customFormat="1" ht="15">
      <c r="B1552" s="1">
        <v>63</v>
      </c>
      <c r="C1552" s="1">
        <f>'[1]L2.1 Appl For TX Connect'!$C$245</f>
        <v>0</v>
      </c>
      <c r="D1552" s="2"/>
      <c r="E1552" s="10" t="str">
        <f>"$/"&amp;'[1]B1.1 Curr&amp;Appl Rt Class General'!$G$45</f>
        <v>$/NA</v>
      </c>
      <c r="F1552" s="19">
        <v>0</v>
      </c>
    </row>
    <row r="1553" spans="2:6" s="1" customFormat="1" ht="15">
      <c r="B1553" s="1">
        <v>64</v>
      </c>
      <c r="C1553" s="1">
        <f>'[1]L2.1 Appl For TX Connect'!$C$246</f>
        <v>0</v>
      </c>
      <c r="D1553" s="2"/>
      <c r="E1553" s="10" t="str">
        <f>"$/"&amp;'[1]B1.1 Curr&amp;Appl Rt Class General'!$G$45</f>
        <v>$/NA</v>
      </c>
      <c r="F1553" s="19">
        <v>0</v>
      </c>
    </row>
    <row r="1554" spans="2:6" s="1" customFormat="1" ht="15">
      <c r="B1554" s="1">
        <v>65</v>
      </c>
      <c r="C1554" s="1" t="s">
        <v>24</v>
      </c>
      <c r="D1554" s="2"/>
      <c r="E1554" s="3"/>
      <c r="F1554" s="4"/>
    </row>
    <row r="1555" spans="2:6" s="1" customFormat="1" ht="15">
      <c r="B1555" s="1">
        <v>66</v>
      </c>
      <c r="C1555" s="1" t="s">
        <v>25</v>
      </c>
      <c r="D1555" s="2"/>
      <c r="E1555" s="3"/>
      <c r="F1555" s="4"/>
    </row>
    <row r="1556" spans="2:6" s="1" customFormat="1" ht="15">
      <c r="B1556" s="1">
        <v>67</v>
      </c>
      <c r="C1556" s="9" t="str">
        <f>'[1]L3.1 Appl For TX Low Volt'!$C$244</f>
        <v>Retail Transmission Rate – Low Voltage Service Rate</v>
      </c>
      <c r="D1556" s="2"/>
      <c r="E1556" s="10" t="str">
        <f>"$/"&amp;'[1]B1.1 Curr&amp;Appl Rt Class General'!$G$45</f>
        <v>$/NA</v>
      </c>
      <c r="F1556" s="15">
        <v>0</v>
      </c>
    </row>
    <row r="1557" spans="2:6" s="1" customFormat="1" ht="15">
      <c r="B1557" s="1">
        <v>68</v>
      </c>
      <c r="C1557" s="1" t="str">
        <f>'[1]L3.1 Appl For TX Low Volt'!$C$245</f>
        <v>Future Use Retail Transmission Rate – Low Voltage2</v>
      </c>
      <c r="D1557" s="2"/>
      <c r="E1557" s="10" t="str">
        <f>"$/"&amp;'[1]B1.1 Curr&amp;Appl Rt Class General'!$G$45</f>
        <v>$/NA</v>
      </c>
      <c r="F1557" s="19">
        <v>0</v>
      </c>
    </row>
    <row r="1558" spans="2:6" s="1" customFormat="1" ht="15">
      <c r="B1558" s="1">
        <v>69</v>
      </c>
      <c r="C1558" s="1" t="str">
        <f>'[1]L3.1 Appl For TX Low Volt'!$C$246</f>
        <v>Future Use Retail Transmission Rate – Low Voltage3</v>
      </c>
      <c r="D1558" s="2"/>
      <c r="E1558" s="10" t="str">
        <f>"$/"&amp;'[1]B1.1 Curr&amp;Appl Rt Class General'!$G$45</f>
        <v>$/NA</v>
      </c>
      <c r="F1558" s="19">
        <v>0</v>
      </c>
    </row>
    <row r="1559" spans="2:6" s="1" customFormat="1" ht="15">
      <c r="B1559" s="1">
        <v>70</v>
      </c>
      <c r="C1559" s="1" t="s">
        <v>26</v>
      </c>
      <c r="D1559" s="2"/>
      <c r="E1559" s="3"/>
      <c r="F1559" s="4"/>
    </row>
    <row r="1560" spans="2:6" s="1" customFormat="1" ht="15">
      <c r="B1560" s="1">
        <v>71</v>
      </c>
      <c r="C1560" s="1" t="s">
        <v>27</v>
      </c>
      <c r="D1560" s="2"/>
      <c r="E1560" s="3"/>
      <c r="F1560" s="4"/>
    </row>
    <row r="1561" spans="2:6" s="1" customFormat="1" ht="15">
      <c r="B1561" s="1">
        <v>72</v>
      </c>
      <c r="C1561" s="9" t="str">
        <f>'[1]M1.1 Appl For WMSR'!$C$28</f>
        <v>Wholesale Market Service Rate </v>
      </c>
      <c r="D1561" s="2"/>
      <c r="E1561" s="10" t="s">
        <v>28</v>
      </c>
      <c r="F1561" s="23">
        <v>0</v>
      </c>
    </row>
    <row r="1562" spans="2:6" s="1" customFormat="1" ht="15">
      <c r="B1562" s="1">
        <v>73</v>
      </c>
      <c r="C1562" s="1" t="s">
        <v>29</v>
      </c>
      <c r="D1562" s="2"/>
      <c r="E1562" s="3"/>
      <c r="F1562" s="4"/>
    </row>
    <row r="1563" spans="2:6" s="1" customFormat="1" ht="15">
      <c r="B1563" s="1">
        <v>74</v>
      </c>
      <c r="C1563" s="1" t="s">
        <v>30</v>
      </c>
      <c r="D1563" s="2"/>
      <c r="E1563" s="3"/>
      <c r="F1563" s="4"/>
    </row>
    <row r="1564" spans="2:6" s="1" customFormat="1" ht="15">
      <c r="B1564" s="1">
        <v>75</v>
      </c>
      <c r="C1564" s="9" t="str">
        <f>'[1]M2.1 Appl For RRR'!$C$28</f>
        <v>Rural Rate Protection Charge</v>
      </c>
      <c r="D1564" s="2"/>
      <c r="E1564" s="10" t="s">
        <v>28</v>
      </c>
      <c r="F1564" s="15">
        <v>0</v>
      </c>
    </row>
    <row r="1565" spans="2:6" s="1" customFormat="1" ht="15">
      <c r="B1565" s="1">
        <v>76</v>
      </c>
      <c r="C1565" s="1" t="s">
        <v>31</v>
      </c>
      <c r="D1565" s="2"/>
      <c r="E1565" s="3"/>
      <c r="F1565" s="4"/>
    </row>
    <row r="1566" spans="2:6" s="1" customFormat="1" ht="15">
      <c r="B1566" s="1">
        <v>77</v>
      </c>
      <c r="C1566" s="1" t="s">
        <v>32</v>
      </c>
      <c r="D1566" s="2"/>
      <c r="E1566" s="3"/>
      <c r="F1566" s="4"/>
    </row>
    <row r="1567" spans="2:6" s="1" customFormat="1" ht="15">
      <c r="B1567" s="1">
        <v>78</v>
      </c>
      <c r="C1567" s="9" t="str">
        <f>'[1]M3.1 Appl For SSS'!$C$28</f>
        <v>Standard Supply Service – Administrative Charge (if applicable)</v>
      </c>
      <c r="D1567" s="2"/>
      <c r="E1567" s="10" t="s">
        <v>8</v>
      </c>
      <c r="F1567" s="11">
        <v>0</v>
      </c>
    </row>
    <row r="1568" spans="2:6" s="1" customFormat="1" ht="15">
      <c r="B1568" s="1">
        <v>79</v>
      </c>
      <c r="C1568" s="1" t="s">
        <v>33</v>
      </c>
      <c r="D1568" s="2"/>
      <c r="E1568" s="3"/>
      <c r="F1568" s="4"/>
    </row>
    <row r="1569" spans="2:6" s="1" customFormat="1" ht="15">
      <c r="B1569" s="1">
        <v>80</v>
      </c>
      <c r="C1569" s="1" t="s">
        <v>34</v>
      </c>
      <c r="D1569" s="2"/>
      <c r="E1569" s="3"/>
      <c r="F1569" s="4"/>
    </row>
    <row r="1570" spans="4:6" s="1" customFormat="1" ht="15">
      <c r="D1570" s="2"/>
      <c r="E1570" s="3"/>
      <c r="F1570" s="4"/>
    </row>
    <row r="1571" spans="4:6" s="1" customFormat="1" ht="15">
      <c r="D1571" s="2"/>
      <c r="E1571" s="3"/>
      <c r="F1571" s="4"/>
    </row>
    <row r="1572" spans="4:6" s="1" customFormat="1" ht="15">
      <c r="D1572" s="2"/>
      <c r="E1572" s="3"/>
      <c r="F1572" s="4"/>
    </row>
    <row r="1573" spans="4:6" s="1" customFormat="1" ht="15">
      <c r="D1573" s="2"/>
      <c r="E1573" s="3"/>
      <c r="F1573" s="4"/>
    </row>
    <row r="1574" spans="4:6" s="1" customFormat="1" ht="15">
      <c r="D1574" s="2"/>
      <c r="E1574" s="3"/>
      <c r="F1574" s="4"/>
    </row>
    <row r="1575" spans="4:6" s="1" customFormat="1" ht="15">
      <c r="D1575" s="2"/>
      <c r="E1575" s="3"/>
      <c r="F1575" s="4"/>
    </row>
    <row r="1576" spans="4:6" s="1" customFormat="1" ht="15">
      <c r="D1576" s="2"/>
      <c r="E1576" s="3"/>
      <c r="F1576" s="4"/>
    </row>
    <row r="1577" spans="4:6" s="1" customFormat="1" ht="15">
      <c r="D1577" s="2"/>
      <c r="E1577" s="3"/>
      <c r="F1577" s="4"/>
    </row>
    <row r="1578" spans="4:6" s="1" customFormat="1" ht="15">
      <c r="D1578" s="2"/>
      <c r="E1578" s="3"/>
      <c r="F1578" s="4"/>
    </row>
    <row r="1579" spans="4:6" s="1" customFormat="1" ht="15">
      <c r="D1579" s="2"/>
      <c r="E1579" s="3"/>
      <c r="F1579" s="4"/>
    </row>
    <row r="1580" spans="4:6" s="1" customFormat="1" ht="15">
      <c r="D1580" s="2"/>
      <c r="E1580" s="3"/>
      <c r="F1580" s="4"/>
    </row>
    <row r="1581" spans="4:6" s="1" customFormat="1" ht="15">
      <c r="D1581" s="2"/>
      <c r="E1581" s="3"/>
      <c r="F1581" s="4"/>
    </row>
    <row r="1582" spans="4:6" s="1" customFormat="1" ht="15">
      <c r="D1582" s="2"/>
      <c r="E1582" s="3"/>
      <c r="F1582" s="4"/>
    </row>
    <row r="1583" spans="4:6" s="1" customFormat="1" ht="15">
      <c r="D1583" s="2"/>
      <c r="E1583" s="3"/>
      <c r="F1583" s="4"/>
    </row>
    <row r="1584" spans="4:6" s="1" customFormat="1" ht="15">
      <c r="D1584" s="2"/>
      <c r="E1584" s="3"/>
      <c r="F1584" s="4"/>
    </row>
    <row r="1585" spans="4:6" s="1" customFormat="1" ht="15">
      <c r="D1585" s="2"/>
      <c r="E1585" s="3"/>
      <c r="F1585" s="4"/>
    </row>
    <row r="1586" spans="4:6" s="1" customFormat="1" ht="15">
      <c r="D1586" s="2"/>
      <c r="E1586" s="3"/>
      <c r="F1586" s="4"/>
    </row>
    <row r="1587" spans="4:6" s="1" customFormat="1" ht="15">
      <c r="D1587" s="2"/>
      <c r="E1587" s="3"/>
      <c r="F1587" s="4"/>
    </row>
    <row r="1588" spans="4:6" s="1" customFormat="1" ht="15">
      <c r="D1588" s="2"/>
      <c r="E1588" s="3"/>
      <c r="F158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28"/>
  <sheetViews>
    <sheetView zoomScalePageLayoutView="0" workbookViewId="0" topLeftCell="A1">
      <selection activeCell="P18" sqref="P18"/>
    </sheetView>
  </sheetViews>
  <sheetFormatPr defaultColWidth="9.140625" defaultRowHeight="15"/>
  <cols>
    <col min="2" max="2" width="55.140625" style="0" customWidth="1"/>
    <col min="3" max="8" width="9.140625" style="0" customWidth="1"/>
    <col min="12" max="12" width="1.8515625" style="0" customWidth="1"/>
    <col min="13" max="13" width="11.57421875" style="0" bestFit="1" customWidth="1"/>
    <col min="14" max="14" width="10.57421875" style="0" bestFit="1" customWidth="1"/>
  </cols>
  <sheetData>
    <row r="1" ht="15.75" thickBot="1"/>
    <row r="2" spans="2:8" ht="19.5" thickBot="1">
      <c r="B2" s="106" t="s">
        <v>64</v>
      </c>
      <c r="C2" s="107">
        <v>800</v>
      </c>
      <c r="D2" s="108" t="s">
        <v>65</v>
      </c>
      <c r="E2" s="151" t="s">
        <v>74</v>
      </c>
      <c r="F2" s="152"/>
      <c r="G2" s="153"/>
      <c r="H2" s="155">
        <v>1.0356</v>
      </c>
    </row>
    <row r="3" spans="2:8" ht="19.5" thickBot="1">
      <c r="B3" s="106" t="s">
        <v>66</v>
      </c>
      <c r="C3" s="109">
        <v>600</v>
      </c>
      <c r="D3" s="108" t="s">
        <v>65</v>
      </c>
      <c r="E3" s="151" t="s">
        <v>75</v>
      </c>
      <c r="F3" s="152"/>
      <c r="G3" s="153"/>
      <c r="H3" s="155">
        <v>1.0349</v>
      </c>
    </row>
    <row r="4" spans="2:14" ht="27" thickBot="1">
      <c r="B4" s="27" t="s">
        <v>39</v>
      </c>
      <c r="C4" s="28" t="s">
        <v>45</v>
      </c>
      <c r="D4" s="29" t="s">
        <v>46</v>
      </c>
      <c r="E4" s="30" t="s">
        <v>47</v>
      </c>
      <c r="F4" s="29" t="s">
        <v>45</v>
      </c>
      <c r="G4" s="29" t="s">
        <v>46</v>
      </c>
      <c r="H4" s="30" t="s">
        <v>47</v>
      </c>
      <c r="I4" s="31" t="s">
        <v>8</v>
      </c>
      <c r="J4" s="32" t="s">
        <v>48</v>
      </c>
      <c r="K4" s="33" t="s">
        <v>49</v>
      </c>
      <c r="M4" s="193" t="s">
        <v>111</v>
      </c>
      <c r="N4" s="197" t="s">
        <v>112</v>
      </c>
    </row>
    <row r="5" spans="2:14" ht="15">
      <c r="B5" s="34" t="s">
        <v>50</v>
      </c>
      <c r="C5" s="35">
        <v>600</v>
      </c>
      <c r="D5" s="36">
        <v>0.065</v>
      </c>
      <c r="E5" s="37">
        <f>ROUND(C5*D5,2)</f>
        <v>39</v>
      </c>
      <c r="F5" s="35">
        <f>+C5</f>
        <v>600</v>
      </c>
      <c r="G5" s="38">
        <f>D5</f>
        <v>0.065</v>
      </c>
      <c r="H5" s="37">
        <f>ROUND(F5*G5,2)</f>
        <v>39</v>
      </c>
      <c r="I5" s="37">
        <f>H5-E5</f>
        <v>0</v>
      </c>
      <c r="J5" s="39">
        <f aca="true" t="shared" si="0" ref="J5:J28">IF(ISERROR(I5/E5),0,I5/E5)</f>
        <v>0</v>
      </c>
      <c r="K5" s="40">
        <f>IF(ISERROR(H5/$H$28),0,H5/$H$28)</f>
        <v>0.33728271209893634</v>
      </c>
      <c r="M5" s="194"/>
      <c r="N5" s="194"/>
    </row>
    <row r="6" spans="2:14" ht="15.75" thickBot="1">
      <c r="B6" s="41" t="s">
        <v>51</v>
      </c>
      <c r="C6" s="42">
        <f>+C2*H2-C3</f>
        <v>228.48000000000002</v>
      </c>
      <c r="D6" s="43">
        <v>0.075</v>
      </c>
      <c r="E6" s="44">
        <f>ROUND(C6*D6,2)</f>
        <v>17.14</v>
      </c>
      <c r="F6" s="42">
        <f>+C6</f>
        <v>228.48000000000002</v>
      </c>
      <c r="G6" s="45">
        <f>D6</f>
        <v>0.075</v>
      </c>
      <c r="H6" s="44">
        <f>ROUND(F6*G6,2)</f>
        <v>17.14</v>
      </c>
      <c r="I6" s="44">
        <f>H6-E6</f>
        <v>0</v>
      </c>
      <c r="J6" s="46">
        <f t="shared" si="0"/>
        <v>0</v>
      </c>
      <c r="K6" s="40">
        <f aca="true" t="shared" si="1" ref="K6:K28">IF(ISERROR(H6/$H$28),0,H6/$H$28)</f>
        <v>0.14823142783014792</v>
      </c>
      <c r="M6" s="194"/>
      <c r="N6" s="194"/>
    </row>
    <row r="7" spans="2:14" ht="15.75" thickBot="1">
      <c r="B7" s="47" t="s">
        <v>52</v>
      </c>
      <c r="C7" s="48"/>
      <c r="D7" s="49"/>
      <c r="E7" s="50">
        <f>SUM(E5:E6)</f>
        <v>56.14</v>
      </c>
      <c r="F7" s="1"/>
      <c r="G7" s="51"/>
      <c r="H7" s="50">
        <f>SUM(H5:H6)</f>
        <v>56.14</v>
      </c>
      <c r="I7" s="50">
        <f>SUM(I5:I6)</f>
        <v>0</v>
      </c>
      <c r="J7" s="52">
        <f t="shared" si="0"/>
        <v>0</v>
      </c>
      <c r="K7" s="53">
        <f t="shared" si="1"/>
        <v>0.4855141399290842</v>
      </c>
      <c r="M7" s="194"/>
      <c r="N7" s="194"/>
    </row>
    <row r="8" spans="2:14" ht="15">
      <c r="B8" s="54" t="s">
        <v>7</v>
      </c>
      <c r="C8" s="55">
        <v>1</v>
      </c>
      <c r="D8" s="56">
        <f>+Rates!F5</f>
        <v>10.6</v>
      </c>
      <c r="E8" s="57">
        <f aca="true" t="shared" si="2" ref="E8:E23">ROUND(C8*D8,2)</f>
        <v>10.6</v>
      </c>
      <c r="F8" s="58">
        <f>C8</f>
        <v>1</v>
      </c>
      <c r="G8" s="56">
        <f>+Rates!H5</f>
        <v>11.27</v>
      </c>
      <c r="H8" s="57">
        <f aca="true" t="shared" si="3" ref="H8:H18">ROUND(F8*G8,2)</f>
        <v>11.27</v>
      </c>
      <c r="I8" s="57">
        <f aca="true" t="shared" si="4" ref="I8:I18">H8-E8</f>
        <v>0.6699999999999999</v>
      </c>
      <c r="J8" s="39">
        <f t="shared" si="0"/>
        <v>0.06320754716981132</v>
      </c>
      <c r="K8" s="40">
        <f t="shared" si="1"/>
        <v>0.09746605552192339</v>
      </c>
      <c r="M8" s="195">
        <f>+I8-0.36</f>
        <v>0.30999999999999994</v>
      </c>
      <c r="N8" s="195">
        <v>0.36</v>
      </c>
    </row>
    <row r="9" spans="2:14" ht="15">
      <c r="B9" s="116" t="s">
        <v>101</v>
      </c>
      <c r="C9" s="59">
        <v>1</v>
      </c>
      <c r="D9" s="60">
        <f>+Rates!F6</f>
        <v>1</v>
      </c>
      <c r="E9" s="61">
        <f t="shared" si="2"/>
        <v>1</v>
      </c>
      <c r="F9" s="62">
        <f>+C9</f>
        <v>1</v>
      </c>
      <c r="G9" s="60">
        <f>+Rates!H6</f>
        <v>1.03</v>
      </c>
      <c r="H9" s="63">
        <f t="shared" si="3"/>
        <v>1.03</v>
      </c>
      <c r="I9" s="63">
        <f t="shared" si="4"/>
        <v>0.030000000000000027</v>
      </c>
      <c r="J9" s="39">
        <f t="shared" si="0"/>
        <v>0.030000000000000027</v>
      </c>
      <c r="K9" s="40">
        <f t="shared" si="1"/>
        <v>0.008907722909279601</v>
      </c>
      <c r="M9" s="195"/>
      <c r="N9" s="195">
        <f aca="true" t="shared" si="5" ref="N9:N14">+I9</f>
        <v>0.030000000000000027</v>
      </c>
    </row>
    <row r="10" spans="2:14" ht="15">
      <c r="B10" s="116" t="s">
        <v>102</v>
      </c>
      <c r="C10" s="64">
        <v>1</v>
      </c>
      <c r="D10" s="65">
        <v>0</v>
      </c>
      <c r="E10" s="61">
        <f t="shared" si="2"/>
        <v>0</v>
      </c>
      <c r="F10" s="66">
        <f>C10</f>
        <v>1</v>
      </c>
      <c r="G10" s="65">
        <v>0.28</v>
      </c>
      <c r="H10" s="61">
        <f t="shared" si="3"/>
        <v>0.28</v>
      </c>
      <c r="I10" s="61">
        <f t="shared" si="4"/>
        <v>0.28</v>
      </c>
      <c r="J10" s="39">
        <f t="shared" si="0"/>
        <v>0</v>
      </c>
      <c r="K10" s="40">
        <f t="shared" si="1"/>
        <v>0.002421516907376979</v>
      </c>
      <c r="M10" s="195"/>
      <c r="N10" s="195">
        <f t="shared" si="5"/>
        <v>0.28</v>
      </c>
    </row>
    <row r="11" spans="2:14" ht="15">
      <c r="B11" s="67" t="s">
        <v>15</v>
      </c>
      <c r="C11" s="68">
        <f>+C2</f>
        <v>800</v>
      </c>
      <c r="D11" s="69">
        <f>+Rates!F7</f>
        <v>0.0154</v>
      </c>
      <c r="E11" s="61">
        <f t="shared" si="2"/>
        <v>12.32</v>
      </c>
      <c r="F11" s="70">
        <f>+C11</f>
        <v>800</v>
      </c>
      <c r="G11" s="69">
        <f>+Rates!H7</f>
        <v>0.016</v>
      </c>
      <c r="H11" s="61">
        <f t="shared" si="3"/>
        <v>12.8</v>
      </c>
      <c r="I11" s="61">
        <f t="shared" si="4"/>
        <v>0.4800000000000004</v>
      </c>
      <c r="J11" s="39">
        <f t="shared" si="0"/>
        <v>0.038961038961038995</v>
      </c>
      <c r="K11" s="40">
        <f t="shared" si="1"/>
        <v>0.11069791576580475</v>
      </c>
      <c r="M11" s="195">
        <f>+I11</f>
        <v>0.4800000000000004</v>
      </c>
      <c r="N11" s="195"/>
    </row>
    <row r="12" spans="2:14" ht="15">
      <c r="B12" s="116" t="s">
        <v>109</v>
      </c>
      <c r="C12" s="71">
        <f>+C2*H2</f>
        <v>828.48</v>
      </c>
      <c r="D12" s="72">
        <v>0</v>
      </c>
      <c r="E12" s="61">
        <f t="shared" si="2"/>
        <v>0</v>
      </c>
      <c r="F12" s="70">
        <f>+C2*H3</f>
        <v>827.92</v>
      </c>
      <c r="G12" s="69">
        <f>+Rates!H8</f>
        <v>0.001</v>
      </c>
      <c r="H12" s="61">
        <f t="shared" si="3"/>
        <v>0.83</v>
      </c>
      <c r="I12" s="61">
        <f t="shared" si="4"/>
        <v>0.83</v>
      </c>
      <c r="J12" s="39">
        <f t="shared" si="0"/>
        <v>0</v>
      </c>
      <c r="K12" s="40">
        <f t="shared" si="1"/>
        <v>0.0071780679754389004</v>
      </c>
      <c r="M12" s="195"/>
      <c r="N12" s="195">
        <f t="shared" si="5"/>
        <v>0.83</v>
      </c>
    </row>
    <row r="13" spans="2:14" ht="15">
      <c r="B13" s="120" t="s">
        <v>110</v>
      </c>
      <c r="C13" s="71">
        <f>+C11</f>
        <v>800</v>
      </c>
      <c r="D13" s="72">
        <v>0</v>
      </c>
      <c r="E13" s="61">
        <f t="shared" si="2"/>
        <v>0</v>
      </c>
      <c r="F13" s="70">
        <f>+F11</f>
        <v>800</v>
      </c>
      <c r="G13" s="72">
        <v>0.001</v>
      </c>
      <c r="H13" s="61">
        <f t="shared" si="3"/>
        <v>0.8</v>
      </c>
      <c r="I13" s="61">
        <f t="shared" si="4"/>
        <v>0.8</v>
      </c>
      <c r="J13" s="39">
        <f t="shared" si="0"/>
        <v>0</v>
      </c>
      <c r="K13" s="40">
        <f t="shared" si="1"/>
        <v>0.006918619735362797</v>
      </c>
      <c r="M13" s="195"/>
      <c r="N13" s="195">
        <f>+I13</f>
        <v>0.8</v>
      </c>
    </row>
    <row r="14" spans="2:14" ht="15.75" thickBot="1">
      <c r="B14" s="116" t="s">
        <v>103</v>
      </c>
      <c r="C14" s="115">
        <f>+C2*H2</f>
        <v>828.48</v>
      </c>
      <c r="D14" s="45">
        <f>+ROUND(Rates!F9,4)</f>
        <v>-0.002</v>
      </c>
      <c r="E14" s="75">
        <f t="shared" si="2"/>
        <v>-1.66</v>
      </c>
      <c r="F14" s="73">
        <f>+F12</f>
        <v>827.92</v>
      </c>
      <c r="G14" s="45">
        <f>+ROUND(Rates!H9,4)</f>
        <v>-0.002</v>
      </c>
      <c r="H14" s="61">
        <f t="shared" si="3"/>
        <v>-1.66</v>
      </c>
      <c r="I14" s="61">
        <f t="shared" si="4"/>
        <v>0</v>
      </c>
      <c r="J14" s="39">
        <f t="shared" si="0"/>
        <v>0</v>
      </c>
      <c r="K14" s="40">
        <f t="shared" si="1"/>
        <v>-0.014356135950877801</v>
      </c>
      <c r="M14" s="198">
        <f>+I14</f>
        <v>0</v>
      </c>
      <c r="N14" s="198">
        <f t="shared" si="5"/>
        <v>0</v>
      </c>
    </row>
    <row r="15" spans="2:16" ht="15.75" thickBot="1">
      <c r="B15" s="76" t="s">
        <v>54</v>
      </c>
      <c r="C15" s="48"/>
      <c r="D15" s="77"/>
      <c r="E15" s="78">
        <f>SUM(E8:E14)</f>
        <v>22.26</v>
      </c>
      <c r="F15" s="48"/>
      <c r="G15" s="77"/>
      <c r="H15" s="78">
        <f>SUM(H8:H14)</f>
        <v>25.349999999999998</v>
      </c>
      <c r="I15" s="78">
        <f>SUM(I8:I14)</f>
        <v>3.0900000000000007</v>
      </c>
      <c r="J15" s="79">
        <f t="shared" si="0"/>
        <v>0.13881401617250677</v>
      </c>
      <c r="K15" s="80">
        <f t="shared" si="1"/>
        <v>0.2192337628643086</v>
      </c>
      <c r="M15" s="196">
        <f>SUM(M8:M14)</f>
        <v>0.7900000000000004</v>
      </c>
      <c r="N15" s="196">
        <f>SUM(N8:N14)</f>
        <v>2.3</v>
      </c>
      <c r="O15" s="191">
        <f>+N15+M15</f>
        <v>3.0900000000000003</v>
      </c>
      <c r="P15" s="190">
        <f>+O15/H28</f>
        <v>0.0267231687278388</v>
      </c>
    </row>
    <row r="16" spans="2:15" ht="15">
      <c r="B16" s="67" t="s">
        <v>40</v>
      </c>
      <c r="C16" s="81">
        <f>+C2*H2</f>
        <v>828.48</v>
      </c>
      <c r="D16" s="82">
        <f>+Rates!F11</f>
        <v>0.0061</v>
      </c>
      <c r="E16" s="61">
        <f t="shared" si="2"/>
        <v>5.05</v>
      </c>
      <c r="F16" s="81">
        <f>+F12</f>
        <v>827.92</v>
      </c>
      <c r="G16" s="82">
        <f>+Rates!H11</f>
        <v>0.0061</v>
      </c>
      <c r="H16" s="61">
        <f t="shared" si="3"/>
        <v>5.05</v>
      </c>
      <c r="I16" s="61">
        <f t="shared" si="4"/>
        <v>0</v>
      </c>
      <c r="J16" s="39">
        <f t="shared" si="0"/>
        <v>0</v>
      </c>
      <c r="K16" s="40">
        <f t="shared" si="1"/>
        <v>0.04367378707947765</v>
      </c>
      <c r="M16" s="199">
        <f>+M15/H28</f>
        <v>0.006832136988670764</v>
      </c>
      <c r="N16" s="199">
        <f>+N15/H28</f>
        <v>0.01989103173916804</v>
      </c>
      <c r="O16" s="192">
        <f>+M16+N16</f>
        <v>0.0267231687278388</v>
      </c>
    </row>
    <row r="17" spans="2:11" ht="15">
      <c r="B17" s="67" t="s">
        <v>41</v>
      </c>
      <c r="C17" s="68">
        <f>+C2*H2</f>
        <v>828.48</v>
      </c>
      <c r="D17" s="69">
        <f>+Rates!F12</f>
        <v>0.0051</v>
      </c>
      <c r="E17" s="83">
        <f t="shared" si="2"/>
        <v>4.23</v>
      </c>
      <c r="F17" s="68">
        <f>+F12</f>
        <v>827.92</v>
      </c>
      <c r="G17" s="69">
        <f>+Rates!H12</f>
        <v>0.0051</v>
      </c>
      <c r="H17" s="83">
        <f t="shared" si="3"/>
        <v>4.22</v>
      </c>
      <c r="I17" s="83">
        <f t="shared" si="4"/>
        <v>-0.010000000000000675</v>
      </c>
      <c r="J17" s="39">
        <f t="shared" si="0"/>
        <v>-0.0023640661938535874</v>
      </c>
      <c r="K17" s="40">
        <f t="shared" si="1"/>
        <v>0.036495719104038746</v>
      </c>
    </row>
    <row r="18" spans="2:14" ht="15.75" thickBot="1">
      <c r="B18" s="74" t="s">
        <v>55</v>
      </c>
      <c r="C18" s="71">
        <f>+C2*H2</f>
        <v>828.48</v>
      </c>
      <c r="D18" s="69">
        <v>0</v>
      </c>
      <c r="E18" s="83">
        <f t="shared" si="2"/>
        <v>0</v>
      </c>
      <c r="F18" s="73">
        <f>+F12</f>
        <v>827.92</v>
      </c>
      <c r="G18" s="69">
        <v>0</v>
      </c>
      <c r="H18" s="83">
        <f t="shared" si="3"/>
        <v>0</v>
      </c>
      <c r="I18" s="83">
        <f t="shared" si="4"/>
        <v>0</v>
      </c>
      <c r="J18" s="39">
        <f t="shared" si="0"/>
        <v>0</v>
      </c>
      <c r="K18" s="40">
        <f t="shared" si="1"/>
        <v>0</v>
      </c>
      <c r="M18" s="200"/>
      <c r="N18" s="200"/>
    </row>
    <row r="19" spans="2:11" ht="15.75" thickBot="1">
      <c r="B19" s="76" t="s">
        <v>56</v>
      </c>
      <c r="C19" s="84"/>
      <c r="D19" s="85"/>
      <c r="E19" s="78">
        <f>SUM(E16:E18)</f>
        <v>9.280000000000001</v>
      </c>
      <c r="F19" s="84"/>
      <c r="G19" s="85"/>
      <c r="H19" s="78">
        <f>SUM(H16:H18)</f>
        <v>9.27</v>
      </c>
      <c r="I19" s="78">
        <f>SUM(I16:I18)</f>
        <v>-0.010000000000000675</v>
      </c>
      <c r="J19" s="79">
        <f t="shared" si="0"/>
        <v>-0.0010775862068966244</v>
      </c>
      <c r="K19" s="80">
        <f t="shared" si="1"/>
        <v>0.0801695061835164</v>
      </c>
    </row>
    <row r="20" spans="2:11" ht="15.75" thickBot="1">
      <c r="B20" s="47" t="s">
        <v>57</v>
      </c>
      <c r="C20" s="86"/>
      <c r="D20" s="87"/>
      <c r="E20" s="50">
        <f>SUM(E15,E19)</f>
        <v>31.540000000000003</v>
      </c>
      <c r="F20" s="86"/>
      <c r="G20" s="87"/>
      <c r="H20" s="50">
        <f>SUM(H15,H19)</f>
        <v>34.62</v>
      </c>
      <c r="I20" s="50">
        <f>SUM(I15,I19)</f>
        <v>3.08</v>
      </c>
      <c r="J20" s="52">
        <f t="shared" si="0"/>
        <v>0.09765377298668357</v>
      </c>
      <c r="K20" s="53">
        <f t="shared" si="1"/>
        <v>0.299403269047825</v>
      </c>
    </row>
    <row r="21" spans="2:14" ht="15">
      <c r="B21" s="34" t="s">
        <v>42</v>
      </c>
      <c r="C21" s="81">
        <f>+C2*H2</f>
        <v>828.48</v>
      </c>
      <c r="D21" s="82">
        <f>+Rates!F13+Rates!F14</f>
        <v>0.0056</v>
      </c>
      <c r="E21" s="37">
        <f t="shared" si="2"/>
        <v>4.64</v>
      </c>
      <c r="F21" s="81">
        <f>+F12</f>
        <v>827.92</v>
      </c>
      <c r="G21" s="82">
        <f>+Rates!H13+Rates!H14</f>
        <v>0.0056</v>
      </c>
      <c r="H21" s="37">
        <f>ROUND(F21*G21,2)</f>
        <v>4.64</v>
      </c>
      <c r="I21" s="37">
        <f>H21-E21</f>
        <v>0</v>
      </c>
      <c r="J21" s="39">
        <f t="shared" si="0"/>
        <v>0</v>
      </c>
      <c r="K21" s="88">
        <f t="shared" si="1"/>
        <v>0.04012799446510421</v>
      </c>
      <c r="M21" s="201">
        <f>+M15/E26</f>
        <v>0.007959697732997486</v>
      </c>
      <c r="N21" s="201">
        <f>+N15/E26</f>
        <v>0.02317380352644836</v>
      </c>
    </row>
    <row r="22" spans="2:11" ht="15">
      <c r="B22" s="89" t="s">
        <v>43</v>
      </c>
      <c r="C22" s="68">
        <f>+C2*H2</f>
        <v>828.48</v>
      </c>
      <c r="D22" s="69">
        <f>+Rates!F15</f>
        <v>0.0013</v>
      </c>
      <c r="E22" s="90">
        <f t="shared" si="2"/>
        <v>1.08</v>
      </c>
      <c r="F22" s="68">
        <f>+F12</f>
        <v>827.92</v>
      </c>
      <c r="G22" s="69">
        <f>+Rates!H15</f>
        <v>0.0013</v>
      </c>
      <c r="H22" s="90">
        <f>ROUND(F22*G22,2)</f>
        <v>1.08</v>
      </c>
      <c r="I22" s="90">
        <f>H22-E22</f>
        <v>0</v>
      </c>
      <c r="J22" s="39">
        <f t="shared" si="0"/>
        <v>0</v>
      </c>
      <c r="K22" s="40">
        <f t="shared" si="1"/>
        <v>0.009340136642739775</v>
      </c>
    </row>
    <row r="23" spans="2:14" ht="15.75" thickBot="1">
      <c r="B23" s="91" t="s">
        <v>58</v>
      </c>
      <c r="C23" s="92">
        <v>1</v>
      </c>
      <c r="D23" s="93">
        <f>+Rates!F16</f>
        <v>0.25</v>
      </c>
      <c r="E23" s="75">
        <f t="shared" si="2"/>
        <v>0.25</v>
      </c>
      <c r="F23" s="92">
        <v>1</v>
      </c>
      <c r="G23" s="93">
        <f>+Rates!H16</f>
        <v>0.25</v>
      </c>
      <c r="H23" s="75">
        <f>ROUND(F23*G23,2)</f>
        <v>0.25</v>
      </c>
      <c r="I23" s="75">
        <f>H23-E23</f>
        <v>0</v>
      </c>
      <c r="J23" s="39">
        <f t="shared" si="0"/>
        <v>0</v>
      </c>
      <c r="K23" s="40">
        <f t="shared" si="1"/>
        <v>0.002162068667300874</v>
      </c>
      <c r="M23" s="200"/>
      <c r="N23" s="200"/>
    </row>
    <row r="24" spans="2:11" ht="15.75" thickBot="1">
      <c r="B24" s="47" t="s">
        <v>59</v>
      </c>
      <c r="C24" s="1"/>
      <c r="D24" s="51"/>
      <c r="E24" s="50">
        <f>SUM(E21:E23)</f>
        <v>5.97</v>
      </c>
      <c r="F24" s="1"/>
      <c r="G24" s="51"/>
      <c r="H24" s="50">
        <f>SUM(H21:H23)</f>
        <v>5.97</v>
      </c>
      <c r="I24" s="50">
        <f>SUM(I21:I22)</f>
        <v>0</v>
      </c>
      <c r="J24" s="52">
        <f t="shared" si="0"/>
        <v>0</v>
      </c>
      <c r="K24" s="53">
        <f t="shared" si="1"/>
        <v>0.05163019977514487</v>
      </c>
    </row>
    <row r="25" spans="2:11" ht="15.75" thickBot="1">
      <c r="B25" s="94" t="s">
        <v>60</v>
      </c>
      <c r="C25" s="95">
        <f>+C2</f>
        <v>800</v>
      </c>
      <c r="D25" s="110">
        <v>0.007</v>
      </c>
      <c r="E25" s="96">
        <f>ROUND(C25*D25,2)</f>
        <v>5.6</v>
      </c>
      <c r="F25" s="95">
        <f>C25</f>
        <v>800</v>
      </c>
      <c r="G25" s="111">
        <f>D25</f>
        <v>0.007</v>
      </c>
      <c r="H25" s="96">
        <f>ROUND(F25*G25,2)</f>
        <v>5.6</v>
      </c>
      <c r="I25" s="97">
        <f>H25-E25</f>
        <v>0</v>
      </c>
      <c r="J25" s="98">
        <f t="shared" si="0"/>
        <v>0</v>
      </c>
      <c r="K25" s="99">
        <f t="shared" si="1"/>
        <v>0.04843033814753957</v>
      </c>
    </row>
    <row r="26" spans="2:11" ht="15.75" thickBot="1">
      <c r="B26" s="47" t="s">
        <v>61</v>
      </c>
      <c r="C26" s="1"/>
      <c r="D26" s="51"/>
      <c r="E26" s="50">
        <f>SUM(E7,E20,E24,E25)</f>
        <v>99.25</v>
      </c>
      <c r="F26" s="1"/>
      <c r="G26" s="100"/>
      <c r="H26" s="50">
        <f>SUM(H7,H20,H24,H25)</f>
        <v>102.32999999999998</v>
      </c>
      <c r="I26" s="50">
        <f>H26-E26</f>
        <v>3.079999999999984</v>
      </c>
      <c r="J26" s="52">
        <f t="shared" si="0"/>
        <v>0.031032745591939387</v>
      </c>
      <c r="K26" s="53">
        <f t="shared" si="1"/>
        <v>0.8849779468995935</v>
      </c>
    </row>
    <row r="27" spans="2:15" ht="15.75" thickBot="1">
      <c r="B27" s="101" t="s">
        <v>62</v>
      </c>
      <c r="C27" s="102">
        <f>ROUND($E26,2)</f>
        <v>99.25</v>
      </c>
      <c r="D27" s="103">
        <v>0.13</v>
      </c>
      <c r="E27" s="104">
        <f>ROUND(C27*D27,2)</f>
        <v>12.9</v>
      </c>
      <c r="F27" s="102">
        <f>ROUND($H26,2)</f>
        <v>102.33</v>
      </c>
      <c r="G27" s="105">
        <f>D27</f>
        <v>0.13</v>
      </c>
      <c r="H27" s="104">
        <f>ROUND(F27*G27,2)</f>
        <v>13.3</v>
      </c>
      <c r="I27" s="50">
        <f>H27-E27</f>
        <v>0.40000000000000036</v>
      </c>
      <c r="J27" s="52">
        <f t="shared" si="0"/>
        <v>0.031007751937984523</v>
      </c>
      <c r="K27" s="53">
        <f t="shared" si="1"/>
        <v>0.11502205310040649</v>
      </c>
      <c r="M27" s="200"/>
      <c r="O27" s="189"/>
    </row>
    <row r="28" spans="2:11" ht="15.75" thickBot="1">
      <c r="B28" s="47" t="s">
        <v>63</v>
      </c>
      <c r="C28" s="1"/>
      <c r="D28" s="1"/>
      <c r="E28" s="50">
        <f>SUM(E26:E27)</f>
        <v>112.15</v>
      </c>
      <c r="F28" s="1"/>
      <c r="G28" s="1"/>
      <c r="H28" s="50">
        <f>SUM(H26:H27)</f>
        <v>115.62999999999998</v>
      </c>
      <c r="I28" s="50">
        <f>H28-E28</f>
        <v>3.4799999999999756</v>
      </c>
      <c r="J28" s="52">
        <f t="shared" si="0"/>
        <v>0.031029870708871827</v>
      </c>
      <c r="K28" s="53">
        <f t="shared" si="1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2"/>
  <sheetViews>
    <sheetView zoomScalePageLayoutView="0" workbookViewId="0" topLeftCell="A52">
      <selection activeCell="C93" sqref="C93"/>
    </sheetView>
  </sheetViews>
  <sheetFormatPr defaultColWidth="9.140625" defaultRowHeight="15"/>
  <cols>
    <col min="2" max="2" width="55.140625" style="0" customWidth="1"/>
  </cols>
  <sheetData>
    <row r="1" ht="15.75" thickBot="1"/>
    <row r="2" spans="2:8" ht="19.5" thickBot="1">
      <c r="B2" s="106" t="s">
        <v>64</v>
      </c>
      <c r="C2" s="107">
        <v>100</v>
      </c>
      <c r="D2" s="108" t="s">
        <v>65</v>
      </c>
      <c r="E2" s="151" t="s">
        <v>74</v>
      </c>
      <c r="F2" s="152"/>
      <c r="G2" s="153"/>
      <c r="H2" s="155">
        <v>1.0356</v>
      </c>
    </row>
    <row r="3" spans="2:8" ht="19.5" thickBot="1">
      <c r="B3" s="106" t="s">
        <v>66</v>
      </c>
      <c r="C3" s="109">
        <v>600</v>
      </c>
      <c r="D3" s="108" t="s">
        <v>65</v>
      </c>
      <c r="E3" s="151" t="s">
        <v>75</v>
      </c>
      <c r="F3" s="152"/>
      <c r="G3" s="153"/>
      <c r="H3" s="155">
        <v>1.0349</v>
      </c>
    </row>
    <row r="4" spans="2:11" ht="27" thickBot="1">
      <c r="B4" s="27" t="s">
        <v>39</v>
      </c>
      <c r="C4" s="28" t="s">
        <v>45</v>
      </c>
      <c r="D4" s="29" t="s">
        <v>46</v>
      </c>
      <c r="E4" s="30" t="s">
        <v>47</v>
      </c>
      <c r="F4" s="29" t="s">
        <v>45</v>
      </c>
      <c r="G4" s="29" t="s">
        <v>46</v>
      </c>
      <c r="H4" s="30" t="s">
        <v>47</v>
      </c>
      <c r="I4" s="31" t="s">
        <v>8</v>
      </c>
      <c r="J4" s="32" t="s">
        <v>48</v>
      </c>
      <c r="K4" s="33" t="s">
        <v>49</v>
      </c>
    </row>
    <row r="5" spans="2:11" ht="15">
      <c r="B5" s="34" t="s">
        <v>50</v>
      </c>
      <c r="C5" s="35">
        <f>+C2*H2</f>
        <v>103.56</v>
      </c>
      <c r="D5" s="36">
        <v>0.065</v>
      </c>
      <c r="E5" s="37">
        <f>ROUND(C5*D5,2)</f>
        <v>6.73</v>
      </c>
      <c r="F5" s="35">
        <f>+C2*H3</f>
        <v>103.49</v>
      </c>
      <c r="G5" s="38">
        <f>D5</f>
        <v>0.065</v>
      </c>
      <c r="H5" s="37">
        <f>ROUND(F5*G5,2)</f>
        <v>6.73</v>
      </c>
      <c r="I5" s="37">
        <f>H5-E5</f>
        <v>0</v>
      </c>
      <c r="J5" s="39">
        <f aca="true" t="shared" si="0" ref="J5:J28">IF(ISERROR(I5/E5),0,I5/E5)</f>
        <v>0</v>
      </c>
      <c r="K5" s="40">
        <f>IF(ISERROR(H5/$H$28),0,H5/$H$28)</f>
        <v>0.2511194029850747</v>
      </c>
    </row>
    <row r="6" spans="2:11" ht="15.75" thickBot="1">
      <c r="B6" s="41" t="s">
        <v>51</v>
      </c>
      <c r="C6" s="42">
        <v>0</v>
      </c>
      <c r="D6" s="43">
        <v>0.075</v>
      </c>
      <c r="E6" s="44">
        <f>ROUND(C6*D6,2)</f>
        <v>0</v>
      </c>
      <c r="F6" s="42">
        <v>0</v>
      </c>
      <c r="G6" s="45">
        <f>D6</f>
        <v>0.075</v>
      </c>
      <c r="H6" s="44">
        <f>ROUND(F6*G6,2)</f>
        <v>0</v>
      </c>
      <c r="I6" s="44">
        <f>H6-E6</f>
        <v>0</v>
      </c>
      <c r="J6" s="46">
        <f t="shared" si="0"/>
        <v>0</v>
      </c>
      <c r="K6" s="40">
        <f aca="true" t="shared" si="1" ref="K6:K28">IF(ISERROR(H6/$H$28),0,H6/$H$28)</f>
        <v>0</v>
      </c>
    </row>
    <row r="7" spans="2:11" ht="15.75" thickBot="1">
      <c r="B7" s="47" t="s">
        <v>52</v>
      </c>
      <c r="C7" s="48"/>
      <c r="D7" s="49"/>
      <c r="E7" s="50">
        <f>SUM(E5:E6)</f>
        <v>6.73</v>
      </c>
      <c r="F7" s="1"/>
      <c r="G7" s="51"/>
      <c r="H7" s="50">
        <f>SUM(H5:H6)</f>
        <v>6.73</v>
      </c>
      <c r="I7" s="50">
        <f>SUM(I5:I6)</f>
        <v>0</v>
      </c>
      <c r="J7" s="52">
        <f t="shared" si="0"/>
        <v>0</v>
      </c>
      <c r="K7" s="53">
        <f t="shared" si="1"/>
        <v>0.2511194029850747</v>
      </c>
    </row>
    <row r="8" spans="2:11" ht="15">
      <c r="B8" s="54" t="s">
        <v>7</v>
      </c>
      <c r="C8" s="55">
        <v>1</v>
      </c>
      <c r="D8" s="56">
        <f>+Rates!F5</f>
        <v>10.6</v>
      </c>
      <c r="E8" s="57">
        <f aca="true" t="shared" si="2" ref="E8:E23">ROUND(C8*D8,2)</f>
        <v>10.6</v>
      </c>
      <c r="F8" s="58">
        <f>C8</f>
        <v>1</v>
      </c>
      <c r="G8" s="56">
        <f>+Rates!H5</f>
        <v>11.27</v>
      </c>
      <c r="H8" s="57">
        <f aca="true" t="shared" si="3" ref="H8:H18">ROUND(F8*G8,2)</f>
        <v>11.27</v>
      </c>
      <c r="I8" s="57">
        <f aca="true" t="shared" si="4" ref="I8:I18">H8-E8</f>
        <v>0.6699999999999999</v>
      </c>
      <c r="J8" s="39">
        <f t="shared" si="0"/>
        <v>0.06320754716981132</v>
      </c>
      <c r="K8" s="40">
        <f t="shared" si="1"/>
        <v>0.42052238805970155</v>
      </c>
    </row>
    <row r="9" spans="2:11" ht="15">
      <c r="B9" s="116" t="s">
        <v>101</v>
      </c>
      <c r="C9" s="59">
        <v>1</v>
      </c>
      <c r="D9" s="60">
        <f>+Rates!F6</f>
        <v>1</v>
      </c>
      <c r="E9" s="61">
        <f t="shared" si="2"/>
        <v>1</v>
      </c>
      <c r="F9" s="62">
        <f>+C9</f>
        <v>1</v>
      </c>
      <c r="G9" s="60">
        <f>+Rates!H6</f>
        <v>1.03</v>
      </c>
      <c r="H9" s="63">
        <f t="shared" si="3"/>
        <v>1.03</v>
      </c>
      <c r="I9" s="63">
        <f t="shared" si="4"/>
        <v>0.030000000000000027</v>
      </c>
      <c r="J9" s="39">
        <f t="shared" si="0"/>
        <v>0.030000000000000027</v>
      </c>
      <c r="K9" s="40">
        <f t="shared" si="1"/>
        <v>0.03843283582089553</v>
      </c>
    </row>
    <row r="10" spans="2:11" ht="15">
      <c r="B10" s="116" t="s">
        <v>102</v>
      </c>
      <c r="C10" s="64">
        <v>1</v>
      </c>
      <c r="D10" s="65">
        <v>0</v>
      </c>
      <c r="E10" s="61">
        <f t="shared" si="2"/>
        <v>0</v>
      </c>
      <c r="F10" s="66">
        <f>C10</f>
        <v>1</v>
      </c>
      <c r="G10" s="65">
        <v>0.28</v>
      </c>
      <c r="H10" s="61">
        <f t="shared" si="3"/>
        <v>0.28</v>
      </c>
      <c r="I10" s="61">
        <f t="shared" si="4"/>
        <v>0.28</v>
      </c>
      <c r="J10" s="39">
        <f t="shared" si="0"/>
        <v>0</v>
      </c>
      <c r="K10" s="40">
        <f t="shared" si="1"/>
        <v>0.010447761194029853</v>
      </c>
    </row>
    <row r="11" spans="2:11" ht="15">
      <c r="B11" s="67" t="s">
        <v>15</v>
      </c>
      <c r="C11" s="68">
        <f>+C2</f>
        <v>100</v>
      </c>
      <c r="D11" s="69">
        <f>+Rates!F7</f>
        <v>0.0154</v>
      </c>
      <c r="E11" s="61">
        <f t="shared" si="2"/>
        <v>1.54</v>
      </c>
      <c r="F11" s="70">
        <f>+C11</f>
        <v>100</v>
      </c>
      <c r="G11" s="69">
        <f>+Rates!H7</f>
        <v>0.016</v>
      </c>
      <c r="H11" s="61">
        <f t="shared" si="3"/>
        <v>1.6</v>
      </c>
      <c r="I11" s="61">
        <f t="shared" si="4"/>
        <v>0.06000000000000005</v>
      </c>
      <c r="J11" s="39">
        <f t="shared" si="0"/>
        <v>0.038961038961038995</v>
      </c>
      <c r="K11" s="40">
        <f t="shared" si="1"/>
        <v>0.059701492537313446</v>
      </c>
    </row>
    <row r="12" spans="2:11" ht="15">
      <c r="B12" s="116" t="s">
        <v>109</v>
      </c>
      <c r="C12" s="71">
        <f>+C2*H2</f>
        <v>103.56</v>
      </c>
      <c r="D12" s="72">
        <v>0</v>
      </c>
      <c r="E12" s="61">
        <f t="shared" si="2"/>
        <v>0</v>
      </c>
      <c r="F12" s="70">
        <f>+C2*H3</f>
        <v>103.49</v>
      </c>
      <c r="G12" s="69">
        <f>+Rates!H8</f>
        <v>0.001</v>
      </c>
      <c r="H12" s="61">
        <f t="shared" si="3"/>
        <v>0.1</v>
      </c>
      <c r="I12" s="61">
        <f t="shared" si="4"/>
        <v>0.1</v>
      </c>
      <c r="J12" s="39">
        <f t="shared" si="0"/>
        <v>0</v>
      </c>
      <c r="K12" s="40">
        <f t="shared" si="1"/>
        <v>0.0037313432835820903</v>
      </c>
    </row>
    <row r="13" spans="2:11" ht="15">
      <c r="B13" s="120" t="s">
        <v>110</v>
      </c>
      <c r="C13" s="71">
        <f>+C11</f>
        <v>100</v>
      </c>
      <c r="D13" s="72">
        <v>0</v>
      </c>
      <c r="E13" s="61">
        <f t="shared" si="2"/>
        <v>0</v>
      </c>
      <c r="F13" s="70">
        <f>+F11</f>
        <v>100</v>
      </c>
      <c r="G13" s="72">
        <v>0.001</v>
      </c>
      <c r="H13" s="61">
        <f t="shared" si="3"/>
        <v>0.1</v>
      </c>
      <c r="I13" s="61">
        <f t="shared" si="4"/>
        <v>0.1</v>
      </c>
      <c r="J13" s="39">
        <f t="shared" si="0"/>
        <v>0</v>
      </c>
      <c r="K13" s="40">
        <f t="shared" si="1"/>
        <v>0.0037313432835820903</v>
      </c>
    </row>
    <row r="14" spans="2:11" ht="15.75" thickBot="1">
      <c r="B14" s="116" t="s">
        <v>103</v>
      </c>
      <c r="C14" s="115">
        <f>+C2*H2</f>
        <v>103.56</v>
      </c>
      <c r="D14" s="45">
        <f>+ROUND(Rates!F9,4)</f>
        <v>-0.002</v>
      </c>
      <c r="E14" s="75">
        <f t="shared" si="2"/>
        <v>-0.21</v>
      </c>
      <c r="F14" s="73">
        <f>+F12</f>
        <v>103.49</v>
      </c>
      <c r="G14" s="45">
        <f>+ROUND(Rates!H9,4)</f>
        <v>-0.002</v>
      </c>
      <c r="H14" s="61">
        <f t="shared" si="3"/>
        <v>-0.21</v>
      </c>
      <c r="I14" s="61">
        <f t="shared" si="4"/>
        <v>0</v>
      </c>
      <c r="J14" s="39">
        <f t="shared" si="0"/>
        <v>0</v>
      </c>
      <c r="K14" s="40">
        <f t="shared" si="1"/>
        <v>-0.00783582089552239</v>
      </c>
    </row>
    <row r="15" spans="2:11" ht="15.75" thickBot="1">
      <c r="B15" s="76" t="s">
        <v>54</v>
      </c>
      <c r="C15" s="48"/>
      <c r="D15" s="77"/>
      <c r="E15" s="78">
        <f>SUM(E8:E14)</f>
        <v>12.93</v>
      </c>
      <c r="F15" s="48"/>
      <c r="G15" s="77"/>
      <c r="H15" s="78">
        <f>SUM(H8:H14)</f>
        <v>14.169999999999996</v>
      </c>
      <c r="I15" s="78">
        <f>SUM(I8:I14)</f>
        <v>1.2400000000000002</v>
      </c>
      <c r="J15" s="79">
        <f t="shared" si="0"/>
        <v>0.09590100541376645</v>
      </c>
      <c r="K15" s="80">
        <f t="shared" si="1"/>
        <v>0.528731343283582</v>
      </c>
    </row>
    <row r="16" spans="2:11" ht="15">
      <c r="B16" s="67" t="s">
        <v>40</v>
      </c>
      <c r="C16" s="81">
        <f>+C2*H2</f>
        <v>103.56</v>
      </c>
      <c r="D16" s="82">
        <f>+Rates!F11</f>
        <v>0.0061</v>
      </c>
      <c r="E16" s="61">
        <f t="shared" si="2"/>
        <v>0.63</v>
      </c>
      <c r="F16" s="81">
        <f>+F12</f>
        <v>103.49</v>
      </c>
      <c r="G16" s="82">
        <f>+Rates!H11</f>
        <v>0.0061</v>
      </c>
      <c r="H16" s="61">
        <f t="shared" si="3"/>
        <v>0.63</v>
      </c>
      <c r="I16" s="61">
        <f t="shared" si="4"/>
        <v>0</v>
      </c>
      <c r="J16" s="39">
        <f t="shared" si="0"/>
        <v>0</v>
      </c>
      <c r="K16" s="40">
        <f t="shared" si="1"/>
        <v>0.023507462686567168</v>
      </c>
    </row>
    <row r="17" spans="2:11" ht="15">
      <c r="B17" s="67" t="s">
        <v>41</v>
      </c>
      <c r="C17" s="68">
        <f>+C2*H2</f>
        <v>103.56</v>
      </c>
      <c r="D17" s="69">
        <f>+Rates!F12</f>
        <v>0.0051</v>
      </c>
      <c r="E17" s="83">
        <f t="shared" si="2"/>
        <v>0.53</v>
      </c>
      <c r="F17" s="68">
        <f>+F12</f>
        <v>103.49</v>
      </c>
      <c r="G17" s="69">
        <f>+Rates!H12</f>
        <v>0.0051</v>
      </c>
      <c r="H17" s="83">
        <f t="shared" si="3"/>
        <v>0.53</v>
      </c>
      <c r="I17" s="83">
        <f t="shared" si="4"/>
        <v>0</v>
      </c>
      <c r="J17" s="39">
        <f t="shared" si="0"/>
        <v>0</v>
      </c>
      <c r="K17" s="40">
        <f t="shared" si="1"/>
        <v>0.019776119402985078</v>
      </c>
    </row>
    <row r="18" spans="2:11" ht="15.75" thickBot="1">
      <c r="B18" s="74" t="s">
        <v>55</v>
      </c>
      <c r="C18" s="71">
        <f>+C2*H2</f>
        <v>103.56</v>
      </c>
      <c r="D18" s="69">
        <v>0</v>
      </c>
      <c r="E18" s="83">
        <f t="shared" si="2"/>
        <v>0</v>
      </c>
      <c r="F18" s="73">
        <f>+F12</f>
        <v>103.49</v>
      </c>
      <c r="G18" s="69">
        <v>0</v>
      </c>
      <c r="H18" s="83">
        <f t="shared" si="3"/>
        <v>0</v>
      </c>
      <c r="I18" s="83">
        <f t="shared" si="4"/>
        <v>0</v>
      </c>
      <c r="J18" s="39">
        <f t="shared" si="0"/>
        <v>0</v>
      </c>
      <c r="K18" s="40">
        <f t="shared" si="1"/>
        <v>0</v>
      </c>
    </row>
    <row r="19" spans="2:11" ht="15.75" thickBot="1">
      <c r="B19" s="76" t="s">
        <v>56</v>
      </c>
      <c r="C19" s="84"/>
      <c r="D19" s="85"/>
      <c r="E19" s="78">
        <f>SUM(E16:E18)</f>
        <v>1.1600000000000001</v>
      </c>
      <c r="F19" s="84"/>
      <c r="G19" s="85"/>
      <c r="H19" s="78">
        <f>SUM(H16:H18)</f>
        <v>1.1600000000000001</v>
      </c>
      <c r="I19" s="78">
        <f>SUM(I16:I18)</f>
        <v>0</v>
      </c>
      <c r="J19" s="79">
        <f t="shared" si="0"/>
        <v>0</v>
      </c>
      <c r="K19" s="80">
        <f t="shared" si="1"/>
        <v>0.04328358208955225</v>
      </c>
    </row>
    <row r="20" spans="2:11" ht="15.75" thickBot="1">
      <c r="B20" s="47" t="s">
        <v>57</v>
      </c>
      <c r="C20" s="86"/>
      <c r="D20" s="87"/>
      <c r="E20" s="50">
        <f>SUM(E15,E19)</f>
        <v>14.09</v>
      </c>
      <c r="F20" s="86"/>
      <c r="G20" s="87"/>
      <c r="H20" s="50">
        <f>SUM(H15,H19)</f>
        <v>15.329999999999997</v>
      </c>
      <c r="I20" s="50">
        <f>SUM(I15,I19)</f>
        <v>1.2400000000000002</v>
      </c>
      <c r="J20" s="52">
        <f t="shared" si="0"/>
        <v>0.08800567778566361</v>
      </c>
      <c r="K20" s="53">
        <f t="shared" si="1"/>
        <v>0.5720149253731343</v>
      </c>
    </row>
    <row r="21" spans="2:11" ht="15">
      <c r="B21" s="34" t="s">
        <v>42</v>
      </c>
      <c r="C21" s="81">
        <f>+C2*H2</f>
        <v>103.56</v>
      </c>
      <c r="D21" s="82">
        <f>+Rates!F13+Rates!F14</f>
        <v>0.0056</v>
      </c>
      <c r="E21" s="37">
        <f t="shared" si="2"/>
        <v>0.58</v>
      </c>
      <c r="F21" s="81">
        <f>+F12</f>
        <v>103.49</v>
      </c>
      <c r="G21" s="82">
        <f>+Rates!H13+Rates!H14</f>
        <v>0.0056</v>
      </c>
      <c r="H21" s="37">
        <f>ROUND(F21*G21,2)</f>
        <v>0.58</v>
      </c>
      <c r="I21" s="37">
        <f>H21-E21</f>
        <v>0</v>
      </c>
      <c r="J21" s="39">
        <f t="shared" si="0"/>
        <v>0</v>
      </c>
      <c r="K21" s="88">
        <f t="shared" si="1"/>
        <v>0.02164179104477612</v>
      </c>
    </row>
    <row r="22" spans="2:11" ht="15">
      <c r="B22" s="89" t="s">
        <v>43</v>
      </c>
      <c r="C22" s="68">
        <f>+C2*H2</f>
        <v>103.56</v>
      </c>
      <c r="D22" s="69">
        <f>+Rates!F15</f>
        <v>0.0013</v>
      </c>
      <c r="E22" s="90">
        <f t="shared" si="2"/>
        <v>0.13</v>
      </c>
      <c r="F22" s="68">
        <f>+F12</f>
        <v>103.49</v>
      </c>
      <c r="G22" s="69">
        <f>+Rates!H15</f>
        <v>0.0013</v>
      </c>
      <c r="H22" s="90">
        <f>ROUND(F22*G22,2)</f>
        <v>0.13</v>
      </c>
      <c r="I22" s="90">
        <f>H22-E22</f>
        <v>0</v>
      </c>
      <c r="J22" s="39">
        <f t="shared" si="0"/>
        <v>0</v>
      </c>
      <c r="K22" s="40">
        <f t="shared" si="1"/>
        <v>0.004850746268656717</v>
      </c>
    </row>
    <row r="23" spans="2:11" ht="15.75" thickBot="1">
      <c r="B23" s="91" t="s">
        <v>58</v>
      </c>
      <c r="C23" s="92">
        <v>1</v>
      </c>
      <c r="D23" s="93">
        <f>+Rates!F16</f>
        <v>0.25</v>
      </c>
      <c r="E23" s="75">
        <f t="shared" si="2"/>
        <v>0.25</v>
      </c>
      <c r="F23" s="92">
        <v>1</v>
      </c>
      <c r="G23" s="93">
        <f>+Rates!H16</f>
        <v>0.25</v>
      </c>
      <c r="H23" s="75">
        <f>ROUND(F23*G23,2)</f>
        <v>0.25</v>
      </c>
      <c r="I23" s="75">
        <f>H23-E23</f>
        <v>0</v>
      </c>
      <c r="J23" s="39">
        <f t="shared" si="0"/>
        <v>0</v>
      </c>
      <c r="K23" s="40">
        <f t="shared" si="1"/>
        <v>0.009328358208955225</v>
      </c>
    </row>
    <row r="24" spans="2:11" ht="15.75" thickBot="1">
      <c r="B24" s="47" t="s">
        <v>59</v>
      </c>
      <c r="C24" s="1"/>
      <c r="D24" s="51"/>
      <c r="E24" s="50">
        <f>SUM(E21:E23)</f>
        <v>0.96</v>
      </c>
      <c r="F24" s="1"/>
      <c r="G24" s="51"/>
      <c r="H24" s="50">
        <f>SUM(H21:H23)</f>
        <v>0.96</v>
      </c>
      <c r="I24" s="50">
        <f>SUM(I21:I22)</f>
        <v>0</v>
      </c>
      <c r="J24" s="52">
        <f t="shared" si="0"/>
        <v>0</v>
      </c>
      <c r="K24" s="53">
        <f t="shared" si="1"/>
        <v>0.03582089552238806</v>
      </c>
    </row>
    <row r="25" spans="2:11" ht="15.75" thickBot="1">
      <c r="B25" s="94" t="s">
        <v>60</v>
      </c>
      <c r="C25" s="95">
        <f>+C2</f>
        <v>100</v>
      </c>
      <c r="D25" s="110">
        <v>0.007</v>
      </c>
      <c r="E25" s="96">
        <f>ROUND(C25*D25,2)</f>
        <v>0.7</v>
      </c>
      <c r="F25" s="95">
        <f>C25</f>
        <v>100</v>
      </c>
      <c r="G25" s="111">
        <f>D25</f>
        <v>0.007</v>
      </c>
      <c r="H25" s="96">
        <f>ROUND(F25*G25,2)</f>
        <v>0.7</v>
      </c>
      <c r="I25" s="97">
        <f>H25-E25</f>
        <v>0</v>
      </c>
      <c r="J25" s="98">
        <f t="shared" si="0"/>
        <v>0</v>
      </c>
      <c r="K25" s="99">
        <f t="shared" si="1"/>
        <v>0.02611940298507463</v>
      </c>
    </row>
    <row r="26" spans="2:11" ht="15.75" thickBot="1">
      <c r="B26" s="47" t="s">
        <v>61</v>
      </c>
      <c r="C26" s="1"/>
      <c r="D26" s="51"/>
      <c r="E26" s="50">
        <f>SUM(E7,E20,E24,E25)</f>
        <v>22.48</v>
      </c>
      <c r="F26" s="1"/>
      <c r="G26" s="100"/>
      <c r="H26" s="50">
        <f>SUM(H7,H20,H24,H25)</f>
        <v>23.719999999999995</v>
      </c>
      <c r="I26" s="50">
        <f>H26-E26</f>
        <v>1.2399999999999949</v>
      </c>
      <c r="J26" s="52">
        <f t="shared" si="0"/>
        <v>0.05516014234875422</v>
      </c>
      <c r="K26" s="53">
        <f t="shared" si="1"/>
        <v>0.8850746268656715</v>
      </c>
    </row>
    <row r="27" spans="2:11" ht="15.75" thickBot="1">
      <c r="B27" s="101" t="s">
        <v>62</v>
      </c>
      <c r="C27" s="102">
        <f>ROUND($E26,2)</f>
        <v>22.48</v>
      </c>
      <c r="D27" s="103">
        <v>0.13</v>
      </c>
      <c r="E27" s="104">
        <f>ROUND(C27*D27,2)</f>
        <v>2.92</v>
      </c>
      <c r="F27" s="102">
        <f>ROUND($H26,2)</f>
        <v>23.72</v>
      </c>
      <c r="G27" s="105">
        <f>D27</f>
        <v>0.13</v>
      </c>
      <c r="H27" s="104">
        <f>ROUND(F27*G27,2)</f>
        <v>3.08</v>
      </c>
      <c r="I27" s="50">
        <f>H27-E27</f>
        <v>0.16000000000000014</v>
      </c>
      <c r="J27" s="52">
        <f t="shared" si="0"/>
        <v>0.05479452054794526</v>
      </c>
      <c r="K27" s="53">
        <f t="shared" si="1"/>
        <v>0.11492537313432838</v>
      </c>
    </row>
    <row r="28" spans="2:11" ht="15.75" thickBot="1">
      <c r="B28" s="47" t="s">
        <v>63</v>
      </c>
      <c r="C28" s="1"/>
      <c r="D28" s="1"/>
      <c r="E28" s="50">
        <f>SUM(E26:E27)</f>
        <v>25.4</v>
      </c>
      <c r="F28" s="1"/>
      <c r="G28" s="1"/>
      <c r="H28" s="50">
        <f>SUM(H26:H27)</f>
        <v>26.799999999999997</v>
      </c>
      <c r="I28" s="50">
        <f>H28-E28</f>
        <v>1.3999999999999986</v>
      </c>
      <c r="J28" s="52">
        <f t="shared" si="0"/>
        <v>0.055118110236220416</v>
      </c>
      <c r="K28" s="53">
        <f t="shared" si="1"/>
        <v>1</v>
      </c>
    </row>
    <row r="30" ht="15.75" thickBot="1"/>
    <row r="31" spans="2:8" ht="19.5" thickBot="1">
      <c r="B31" s="106" t="s">
        <v>64</v>
      </c>
      <c r="C31" s="107">
        <v>250</v>
      </c>
      <c r="D31" s="108" t="s">
        <v>65</v>
      </c>
      <c r="E31" s="151" t="s">
        <v>74</v>
      </c>
      <c r="F31" s="152"/>
      <c r="G31" s="153"/>
      <c r="H31" s="155">
        <v>1.0356</v>
      </c>
    </row>
    <row r="32" spans="2:8" ht="19.5" thickBot="1">
      <c r="B32" s="106" t="s">
        <v>66</v>
      </c>
      <c r="C32" s="109">
        <v>600</v>
      </c>
      <c r="D32" s="108" t="s">
        <v>65</v>
      </c>
      <c r="E32" s="149" t="s">
        <v>75</v>
      </c>
      <c r="F32" s="150"/>
      <c r="G32" s="154"/>
      <c r="H32" s="155">
        <f>+H3</f>
        <v>1.0349</v>
      </c>
    </row>
    <row r="33" spans="2:11" ht="27" thickBot="1">
      <c r="B33" s="27" t="s">
        <v>39</v>
      </c>
      <c r="C33" s="28" t="s">
        <v>45</v>
      </c>
      <c r="D33" s="29" t="s">
        <v>46</v>
      </c>
      <c r="E33" s="30" t="s">
        <v>47</v>
      </c>
      <c r="F33" s="29" t="s">
        <v>45</v>
      </c>
      <c r="G33" s="29" t="s">
        <v>46</v>
      </c>
      <c r="H33" s="30" t="s">
        <v>47</v>
      </c>
      <c r="I33" s="31" t="s">
        <v>8</v>
      </c>
      <c r="J33" s="32" t="s">
        <v>48</v>
      </c>
      <c r="K33" s="33" t="s">
        <v>49</v>
      </c>
    </row>
    <row r="34" spans="2:11" ht="15">
      <c r="B34" s="34" t="s">
        <v>50</v>
      </c>
      <c r="C34" s="35">
        <f>+C31*H31</f>
        <v>258.90000000000003</v>
      </c>
      <c r="D34" s="36">
        <f>+D5</f>
        <v>0.065</v>
      </c>
      <c r="E34" s="37">
        <f>ROUND(C34*D34,2)</f>
        <v>16.83</v>
      </c>
      <c r="F34" s="35">
        <f>+C31*H32</f>
        <v>258.72499999999997</v>
      </c>
      <c r="G34" s="38">
        <f>D34</f>
        <v>0.065</v>
      </c>
      <c r="H34" s="37">
        <f>ROUND(F34*G34,2)</f>
        <v>16.82</v>
      </c>
      <c r="I34" s="37">
        <f>H34-E34</f>
        <v>-0.00999999999999801</v>
      </c>
      <c r="J34" s="39">
        <f aca="true" t="shared" si="5" ref="J34:J57">IF(ISERROR(I34/E34),0,I34/E34)</f>
        <v>-0.0005941770647651819</v>
      </c>
      <c r="K34" s="40">
        <f>IF(ISERROR(H34/$H$57),0,H34/$H$57)</f>
        <v>0.371384411569883</v>
      </c>
    </row>
    <row r="35" spans="2:11" ht="15.75" thickBot="1">
      <c r="B35" s="41" t="s">
        <v>51</v>
      </c>
      <c r="C35" s="42">
        <v>0</v>
      </c>
      <c r="D35" s="43">
        <f>+D6</f>
        <v>0.075</v>
      </c>
      <c r="E35" s="44">
        <f>ROUND(C35*D35,2)</f>
        <v>0</v>
      </c>
      <c r="F35" s="42">
        <v>0</v>
      </c>
      <c r="G35" s="45">
        <f>D35</f>
        <v>0.075</v>
      </c>
      <c r="H35" s="44">
        <f>ROUND(F35*G35,2)</f>
        <v>0</v>
      </c>
      <c r="I35" s="44">
        <f>H35-E35</f>
        <v>0</v>
      </c>
      <c r="J35" s="46">
        <f t="shared" si="5"/>
        <v>0</v>
      </c>
      <c r="K35" s="40">
        <f aca="true" t="shared" si="6" ref="K35:K57">IF(ISERROR(H35/$H$57),0,H35/$H$57)</f>
        <v>0</v>
      </c>
    </row>
    <row r="36" spans="2:11" ht="15.75" thickBot="1">
      <c r="B36" s="47" t="s">
        <v>52</v>
      </c>
      <c r="C36" s="48"/>
      <c r="D36" s="49"/>
      <c r="E36" s="50">
        <f>SUM(E34:E35)</f>
        <v>16.83</v>
      </c>
      <c r="F36" s="1"/>
      <c r="G36" s="51"/>
      <c r="H36" s="50">
        <f>SUM(H34:H35)</f>
        <v>16.82</v>
      </c>
      <c r="I36" s="50">
        <f>SUM(I34:I35)</f>
        <v>-0.00999999999999801</v>
      </c>
      <c r="J36" s="52">
        <f t="shared" si="5"/>
        <v>-0.0005941770647651819</v>
      </c>
      <c r="K36" s="53">
        <f t="shared" si="6"/>
        <v>0.371384411569883</v>
      </c>
    </row>
    <row r="37" spans="2:11" ht="15">
      <c r="B37" s="54" t="s">
        <v>7</v>
      </c>
      <c r="C37" s="55">
        <v>1</v>
      </c>
      <c r="D37" s="56">
        <f>+D8</f>
        <v>10.6</v>
      </c>
      <c r="E37" s="57">
        <f aca="true" t="shared" si="7" ref="E37:E43">ROUND(C37*D37,2)</f>
        <v>10.6</v>
      </c>
      <c r="F37" s="58">
        <f>C37</f>
        <v>1</v>
      </c>
      <c r="G37" s="56">
        <f>+G8</f>
        <v>11.27</v>
      </c>
      <c r="H37" s="57">
        <f aca="true" t="shared" si="8" ref="H37:H43">ROUND(F37*G37,2)</f>
        <v>11.27</v>
      </c>
      <c r="I37" s="57">
        <f aca="true" t="shared" si="9" ref="I37:I43">H37-E37</f>
        <v>0.6699999999999999</v>
      </c>
      <c r="J37" s="39">
        <f t="shared" si="5"/>
        <v>0.06320754716981132</v>
      </c>
      <c r="K37" s="40">
        <f t="shared" si="6"/>
        <v>0.24884080370942813</v>
      </c>
    </row>
    <row r="38" spans="2:11" ht="15">
      <c r="B38" s="116" t="s">
        <v>101</v>
      </c>
      <c r="C38" s="59">
        <v>1</v>
      </c>
      <c r="D38" s="60">
        <f aca="true" t="shared" si="10" ref="D38:D43">+D9</f>
        <v>1</v>
      </c>
      <c r="E38" s="61">
        <f t="shared" si="7"/>
        <v>1</v>
      </c>
      <c r="F38" s="62">
        <f>+C38</f>
        <v>1</v>
      </c>
      <c r="G38" s="60">
        <f aca="true" t="shared" si="11" ref="G38:G47">+G9</f>
        <v>1.03</v>
      </c>
      <c r="H38" s="63">
        <f t="shared" si="8"/>
        <v>1.03</v>
      </c>
      <c r="I38" s="63">
        <f t="shared" si="9"/>
        <v>0.030000000000000027</v>
      </c>
      <c r="J38" s="39">
        <f t="shared" si="5"/>
        <v>0.030000000000000027</v>
      </c>
      <c r="K38" s="40">
        <f t="shared" si="6"/>
        <v>0.022742327224552883</v>
      </c>
    </row>
    <row r="39" spans="2:11" ht="15">
      <c r="B39" s="116" t="s">
        <v>102</v>
      </c>
      <c r="C39" s="64">
        <v>1</v>
      </c>
      <c r="D39" s="65">
        <f t="shared" si="10"/>
        <v>0</v>
      </c>
      <c r="E39" s="61">
        <f t="shared" si="7"/>
        <v>0</v>
      </c>
      <c r="F39" s="66">
        <f>C39</f>
        <v>1</v>
      </c>
      <c r="G39" s="65">
        <f t="shared" si="11"/>
        <v>0.28</v>
      </c>
      <c r="H39" s="61">
        <f t="shared" si="8"/>
        <v>0.28</v>
      </c>
      <c r="I39" s="61">
        <f t="shared" si="9"/>
        <v>0.28</v>
      </c>
      <c r="J39" s="39">
        <f t="shared" si="5"/>
        <v>0</v>
      </c>
      <c r="K39" s="40">
        <f t="shared" si="6"/>
        <v>0.006182380216383308</v>
      </c>
    </row>
    <row r="40" spans="2:11" ht="15">
      <c r="B40" s="67" t="s">
        <v>15</v>
      </c>
      <c r="C40" s="68">
        <f>+C31</f>
        <v>250</v>
      </c>
      <c r="D40" s="69">
        <f t="shared" si="10"/>
        <v>0.0154</v>
      </c>
      <c r="E40" s="61">
        <f t="shared" si="7"/>
        <v>3.85</v>
      </c>
      <c r="F40" s="70">
        <f>+C40</f>
        <v>250</v>
      </c>
      <c r="G40" s="69">
        <f t="shared" si="11"/>
        <v>0.016</v>
      </c>
      <c r="H40" s="61">
        <f t="shared" si="8"/>
        <v>4</v>
      </c>
      <c r="I40" s="61">
        <f t="shared" si="9"/>
        <v>0.1499999999999999</v>
      </c>
      <c r="J40" s="39">
        <f t="shared" si="5"/>
        <v>0.03896103896103894</v>
      </c>
      <c r="K40" s="40">
        <f t="shared" si="6"/>
        <v>0.0883197173769044</v>
      </c>
    </row>
    <row r="41" spans="2:11" ht="15">
      <c r="B41" s="116" t="s">
        <v>109</v>
      </c>
      <c r="C41" s="71">
        <f>+C31*H31</f>
        <v>258.90000000000003</v>
      </c>
      <c r="D41" s="72">
        <f t="shared" si="10"/>
        <v>0</v>
      </c>
      <c r="E41" s="61">
        <f t="shared" si="7"/>
        <v>0</v>
      </c>
      <c r="F41" s="70">
        <f>+C31*H32</f>
        <v>258.72499999999997</v>
      </c>
      <c r="G41" s="69">
        <f t="shared" si="11"/>
        <v>0.001</v>
      </c>
      <c r="H41" s="61">
        <f t="shared" si="8"/>
        <v>0.26</v>
      </c>
      <c r="I41" s="61">
        <f t="shared" si="9"/>
        <v>0.26</v>
      </c>
      <c r="J41" s="39">
        <f t="shared" si="5"/>
        <v>0</v>
      </c>
      <c r="K41" s="40">
        <f t="shared" si="6"/>
        <v>0.005740781629498786</v>
      </c>
    </row>
    <row r="42" spans="2:11" ht="15">
      <c r="B42" s="120" t="s">
        <v>110</v>
      </c>
      <c r="C42" s="71">
        <f>+C40</f>
        <v>250</v>
      </c>
      <c r="D42" s="72">
        <f t="shared" si="10"/>
        <v>0</v>
      </c>
      <c r="E42" s="61">
        <f t="shared" si="7"/>
        <v>0</v>
      </c>
      <c r="F42" s="70">
        <f>+F40</f>
        <v>250</v>
      </c>
      <c r="G42" s="72">
        <f t="shared" si="11"/>
        <v>0.001</v>
      </c>
      <c r="H42" s="61">
        <f t="shared" si="8"/>
        <v>0.25</v>
      </c>
      <c r="I42" s="61">
        <f t="shared" si="9"/>
        <v>0.25</v>
      </c>
      <c r="J42" s="39">
        <f t="shared" si="5"/>
        <v>0</v>
      </c>
      <c r="K42" s="40">
        <f t="shared" si="6"/>
        <v>0.005519982336056525</v>
      </c>
    </row>
    <row r="43" spans="2:11" ht="15.75" thickBot="1">
      <c r="B43" s="116" t="s">
        <v>103</v>
      </c>
      <c r="C43" s="115">
        <f>+C31*H31</f>
        <v>258.90000000000003</v>
      </c>
      <c r="D43" s="45">
        <f t="shared" si="10"/>
        <v>-0.002</v>
      </c>
      <c r="E43" s="75">
        <f t="shared" si="7"/>
        <v>-0.52</v>
      </c>
      <c r="F43" s="73">
        <f>+F41</f>
        <v>258.72499999999997</v>
      </c>
      <c r="G43" s="45">
        <f t="shared" si="11"/>
        <v>-0.002</v>
      </c>
      <c r="H43" s="61">
        <f t="shared" si="8"/>
        <v>-0.52</v>
      </c>
      <c r="I43" s="61">
        <f t="shared" si="9"/>
        <v>0</v>
      </c>
      <c r="J43" s="39">
        <f t="shared" si="5"/>
        <v>0</v>
      </c>
      <c r="K43" s="40">
        <f t="shared" si="6"/>
        <v>-0.011481563258997572</v>
      </c>
    </row>
    <row r="44" spans="2:11" ht="15.75" thickBot="1">
      <c r="B44" s="76" t="s">
        <v>54</v>
      </c>
      <c r="C44" s="48"/>
      <c r="D44" s="77"/>
      <c r="E44" s="78">
        <f>SUM(E37:E43)</f>
        <v>14.93</v>
      </c>
      <c r="F44" s="48"/>
      <c r="G44" s="77"/>
      <c r="H44" s="78">
        <f>SUM(H37:H43)</f>
        <v>16.57</v>
      </c>
      <c r="I44" s="78">
        <f>SUM(I37:I43)</f>
        <v>1.64</v>
      </c>
      <c r="J44" s="79">
        <f t="shared" si="5"/>
        <v>0.10984594775619558</v>
      </c>
      <c r="K44" s="80">
        <f t="shared" si="6"/>
        <v>0.36586442923382645</v>
      </c>
    </row>
    <row r="45" spans="2:11" ht="15">
      <c r="B45" s="67" t="s">
        <v>40</v>
      </c>
      <c r="C45" s="81">
        <f>+C31*H31</f>
        <v>258.90000000000003</v>
      </c>
      <c r="D45" s="82">
        <f>+D16</f>
        <v>0.0061</v>
      </c>
      <c r="E45" s="61">
        <f>ROUND(C45*D45,2)</f>
        <v>1.58</v>
      </c>
      <c r="F45" s="81">
        <f>+F41</f>
        <v>258.72499999999997</v>
      </c>
      <c r="G45" s="82">
        <f t="shared" si="11"/>
        <v>0.0061</v>
      </c>
      <c r="H45" s="61">
        <f>ROUND(F45*G45,2)</f>
        <v>1.58</v>
      </c>
      <c r="I45" s="61">
        <f>H45-E45</f>
        <v>0</v>
      </c>
      <c r="J45" s="39">
        <f t="shared" si="5"/>
        <v>0</v>
      </c>
      <c r="K45" s="40">
        <f t="shared" si="6"/>
        <v>0.034886288363877235</v>
      </c>
    </row>
    <row r="46" spans="2:11" ht="15">
      <c r="B46" s="67" t="s">
        <v>41</v>
      </c>
      <c r="C46" s="68">
        <f>+C31*H31</f>
        <v>258.90000000000003</v>
      </c>
      <c r="D46" s="69">
        <f>+D17</f>
        <v>0.0051</v>
      </c>
      <c r="E46" s="83">
        <f>ROUND(C46*D46,2)</f>
        <v>1.32</v>
      </c>
      <c r="F46" s="68">
        <f>+F41</f>
        <v>258.72499999999997</v>
      </c>
      <c r="G46" s="69">
        <f t="shared" si="11"/>
        <v>0.0051</v>
      </c>
      <c r="H46" s="83">
        <f>ROUND(F46*G46,2)</f>
        <v>1.32</v>
      </c>
      <c r="I46" s="83">
        <f>H46-E46</f>
        <v>0</v>
      </c>
      <c r="J46" s="39">
        <f t="shared" si="5"/>
        <v>0</v>
      </c>
      <c r="K46" s="40">
        <f t="shared" si="6"/>
        <v>0.029145506734378452</v>
      </c>
    </row>
    <row r="47" spans="2:11" ht="15.75" thickBot="1">
      <c r="B47" s="74" t="s">
        <v>55</v>
      </c>
      <c r="C47" s="71">
        <f>+C31*H31</f>
        <v>258.90000000000003</v>
      </c>
      <c r="D47" s="69">
        <f>+D18</f>
        <v>0</v>
      </c>
      <c r="E47" s="83">
        <f>ROUND(C47*D47,2)</f>
        <v>0</v>
      </c>
      <c r="F47" s="73">
        <f>+F41</f>
        <v>258.72499999999997</v>
      </c>
      <c r="G47" s="69">
        <f t="shared" si="11"/>
        <v>0</v>
      </c>
      <c r="H47" s="83">
        <f>ROUND(F47*G47,2)</f>
        <v>0</v>
      </c>
      <c r="I47" s="83">
        <f>H47-E47</f>
        <v>0</v>
      </c>
      <c r="J47" s="39">
        <f t="shared" si="5"/>
        <v>0</v>
      </c>
      <c r="K47" s="40">
        <f t="shared" si="6"/>
        <v>0</v>
      </c>
    </row>
    <row r="48" spans="2:11" ht="15.75" thickBot="1">
      <c r="B48" s="76" t="s">
        <v>56</v>
      </c>
      <c r="C48" s="84"/>
      <c r="D48" s="85"/>
      <c r="E48" s="78">
        <f>SUM(E45:E47)</f>
        <v>2.9000000000000004</v>
      </c>
      <c r="F48" s="84"/>
      <c r="G48" s="85"/>
      <c r="H48" s="78">
        <f>SUM(H45:H47)</f>
        <v>2.9000000000000004</v>
      </c>
      <c r="I48" s="78">
        <f>SUM(I45:I47)</f>
        <v>0</v>
      </c>
      <c r="J48" s="79">
        <f t="shared" si="5"/>
        <v>0</v>
      </c>
      <c r="K48" s="80">
        <f t="shared" si="6"/>
        <v>0.0640317950982557</v>
      </c>
    </row>
    <row r="49" spans="2:11" ht="15.75" thickBot="1">
      <c r="B49" s="47" t="s">
        <v>57</v>
      </c>
      <c r="C49" s="86"/>
      <c r="D49" s="87"/>
      <c r="E49" s="50">
        <f>SUM(E44,E48)</f>
        <v>17.83</v>
      </c>
      <c r="F49" s="86"/>
      <c r="G49" s="87"/>
      <c r="H49" s="50">
        <f>SUM(H44,H48)</f>
        <v>19.47</v>
      </c>
      <c r="I49" s="50">
        <f>SUM(I44,I48)</f>
        <v>1.64</v>
      </c>
      <c r="J49" s="52">
        <f t="shared" si="5"/>
        <v>0.09197980931015143</v>
      </c>
      <c r="K49" s="53">
        <f t="shared" si="6"/>
        <v>0.42989622433208213</v>
      </c>
    </row>
    <row r="50" spans="2:11" ht="15">
      <c r="B50" s="34" t="s">
        <v>42</v>
      </c>
      <c r="C50" s="81">
        <f>+C31*H31</f>
        <v>258.90000000000003</v>
      </c>
      <c r="D50" s="82">
        <f>+D21</f>
        <v>0.0056</v>
      </c>
      <c r="E50" s="37">
        <f>ROUND(C50*D50,2)</f>
        <v>1.45</v>
      </c>
      <c r="F50" s="81">
        <f>+F41</f>
        <v>258.72499999999997</v>
      </c>
      <c r="G50" s="82">
        <f>+G21</f>
        <v>0.0056</v>
      </c>
      <c r="H50" s="37">
        <f>ROUND(F50*G50,2)</f>
        <v>1.45</v>
      </c>
      <c r="I50" s="37">
        <f>H50-E50</f>
        <v>0</v>
      </c>
      <c r="J50" s="39">
        <f t="shared" si="5"/>
        <v>0</v>
      </c>
      <c r="K50" s="88">
        <f t="shared" si="6"/>
        <v>0.03201589754912784</v>
      </c>
    </row>
    <row r="51" spans="2:11" ht="15">
      <c r="B51" s="89" t="s">
        <v>43</v>
      </c>
      <c r="C51" s="68">
        <f>+C31*H31</f>
        <v>258.90000000000003</v>
      </c>
      <c r="D51" s="69">
        <f>+D22</f>
        <v>0.0013</v>
      </c>
      <c r="E51" s="90">
        <f>ROUND(C51*D51,2)</f>
        <v>0.34</v>
      </c>
      <c r="F51" s="68">
        <f>+F41</f>
        <v>258.72499999999997</v>
      </c>
      <c r="G51" s="69">
        <f>+G22</f>
        <v>0.0013</v>
      </c>
      <c r="H51" s="90">
        <f>ROUND(F51*G51,2)</f>
        <v>0.34</v>
      </c>
      <c r="I51" s="90">
        <f>H51-E51</f>
        <v>0</v>
      </c>
      <c r="J51" s="39">
        <f t="shared" si="5"/>
        <v>0</v>
      </c>
      <c r="K51" s="40">
        <f t="shared" si="6"/>
        <v>0.007507175977036874</v>
      </c>
    </row>
    <row r="52" spans="2:11" ht="15.75" thickBot="1">
      <c r="B52" s="91" t="s">
        <v>58</v>
      </c>
      <c r="C52" s="92">
        <v>1</v>
      </c>
      <c r="D52" s="93">
        <f>+D23</f>
        <v>0.25</v>
      </c>
      <c r="E52" s="75">
        <f>ROUND(C52*D52,2)</f>
        <v>0.25</v>
      </c>
      <c r="F52" s="92">
        <v>1</v>
      </c>
      <c r="G52" s="93">
        <f>+G23</f>
        <v>0.25</v>
      </c>
      <c r="H52" s="75">
        <f>ROUND(F52*G52,2)</f>
        <v>0.25</v>
      </c>
      <c r="I52" s="75">
        <f>H52-E52</f>
        <v>0</v>
      </c>
      <c r="J52" s="39">
        <f t="shared" si="5"/>
        <v>0</v>
      </c>
      <c r="K52" s="40">
        <f t="shared" si="6"/>
        <v>0.005519982336056525</v>
      </c>
    </row>
    <row r="53" spans="2:11" ht="15.75" thickBot="1">
      <c r="B53" s="47" t="s">
        <v>59</v>
      </c>
      <c r="C53" s="1"/>
      <c r="D53" s="51"/>
      <c r="E53" s="50">
        <f>SUM(E50:E52)</f>
        <v>2.04</v>
      </c>
      <c r="F53" s="1"/>
      <c r="G53" s="51"/>
      <c r="H53" s="50">
        <f>SUM(H50:H52)</f>
        <v>2.04</v>
      </c>
      <c r="I53" s="50">
        <f>SUM(I50:I51)</f>
        <v>0</v>
      </c>
      <c r="J53" s="52">
        <f t="shared" si="5"/>
        <v>0</v>
      </c>
      <c r="K53" s="53">
        <f t="shared" si="6"/>
        <v>0.045043055862221244</v>
      </c>
    </row>
    <row r="54" spans="2:11" ht="15.75" thickBot="1">
      <c r="B54" s="94" t="s">
        <v>60</v>
      </c>
      <c r="C54" s="95">
        <f>+C31</f>
        <v>250</v>
      </c>
      <c r="D54" s="110">
        <v>0.007</v>
      </c>
      <c r="E54" s="96">
        <f>ROUND(C54*D54,2)</f>
        <v>1.75</v>
      </c>
      <c r="F54" s="95">
        <f>C54</f>
        <v>250</v>
      </c>
      <c r="G54" s="111">
        <f>D54</f>
        <v>0.007</v>
      </c>
      <c r="H54" s="96">
        <f>ROUND(F54*G54,2)</f>
        <v>1.75</v>
      </c>
      <c r="I54" s="97">
        <f>H54-E54</f>
        <v>0</v>
      </c>
      <c r="J54" s="98">
        <f t="shared" si="5"/>
        <v>0</v>
      </c>
      <c r="K54" s="99">
        <f t="shared" si="6"/>
        <v>0.03863987635239567</v>
      </c>
    </row>
    <row r="55" spans="2:11" ht="15.75" thickBot="1">
      <c r="B55" s="47" t="s">
        <v>61</v>
      </c>
      <c r="C55" s="1"/>
      <c r="D55" s="51"/>
      <c r="E55" s="50">
        <f>SUM(E36,E49,E53,E54)</f>
        <v>38.449999999999996</v>
      </c>
      <c r="F55" s="1"/>
      <c r="G55" s="100"/>
      <c r="H55" s="50">
        <f>SUM(H36,H49,H53,H54)</f>
        <v>40.08</v>
      </c>
      <c r="I55" s="50">
        <f>H55-E55</f>
        <v>1.6300000000000026</v>
      </c>
      <c r="J55" s="52">
        <f t="shared" si="5"/>
        <v>0.04239271781534468</v>
      </c>
      <c r="K55" s="53">
        <f t="shared" si="6"/>
        <v>0.8849635681165821</v>
      </c>
    </row>
    <row r="56" spans="2:11" ht="15.75" thickBot="1">
      <c r="B56" s="101" t="s">
        <v>62</v>
      </c>
      <c r="C56" s="102">
        <f>ROUND($E55,2)</f>
        <v>38.45</v>
      </c>
      <c r="D56" s="103">
        <v>0.13</v>
      </c>
      <c r="E56" s="104">
        <f>ROUND(C56*D56,2)</f>
        <v>5</v>
      </c>
      <c r="F56" s="102">
        <f>ROUND($H55,2)</f>
        <v>40.08</v>
      </c>
      <c r="G56" s="105">
        <f>D56</f>
        <v>0.13</v>
      </c>
      <c r="H56" s="104">
        <f>ROUND(F56*G56,2)</f>
        <v>5.21</v>
      </c>
      <c r="I56" s="50">
        <f>H56-E56</f>
        <v>0.20999999999999996</v>
      </c>
      <c r="J56" s="52">
        <f t="shared" si="5"/>
        <v>0.041999999999999996</v>
      </c>
      <c r="K56" s="53">
        <f t="shared" si="6"/>
        <v>0.11503643188341797</v>
      </c>
    </row>
    <row r="57" spans="2:11" ht="15.75" thickBot="1">
      <c r="B57" s="47" t="s">
        <v>63</v>
      </c>
      <c r="C57" s="1"/>
      <c r="D57" s="1"/>
      <c r="E57" s="50">
        <f>SUM(E55:E56)</f>
        <v>43.449999999999996</v>
      </c>
      <c r="F57" s="1"/>
      <c r="G57" s="1"/>
      <c r="H57" s="50">
        <f>SUM(H55:H56)</f>
        <v>45.29</v>
      </c>
      <c r="I57" s="50">
        <f>H57-E57</f>
        <v>1.8400000000000034</v>
      </c>
      <c r="J57" s="52">
        <f t="shared" si="5"/>
        <v>0.042347525891829774</v>
      </c>
      <c r="K57" s="53">
        <f t="shared" si="6"/>
        <v>1</v>
      </c>
    </row>
    <row r="59" ht="15.75" thickBot="1"/>
    <row r="60" spans="2:8" ht="19.5" thickBot="1">
      <c r="B60" s="106" t="s">
        <v>64</v>
      </c>
      <c r="C60" s="107">
        <v>500</v>
      </c>
      <c r="D60" s="108" t="s">
        <v>65</v>
      </c>
      <c r="E60" s="151" t="s">
        <v>74</v>
      </c>
      <c r="F60" s="151"/>
      <c r="G60" s="153"/>
      <c r="H60" s="155">
        <v>1.0356</v>
      </c>
    </row>
    <row r="61" spans="2:8" ht="19.5" thickBot="1">
      <c r="B61" s="106" t="s">
        <v>66</v>
      </c>
      <c r="C61" s="109">
        <v>600</v>
      </c>
      <c r="D61" s="108" t="s">
        <v>65</v>
      </c>
      <c r="E61" s="151" t="s">
        <v>75</v>
      </c>
      <c r="F61" s="152"/>
      <c r="G61" s="154"/>
      <c r="H61" s="155">
        <f>+H32</f>
        <v>1.0349</v>
      </c>
    </row>
    <row r="62" spans="2:11" ht="27" thickBot="1">
      <c r="B62" s="27" t="s">
        <v>39</v>
      </c>
      <c r="C62" s="28" t="s">
        <v>45</v>
      </c>
      <c r="D62" s="29" t="s">
        <v>46</v>
      </c>
      <c r="E62" s="30" t="s">
        <v>47</v>
      </c>
      <c r="F62" s="29" t="s">
        <v>45</v>
      </c>
      <c r="G62" s="29" t="s">
        <v>46</v>
      </c>
      <c r="H62" s="30" t="s">
        <v>47</v>
      </c>
      <c r="I62" s="31" t="s">
        <v>8</v>
      </c>
      <c r="J62" s="32" t="s">
        <v>48</v>
      </c>
      <c r="K62" s="33" t="s">
        <v>49</v>
      </c>
    </row>
    <row r="63" spans="2:11" ht="15">
      <c r="B63" s="34" t="s">
        <v>50</v>
      </c>
      <c r="C63" s="35">
        <f>+C60*H60</f>
        <v>517.8000000000001</v>
      </c>
      <c r="D63" s="36">
        <f>+D34</f>
        <v>0.065</v>
      </c>
      <c r="E63" s="37">
        <f>ROUND(C63*D63,2)</f>
        <v>33.66</v>
      </c>
      <c r="F63" s="35">
        <f>+C60*H61</f>
        <v>517.4499999999999</v>
      </c>
      <c r="G63" s="38">
        <f>D63</f>
        <v>0.065</v>
      </c>
      <c r="H63" s="37">
        <f>ROUND(F63*G63,2)</f>
        <v>33.63</v>
      </c>
      <c r="I63" s="37">
        <f>H63-E63</f>
        <v>-0.02999999999999403</v>
      </c>
      <c r="J63" s="39">
        <f aca="true" t="shared" si="12" ref="J63:J86">IF(ISERROR(I63/E63),0,I63/E63)</f>
        <v>-0.0008912655971477729</v>
      </c>
      <c r="K63" s="40">
        <f>IF(ISERROR(H63/$H$86),0,H63/$H$86)</f>
        <v>0.44209280925463396</v>
      </c>
    </row>
    <row r="64" spans="2:11" ht="15.75" thickBot="1">
      <c r="B64" s="41" t="s">
        <v>51</v>
      </c>
      <c r="C64" s="42">
        <v>0</v>
      </c>
      <c r="D64" s="43">
        <f>+D35</f>
        <v>0.075</v>
      </c>
      <c r="E64" s="44">
        <f>ROUND(C64*D64,2)</f>
        <v>0</v>
      </c>
      <c r="F64" s="42">
        <v>0</v>
      </c>
      <c r="G64" s="45">
        <f>D64</f>
        <v>0.075</v>
      </c>
      <c r="H64" s="44">
        <f>ROUND(F64*G64,2)</f>
        <v>0</v>
      </c>
      <c r="I64" s="44">
        <f>H64-E64</f>
        <v>0</v>
      </c>
      <c r="J64" s="46">
        <f t="shared" si="12"/>
        <v>0</v>
      </c>
      <c r="K64" s="40">
        <f aca="true" t="shared" si="13" ref="K64:K86">IF(ISERROR(H64/$H$86),0,H64/$H$86)</f>
        <v>0</v>
      </c>
    </row>
    <row r="65" spans="2:11" ht="15.75" thickBot="1">
      <c r="B65" s="47" t="s">
        <v>52</v>
      </c>
      <c r="C65" s="48"/>
      <c r="D65" s="49"/>
      <c r="E65" s="50">
        <f>SUM(E63:E64)</f>
        <v>33.66</v>
      </c>
      <c r="F65" s="1"/>
      <c r="G65" s="51"/>
      <c r="H65" s="50">
        <f>SUM(H63:H64)</f>
        <v>33.63</v>
      </c>
      <c r="I65" s="50">
        <f>SUM(I63:I64)</f>
        <v>-0.02999999999999403</v>
      </c>
      <c r="J65" s="52">
        <f t="shared" si="12"/>
        <v>-0.0008912655971477729</v>
      </c>
      <c r="K65" s="53">
        <f t="shared" si="13"/>
        <v>0.44209280925463396</v>
      </c>
    </row>
    <row r="66" spans="2:11" ht="15">
      <c r="B66" s="54" t="s">
        <v>7</v>
      </c>
      <c r="C66" s="55">
        <v>1</v>
      </c>
      <c r="D66" s="56">
        <f>+D37</f>
        <v>10.6</v>
      </c>
      <c r="E66" s="57">
        <f aca="true" t="shared" si="14" ref="E66:E72">ROUND(C66*D66,2)</f>
        <v>10.6</v>
      </c>
      <c r="F66" s="58">
        <f>C66</f>
        <v>1</v>
      </c>
      <c r="G66" s="56">
        <f>+G37</f>
        <v>11.27</v>
      </c>
      <c r="H66" s="57">
        <f aca="true" t="shared" si="15" ref="H66:H72">ROUND(F66*G66,2)</f>
        <v>11.27</v>
      </c>
      <c r="I66" s="57">
        <f aca="true" t="shared" si="16" ref="I66:I72">H66-E66</f>
        <v>0.6699999999999999</v>
      </c>
      <c r="J66" s="39">
        <f t="shared" si="12"/>
        <v>0.06320754716981132</v>
      </c>
      <c r="K66" s="40">
        <f t="shared" si="13"/>
        <v>0.14815301695806496</v>
      </c>
    </row>
    <row r="67" spans="2:11" ht="15">
      <c r="B67" s="116" t="s">
        <v>101</v>
      </c>
      <c r="C67" s="59">
        <v>1</v>
      </c>
      <c r="D67" s="60">
        <f aca="true" t="shared" si="17" ref="D67:D72">+D38</f>
        <v>1</v>
      </c>
      <c r="E67" s="61">
        <f t="shared" si="14"/>
        <v>1</v>
      </c>
      <c r="F67" s="62">
        <f>+C67</f>
        <v>1</v>
      </c>
      <c r="G67" s="60">
        <f aca="true" t="shared" si="18" ref="G67:G76">+G38</f>
        <v>1.03</v>
      </c>
      <c r="H67" s="63">
        <f t="shared" si="15"/>
        <v>1.03</v>
      </c>
      <c r="I67" s="63">
        <f t="shared" si="16"/>
        <v>0.030000000000000027</v>
      </c>
      <c r="J67" s="39">
        <f t="shared" si="12"/>
        <v>0.030000000000000027</v>
      </c>
      <c r="K67" s="40">
        <f t="shared" si="13"/>
        <v>0.01354016037859866</v>
      </c>
    </row>
    <row r="68" spans="2:11" ht="15">
      <c r="B68" s="116" t="s">
        <v>102</v>
      </c>
      <c r="C68" s="64">
        <v>1</v>
      </c>
      <c r="D68" s="65">
        <f t="shared" si="17"/>
        <v>0</v>
      </c>
      <c r="E68" s="61">
        <f t="shared" si="14"/>
        <v>0</v>
      </c>
      <c r="F68" s="66">
        <f>C68</f>
        <v>1</v>
      </c>
      <c r="G68" s="65">
        <f t="shared" si="18"/>
        <v>0.28</v>
      </c>
      <c r="H68" s="61">
        <f t="shared" si="15"/>
        <v>0.28</v>
      </c>
      <c r="I68" s="61">
        <f t="shared" si="16"/>
        <v>0.28</v>
      </c>
      <c r="J68" s="39">
        <f t="shared" si="12"/>
        <v>0</v>
      </c>
      <c r="K68" s="40">
        <f t="shared" si="13"/>
        <v>0.003680820297094782</v>
      </c>
    </row>
    <row r="69" spans="2:11" ht="15">
      <c r="B69" s="67" t="s">
        <v>15</v>
      </c>
      <c r="C69" s="68">
        <f>+C60</f>
        <v>500</v>
      </c>
      <c r="D69" s="69">
        <f t="shared" si="17"/>
        <v>0.0154</v>
      </c>
      <c r="E69" s="61">
        <f t="shared" si="14"/>
        <v>7.7</v>
      </c>
      <c r="F69" s="70">
        <f>+C69</f>
        <v>500</v>
      </c>
      <c r="G69" s="69">
        <f t="shared" si="18"/>
        <v>0.016</v>
      </c>
      <c r="H69" s="61">
        <f t="shared" si="15"/>
        <v>8</v>
      </c>
      <c r="I69" s="61">
        <f t="shared" si="16"/>
        <v>0.2999999999999998</v>
      </c>
      <c r="J69" s="39">
        <f t="shared" si="12"/>
        <v>0.03896103896103894</v>
      </c>
      <c r="K69" s="40">
        <f t="shared" si="13"/>
        <v>0.10516629420270804</v>
      </c>
    </row>
    <row r="70" spans="2:11" ht="15">
      <c r="B70" s="116" t="s">
        <v>109</v>
      </c>
      <c r="C70" s="71">
        <f>+C60*H60</f>
        <v>517.8000000000001</v>
      </c>
      <c r="D70" s="72">
        <f t="shared" si="17"/>
        <v>0</v>
      </c>
      <c r="E70" s="61">
        <f t="shared" si="14"/>
        <v>0</v>
      </c>
      <c r="F70" s="70">
        <f>+C60*H61</f>
        <v>517.4499999999999</v>
      </c>
      <c r="G70" s="69">
        <f t="shared" si="18"/>
        <v>0.001</v>
      </c>
      <c r="H70" s="61">
        <f t="shared" si="15"/>
        <v>0.52</v>
      </c>
      <c r="I70" s="61">
        <f t="shared" si="16"/>
        <v>0.52</v>
      </c>
      <c r="J70" s="39">
        <f t="shared" si="12"/>
        <v>0</v>
      </c>
      <c r="K70" s="40">
        <f t="shared" si="13"/>
        <v>0.006835809123176023</v>
      </c>
    </row>
    <row r="71" spans="2:11" ht="15">
      <c r="B71" s="120" t="s">
        <v>110</v>
      </c>
      <c r="C71" s="71">
        <f>+C69</f>
        <v>500</v>
      </c>
      <c r="D71" s="72">
        <f t="shared" si="17"/>
        <v>0</v>
      </c>
      <c r="E71" s="61">
        <f t="shared" si="14"/>
        <v>0</v>
      </c>
      <c r="F71" s="70">
        <f>+F69</f>
        <v>500</v>
      </c>
      <c r="G71" s="72">
        <f t="shared" si="18"/>
        <v>0.001</v>
      </c>
      <c r="H71" s="61">
        <f t="shared" si="15"/>
        <v>0.5</v>
      </c>
      <c r="I71" s="61">
        <f t="shared" si="16"/>
        <v>0.5</v>
      </c>
      <c r="J71" s="39">
        <f t="shared" si="12"/>
        <v>0</v>
      </c>
      <c r="K71" s="40">
        <f t="shared" si="13"/>
        <v>0.006572893387669252</v>
      </c>
    </row>
    <row r="72" spans="2:11" ht="15.75" thickBot="1">
      <c r="B72" s="116" t="s">
        <v>103</v>
      </c>
      <c r="C72" s="115">
        <f>+C60*H60</f>
        <v>517.8000000000001</v>
      </c>
      <c r="D72" s="45">
        <f t="shared" si="17"/>
        <v>-0.002</v>
      </c>
      <c r="E72" s="75">
        <f t="shared" si="14"/>
        <v>-1.04</v>
      </c>
      <c r="F72" s="73">
        <f>+F70</f>
        <v>517.4499999999999</v>
      </c>
      <c r="G72" s="45">
        <f t="shared" si="18"/>
        <v>-0.002</v>
      </c>
      <c r="H72" s="61">
        <f t="shared" si="15"/>
        <v>-1.03</v>
      </c>
      <c r="I72" s="61">
        <f t="shared" si="16"/>
        <v>0.010000000000000009</v>
      </c>
      <c r="J72" s="39">
        <f t="shared" si="12"/>
        <v>-0.009615384615384623</v>
      </c>
      <c r="K72" s="40">
        <f t="shared" si="13"/>
        <v>-0.01354016037859866</v>
      </c>
    </row>
    <row r="73" spans="2:11" ht="15.75" thickBot="1">
      <c r="B73" s="76" t="s">
        <v>54</v>
      </c>
      <c r="C73" s="48"/>
      <c r="D73" s="77"/>
      <c r="E73" s="78">
        <f>SUM(E66:E72)</f>
        <v>18.26</v>
      </c>
      <c r="F73" s="48"/>
      <c r="G73" s="77"/>
      <c r="H73" s="78">
        <f>SUM(H66:H72)</f>
        <v>20.569999999999997</v>
      </c>
      <c r="I73" s="78">
        <f>SUM(I66:I72)</f>
        <v>2.3099999999999996</v>
      </c>
      <c r="J73" s="79">
        <f t="shared" si="12"/>
        <v>0.1265060240963855</v>
      </c>
      <c r="K73" s="80">
        <f t="shared" si="13"/>
        <v>0.270408833968713</v>
      </c>
    </row>
    <row r="74" spans="2:11" ht="15">
      <c r="B74" s="67" t="s">
        <v>40</v>
      </c>
      <c r="C74" s="81">
        <f>+C60*H60</f>
        <v>517.8000000000001</v>
      </c>
      <c r="D74" s="82">
        <f>+D45</f>
        <v>0.0061</v>
      </c>
      <c r="E74" s="61">
        <f>ROUND(C74*D74,2)</f>
        <v>3.16</v>
      </c>
      <c r="F74" s="81">
        <f>+F70</f>
        <v>517.4499999999999</v>
      </c>
      <c r="G74" s="82">
        <f t="shared" si="18"/>
        <v>0.0061</v>
      </c>
      <c r="H74" s="61">
        <f>ROUND(F74*G74,2)</f>
        <v>3.16</v>
      </c>
      <c r="I74" s="61">
        <f>H74-E74</f>
        <v>0</v>
      </c>
      <c r="J74" s="39">
        <f t="shared" si="12"/>
        <v>0</v>
      </c>
      <c r="K74" s="40">
        <f t="shared" si="13"/>
        <v>0.04154068621006968</v>
      </c>
    </row>
    <row r="75" spans="2:11" ht="15">
      <c r="B75" s="67" t="s">
        <v>41</v>
      </c>
      <c r="C75" s="68">
        <f>+C60*H60</f>
        <v>517.8000000000001</v>
      </c>
      <c r="D75" s="69">
        <f>+D46</f>
        <v>0.0051</v>
      </c>
      <c r="E75" s="83">
        <f>ROUND(C75*D75,2)</f>
        <v>2.64</v>
      </c>
      <c r="F75" s="68">
        <f>+F70</f>
        <v>517.4499999999999</v>
      </c>
      <c r="G75" s="69">
        <f t="shared" si="18"/>
        <v>0.0051</v>
      </c>
      <c r="H75" s="83">
        <f>ROUND(F75*G75,2)</f>
        <v>2.64</v>
      </c>
      <c r="I75" s="83">
        <f>H75-E75</f>
        <v>0</v>
      </c>
      <c r="J75" s="39">
        <f t="shared" si="12"/>
        <v>0</v>
      </c>
      <c r="K75" s="40">
        <f t="shared" si="13"/>
        <v>0.034704877086893654</v>
      </c>
    </row>
    <row r="76" spans="2:11" ht="15.75" thickBot="1">
      <c r="B76" s="74" t="s">
        <v>55</v>
      </c>
      <c r="C76" s="71">
        <f>+C60*H60</f>
        <v>517.8000000000001</v>
      </c>
      <c r="D76" s="69">
        <f>+D47</f>
        <v>0</v>
      </c>
      <c r="E76" s="83">
        <f>ROUND(C76*D76,2)</f>
        <v>0</v>
      </c>
      <c r="F76" s="73">
        <f>+F70</f>
        <v>517.4499999999999</v>
      </c>
      <c r="G76" s="69">
        <f t="shared" si="18"/>
        <v>0</v>
      </c>
      <c r="H76" s="83">
        <f>ROUND(F76*G76,2)</f>
        <v>0</v>
      </c>
      <c r="I76" s="83">
        <f>H76-E76</f>
        <v>0</v>
      </c>
      <c r="J76" s="39">
        <f t="shared" si="12"/>
        <v>0</v>
      </c>
      <c r="K76" s="40">
        <f t="shared" si="13"/>
        <v>0</v>
      </c>
    </row>
    <row r="77" spans="2:11" ht="15.75" thickBot="1">
      <c r="B77" s="76" t="s">
        <v>56</v>
      </c>
      <c r="C77" s="84"/>
      <c r="D77" s="85"/>
      <c r="E77" s="78">
        <f>SUM(E74:E76)</f>
        <v>5.800000000000001</v>
      </c>
      <c r="F77" s="84"/>
      <c r="G77" s="85"/>
      <c r="H77" s="78">
        <f>SUM(H74:H76)</f>
        <v>5.800000000000001</v>
      </c>
      <c r="I77" s="78">
        <f>SUM(I74:I76)</f>
        <v>0</v>
      </c>
      <c r="J77" s="79">
        <f t="shared" si="12"/>
        <v>0</v>
      </c>
      <c r="K77" s="80">
        <f t="shared" si="13"/>
        <v>0.07624556329696335</v>
      </c>
    </row>
    <row r="78" spans="2:11" ht="15.75" thickBot="1">
      <c r="B78" s="47" t="s">
        <v>57</v>
      </c>
      <c r="C78" s="86"/>
      <c r="D78" s="87"/>
      <c r="E78" s="50">
        <f>SUM(E73,E77)</f>
        <v>24.060000000000002</v>
      </c>
      <c r="F78" s="86"/>
      <c r="G78" s="87"/>
      <c r="H78" s="50">
        <f>SUM(H73,H77)</f>
        <v>26.369999999999997</v>
      </c>
      <c r="I78" s="50">
        <f>SUM(I73,I77)</f>
        <v>2.3099999999999996</v>
      </c>
      <c r="J78" s="52">
        <f t="shared" si="12"/>
        <v>0.09600997506234411</v>
      </c>
      <c r="K78" s="53">
        <f t="shared" si="13"/>
        <v>0.3466543972656764</v>
      </c>
    </row>
    <row r="79" spans="2:11" ht="15">
      <c r="B79" s="34" t="s">
        <v>42</v>
      </c>
      <c r="C79" s="81">
        <f>+C60*H60</f>
        <v>517.8000000000001</v>
      </c>
      <c r="D79" s="82">
        <f>+D50</f>
        <v>0.0056</v>
      </c>
      <c r="E79" s="37">
        <f>ROUND(C79*D79,2)</f>
        <v>2.9</v>
      </c>
      <c r="F79" s="81">
        <f>+F70</f>
        <v>517.4499999999999</v>
      </c>
      <c r="G79" s="82">
        <f>+G50</f>
        <v>0.0056</v>
      </c>
      <c r="H79" s="37">
        <f>ROUND(F79*G79,2)</f>
        <v>2.9</v>
      </c>
      <c r="I79" s="37">
        <f>H79-E79</f>
        <v>0</v>
      </c>
      <c r="J79" s="39">
        <f t="shared" si="12"/>
        <v>0</v>
      </c>
      <c r="K79" s="88">
        <f t="shared" si="13"/>
        <v>0.038122781648481666</v>
      </c>
    </row>
    <row r="80" spans="2:11" ht="15">
      <c r="B80" s="89" t="s">
        <v>43</v>
      </c>
      <c r="C80" s="68">
        <f>+C60*H60</f>
        <v>517.8000000000001</v>
      </c>
      <c r="D80" s="69">
        <f>+D51</f>
        <v>0.0013</v>
      </c>
      <c r="E80" s="90">
        <f>ROUND(C80*D80,2)</f>
        <v>0.67</v>
      </c>
      <c r="F80" s="68">
        <f>+F70</f>
        <v>517.4499999999999</v>
      </c>
      <c r="G80" s="69">
        <f>+G51</f>
        <v>0.0013</v>
      </c>
      <c r="H80" s="90">
        <f>ROUND(F80*G80,2)</f>
        <v>0.67</v>
      </c>
      <c r="I80" s="90">
        <f>H80-E80</f>
        <v>0</v>
      </c>
      <c r="J80" s="39">
        <f t="shared" si="12"/>
        <v>0</v>
      </c>
      <c r="K80" s="40">
        <f t="shared" si="13"/>
        <v>0.0088076771394768</v>
      </c>
    </row>
    <row r="81" spans="2:11" ht="15.75" thickBot="1">
      <c r="B81" s="91" t="s">
        <v>58</v>
      </c>
      <c r="C81" s="92">
        <v>1</v>
      </c>
      <c r="D81" s="93">
        <f>+D52</f>
        <v>0.25</v>
      </c>
      <c r="E81" s="75">
        <f>ROUND(C81*D81,2)</f>
        <v>0.25</v>
      </c>
      <c r="F81" s="92">
        <v>1</v>
      </c>
      <c r="G81" s="93">
        <f>+G52</f>
        <v>0.25</v>
      </c>
      <c r="H81" s="75">
        <f>ROUND(F81*G81,2)</f>
        <v>0.25</v>
      </c>
      <c r="I81" s="75">
        <f>H81-E81</f>
        <v>0</v>
      </c>
      <c r="J81" s="39">
        <f t="shared" si="12"/>
        <v>0</v>
      </c>
      <c r="K81" s="40">
        <f t="shared" si="13"/>
        <v>0.003286446693834626</v>
      </c>
    </row>
    <row r="82" spans="2:11" ht="15.75" thickBot="1">
      <c r="B82" s="47" t="s">
        <v>59</v>
      </c>
      <c r="C82" s="1"/>
      <c r="D82" s="51"/>
      <c r="E82" s="50">
        <f>SUM(E79:E81)</f>
        <v>3.82</v>
      </c>
      <c r="F82" s="1"/>
      <c r="G82" s="51"/>
      <c r="H82" s="50">
        <f>SUM(H79:H81)</f>
        <v>3.82</v>
      </c>
      <c r="I82" s="50">
        <f>SUM(I79:I80)</f>
        <v>0</v>
      </c>
      <c r="J82" s="52">
        <f t="shared" si="12"/>
        <v>0</v>
      </c>
      <c r="K82" s="53">
        <f t="shared" si="13"/>
        <v>0.05021690548179309</v>
      </c>
    </row>
    <row r="83" spans="2:11" ht="15.75" thickBot="1">
      <c r="B83" s="94" t="s">
        <v>60</v>
      </c>
      <c r="C83" s="95">
        <f>+C60</f>
        <v>500</v>
      </c>
      <c r="D83" s="110">
        <v>0.007</v>
      </c>
      <c r="E83" s="96">
        <f>ROUND(C83*D83,2)</f>
        <v>3.5</v>
      </c>
      <c r="F83" s="95">
        <f>C83</f>
        <v>500</v>
      </c>
      <c r="G83" s="111">
        <f>D83</f>
        <v>0.007</v>
      </c>
      <c r="H83" s="96">
        <f>ROUND(F83*G83,2)</f>
        <v>3.5</v>
      </c>
      <c r="I83" s="97">
        <f>H83-E83</f>
        <v>0</v>
      </c>
      <c r="J83" s="98">
        <f t="shared" si="12"/>
        <v>0</v>
      </c>
      <c r="K83" s="99">
        <f t="shared" si="13"/>
        <v>0.046010253713684765</v>
      </c>
    </row>
    <row r="84" spans="2:11" ht="15.75" thickBot="1">
      <c r="B84" s="47" t="s">
        <v>61</v>
      </c>
      <c r="C84" s="1"/>
      <c r="D84" s="51"/>
      <c r="E84" s="50">
        <f>SUM(E65,E78,E82,E83)</f>
        <v>65.03999999999999</v>
      </c>
      <c r="F84" s="1"/>
      <c r="G84" s="100"/>
      <c r="H84" s="50">
        <f>SUM(H65,H78,H82,H83)</f>
        <v>67.32</v>
      </c>
      <c r="I84" s="50">
        <f>H84-E84</f>
        <v>2.280000000000001</v>
      </c>
      <c r="J84" s="52">
        <f t="shared" si="12"/>
        <v>0.03505535055350556</v>
      </c>
      <c r="K84" s="53">
        <f t="shared" si="13"/>
        <v>0.884974365715788</v>
      </c>
    </row>
    <row r="85" spans="2:11" ht="15.75" thickBot="1">
      <c r="B85" s="101" t="s">
        <v>62</v>
      </c>
      <c r="C85" s="102">
        <f>ROUND($E84,2)</f>
        <v>65.04</v>
      </c>
      <c r="D85" s="103">
        <v>0.13</v>
      </c>
      <c r="E85" s="104">
        <f>ROUND(C85*D85,2)</f>
        <v>8.46</v>
      </c>
      <c r="F85" s="102">
        <f>ROUND($H84,2)</f>
        <v>67.32</v>
      </c>
      <c r="G85" s="105">
        <f>D85</f>
        <v>0.13</v>
      </c>
      <c r="H85" s="104">
        <f>ROUND(F85*G85,2)</f>
        <v>8.75</v>
      </c>
      <c r="I85" s="50">
        <f>H85-E85</f>
        <v>0.28999999999999915</v>
      </c>
      <c r="J85" s="52">
        <f t="shared" si="12"/>
        <v>0.0342789598108746</v>
      </c>
      <c r="K85" s="53">
        <f t="shared" si="13"/>
        <v>0.11502563428421192</v>
      </c>
    </row>
    <row r="86" spans="2:11" ht="15.75" thickBot="1">
      <c r="B86" s="47" t="s">
        <v>63</v>
      </c>
      <c r="C86" s="1"/>
      <c r="D86" s="1"/>
      <c r="E86" s="50">
        <f>SUM(E84:E85)</f>
        <v>73.5</v>
      </c>
      <c r="F86" s="1"/>
      <c r="G86" s="1"/>
      <c r="H86" s="50">
        <f>SUM(H84:H85)</f>
        <v>76.07</v>
      </c>
      <c r="I86" s="50">
        <f>H86-E86</f>
        <v>2.569999999999993</v>
      </c>
      <c r="J86" s="52">
        <f t="shared" si="12"/>
        <v>0.03496598639455773</v>
      </c>
      <c r="K86" s="53">
        <f t="shared" si="13"/>
        <v>1</v>
      </c>
    </row>
    <row r="88" ht="15.75" thickBot="1"/>
    <row r="89" spans="2:8" ht="19.5" thickBot="1">
      <c r="B89" s="106" t="s">
        <v>64</v>
      </c>
      <c r="C89" s="107">
        <v>800</v>
      </c>
      <c r="D89" s="108" t="s">
        <v>65</v>
      </c>
      <c r="E89" s="151" t="s">
        <v>74</v>
      </c>
      <c r="F89" s="151"/>
      <c r="G89" s="153"/>
      <c r="H89" s="155">
        <v>1.0356</v>
      </c>
    </row>
    <row r="90" spans="2:8" ht="19.5" thickBot="1">
      <c r="B90" s="106" t="s">
        <v>66</v>
      </c>
      <c r="C90" s="109">
        <v>600</v>
      </c>
      <c r="D90" s="108" t="s">
        <v>65</v>
      </c>
      <c r="E90" s="151" t="s">
        <v>75</v>
      </c>
      <c r="F90" s="152"/>
      <c r="G90" s="154"/>
      <c r="H90" s="155">
        <f>+H61</f>
        <v>1.0349</v>
      </c>
    </row>
    <row r="91" spans="2:11" ht="27" thickBot="1">
      <c r="B91" s="27" t="s">
        <v>39</v>
      </c>
      <c r="C91" s="28" t="s">
        <v>45</v>
      </c>
      <c r="D91" s="29" t="s">
        <v>46</v>
      </c>
      <c r="E91" s="30" t="s">
        <v>47</v>
      </c>
      <c r="F91" s="29" t="s">
        <v>45</v>
      </c>
      <c r="G91" s="29" t="s">
        <v>46</v>
      </c>
      <c r="H91" s="30" t="s">
        <v>47</v>
      </c>
      <c r="I91" s="31" t="s">
        <v>8</v>
      </c>
      <c r="J91" s="32" t="s">
        <v>48</v>
      </c>
      <c r="K91" s="33" t="s">
        <v>49</v>
      </c>
    </row>
    <row r="92" spans="2:11" ht="15">
      <c r="B92" s="34" t="s">
        <v>50</v>
      </c>
      <c r="C92" s="35">
        <f>+C90</f>
        <v>600</v>
      </c>
      <c r="D92" s="36">
        <f>+D63</f>
        <v>0.065</v>
      </c>
      <c r="E92" s="37">
        <f>ROUND(C92*D92,2)</f>
        <v>39</v>
      </c>
      <c r="F92" s="35">
        <f>+C90</f>
        <v>600</v>
      </c>
      <c r="G92" s="38">
        <f>D92</f>
        <v>0.065</v>
      </c>
      <c r="H92" s="37">
        <f>ROUND(F92*G92,2)</f>
        <v>39</v>
      </c>
      <c r="I92" s="37">
        <f>H92-E92</f>
        <v>0</v>
      </c>
      <c r="J92" s="39">
        <f aca="true" t="shared" si="19" ref="J92:J115">IF(ISERROR(I92/E92),0,I92/E92)</f>
        <v>0</v>
      </c>
      <c r="K92" s="40">
        <f>IF(ISERROR(H92/$H$115),0,H92/$H$115)</f>
        <v>0.3374286208686624</v>
      </c>
    </row>
    <row r="93" spans="2:11" ht="15.75" thickBot="1">
      <c r="B93" s="41" t="s">
        <v>51</v>
      </c>
      <c r="C93" s="42">
        <f>+C89*H89-C90</f>
        <v>228.48000000000002</v>
      </c>
      <c r="D93" s="43">
        <f>+D64</f>
        <v>0.075</v>
      </c>
      <c r="E93" s="44">
        <f>ROUND(C93*D93,2)</f>
        <v>17.14</v>
      </c>
      <c r="F93" s="42">
        <f>+C89*H90-C90</f>
        <v>227.91999999999996</v>
      </c>
      <c r="G93" s="45">
        <f>D93</f>
        <v>0.075</v>
      </c>
      <c r="H93" s="44">
        <f>ROUND(F93*G93,2)</f>
        <v>17.09</v>
      </c>
      <c r="I93" s="44">
        <f>H93-E93</f>
        <v>-0.05000000000000071</v>
      </c>
      <c r="J93" s="46">
        <f t="shared" si="19"/>
        <v>-0.002917152858809843</v>
      </c>
      <c r="K93" s="40">
        <f aca="true" t="shared" si="20" ref="K93:K115">IF(ISERROR(H93/$H$115),0,H93/$H$115)</f>
        <v>0.14786295206783182</v>
      </c>
    </row>
    <row r="94" spans="2:11" ht="15.75" thickBot="1">
      <c r="B94" s="47" t="s">
        <v>52</v>
      </c>
      <c r="C94" s="48"/>
      <c r="D94" s="49"/>
      <c r="E94" s="50">
        <f>SUM(E92:E93)</f>
        <v>56.14</v>
      </c>
      <c r="F94" s="1"/>
      <c r="G94" s="51"/>
      <c r="H94" s="50">
        <f>SUM(H92:H93)</f>
        <v>56.09</v>
      </c>
      <c r="I94" s="50">
        <f>SUM(I92:I93)</f>
        <v>-0.05000000000000071</v>
      </c>
      <c r="J94" s="52">
        <f t="shared" si="19"/>
        <v>-0.0008906305664410529</v>
      </c>
      <c r="K94" s="53">
        <f t="shared" si="20"/>
        <v>0.4852915729364942</v>
      </c>
    </row>
    <row r="95" spans="2:11" ht="15">
      <c r="B95" s="54" t="s">
        <v>7</v>
      </c>
      <c r="C95" s="55">
        <v>1</v>
      </c>
      <c r="D95" s="56">
        <f>+D66</f>
        <v>10.6</v>
      </c>
      <c r="E95" s="57">
        <f aca="true" t="shared" si="21" ref="E95:E101">ROUND(C95*D95,2)</f>
        <v>10.6</v>
      </c>
      <c r="F95" s="58">
        <f>C95</f>
        <v>1</v>
      </c>
      <c r="G95" s="56">
        <f>+G66</f>
        <v>11.27</v>
      </c>
      <c r="H95" s="57">
        <f aca="true" t="shared" si="22" ref="H95:H101">ROUND(F95*G95,2)</f>
        <v>11.27</v>
      </c>
      <c r="I95" s="57">
        <f aca="true" t="shared" si="23" ref="I95:I101">H95-E95</f>
        <v>0.6699999999999999</v>
      </c>
      <c r="J95" s="39">
        <f t="shared" si="19"/>
        <v>0.06320754716981132</v>
      </c>
      <c r="K95" s="40">
        <f t="shared" si="20"/>
        <v>0.09750821941512372</v>
      </c>
    </row>
    <row r="96" spans="2:11" ht="15">
      <c r="B96" s="116" t="s">
        <v>101</v>
      </c>
      <c r="C96" s="59">
        <v>1</v>
      </c>
      <c r="D96" s="60">
        <f aca="true" t="shared" si="24" ref="D96:D101">+D67</f>
        <v>1</v>
      </c>
      <c r="E96" s="61">
        <f t="shared" si="21"/>
        <v>1</v>
      </c>
      <c r="F96" s="62">
        <f>+C96</f>
        <v>1</v>
      </c>
      <c r="G96" s="60">
        <f aca="true" t="shared" si="25" ref="G96:G105">+G67</f>
        <v>1.03</v>
      </c>
      <c r="H96" s="63">
        <f t="shared" si="22"/>
        <v>1.03</v>
      </c>
      <c r="I96" s="63">
        <f t="shared" si="23"/>
        <v>0.030000000000000027</v>
      </c>
      <c r="J96" s="39">
        <f t="shared" si="19"/>
        <v>0.030000000000000027</v>
      </c>
      <c r="K96" s="40">
        <f t="shared" si="20"/>
        <v>0.008911576397300572</v>
      </c>
    </row>
    <row r="97" spans="2:11" ht="15">
      <c r="B97" s="116" t="s">
        <v>102</v>
      </c>
      <c r="C97" s="64">
        <v>1</v>
      </c>
      <c r="D97" s="65">
        <f t="shared" si="24"/>
        <v>0</v>
      </c>
      <c r="E97" s="61">
        <f t="shared" si="21"/>
        <v>0</v>
      </c>
      <c r="F97" s="66">
        <f>C97</f>
        <v>1</v>
      </c>
      <c r="G97" s="65">
        <f t="shared" si="25"/>
        <v>0.28</v>
      </c>
      <c r="H97" s="61">
        <f t="shared" si="22"/>
        <v>0.28</v>
      </c>
      <c r="I97" s="61">
        <f t="shared" si="23"/>
        <v>0.28</v>
      </c>
      <c r="J97" s="39">
        <f t="shared" si="19"/>
        <v>0</v>
      </c>
      <c r="K97" s="40">
        <f t="shared" si="20"/>
        <v>0.0024225644575186023</v>
      </c>
    </row>
    <row r="98" spans="2:11" ht="15">
      <c r="B98" s="67" t="s">
        <v>15</v>
      </c>
      <c r="C98" s="68">
        <f>+C89</f>
        <v>800</v>
      </c>
      <c r="D98" s="69">
        <f t="shared" si="24"/>
        <v>0.0154</v>
      </c>
      <c r="E98" s="61">
        <f t="shared" si="21"/>
        <v>12.32</v>
      </c>
      <c r="F98" s="70">
        <f>+C98</f>
        <v>800</v>
      </c>
      <c r="G98" s="69">
        <f t="shared" si="25"/>
        <v>0.016</v>
      </c>
      <c r="H98" s="61">
        <f t="shared" si="22"/>
        <v>12.8</v>
      </c>
      <c r="I98" s="61">
        <f t="shared" si="23"/>
        <v>0.4800000000000004</v>
      </c>
      <c r="J98" s="39">
        <f t="shared" si="19"/>
        <v>0.038961038961038995</v>
      </c>
      <c r="K98" s="40">
        <f t="shared" si="20"/>
        <v>0.11074580377227895</v>
      </c>
    </row>
    <row r="99" spans="2:11" ht="15">
      <c r="B99" s="116" t="s">
        <v>109</v>
      </c>
      <c r="C99" s="71">
        <f>+C89*H89</f>
        <v>828.48</v>
      </c>
      <c r="D99" s="72">
        <f t="shared" si="24"/>
        <v>0</v>
      </c>
      <c r="E99" s="61">
        <f t="shared" si="21"/>
        <v>0</v>
      </c>
      <c r="F99" s="70">
        <f>+C89*H90</f>
        <v>827.92</v>
      </c>
      <c r="G99" s="69">
        <f t="shared" si="25"/>
        <v>0.001</v>
      </c>
      <c r="H99" s="61">
        <f t="shared" si="22"/>
        <v>0.83</v>
      </c>
      <c r="I99" s="61">
        <f t="shared" si="23"/>
        <v>0.83</v>
      </c>
      <c r="J99" s="39">
        <f t="shared" si="19"/>
        <v>0</v>
      </c>
      <c r="K99" s="40">
        <f t="shared" si="20"/>
        <v>0.0071811732133587125</v>
      </c>
    </row>
    <row r="100" spans="2:11" ht="15">
      <c r="B100" s="120" t="s">
        <v>110</v>
      </c>
      <c r="C100" s="71">
        <f>+C98</f>
        <v>800</v>
      </c>
      <c r="D100" s="72">
        <f t="shared" si="24"/>
        <v>0</v>
      </c>
      <c r="E100" s="61">
        <f t="shared" si="21"/>
        <v>0</v>
      </c>
      <c r="F100" s="70">
        <f>+F98</f>
        <v>800</v>
      </c>
      <c r="G100" s="72">
        <f t="shared" si="25"/>
        <v>0.001</v>
      </c>
      <c r="H100" s="61">
        <f t="shared" si="22"/>
        <v>0.8</v>
      </c>
      <c r="I100" s="61">
        <f t="shared" si="23"/>
        <v>0.8</v>
      </c>
      <c r="J100" s="39">
        <f t="shared" si="19"/>
        <v>0</v>
      </c>
      <c r="K100" s="40">
        <f t="shared" si="20"/>
        <v>0.0069216127357674346</v>
      </c>
    </row>
    <row r="101" spans="2:11" ht="15.75" thickBot="1">
      <c r="B101" s="116" t="s">
        <v>103</v>
      </c>
      <c r="C101" s="115">
        <f>+C89*H89</f>
        <v>828.48</v>
      </c>
      <c r="D101" s="45">
        <f t="shared" si="24"/>
        <v>-0.002</v>
      </c>
      <c r="E101" s="75">
        <f t="shared" si="21"/>
        <v>-1.66</v>
      </c>
      <c r="F101" s="73">
        <f>+F99</f>
        <v>827.92</v>
      </c>
      <c r="G101" s="45">
        <f t="shared" si="25"/>
        <v>-0.002</v>
      </c>
      <c r="H101" s="61">
        <f t="shared" si="22"/>
        <v>-1.66</v>
      </c>
      <c r="I101" s="61">
        <f t="shared" si="23"/>
        <v>0</v>
      </c>
      <c r="J101" s="39">
        <f t="shared" si="19"/>
        <v>0</v>
      </c>
      <c r="K101" s="40">
        <f t="shared" si="20"/>
        <v>-0.014362346426717425</v>
      </c>
    </row>
    <row r="102" spans="2:11" ht="15.75" thickBot="1">
      <c r="B102" s="76" t="s">
        <v>54</v>
      </c>
      <c r="C102" s="48"/>
      <c r="D102" s="77"/>
      <c r="E102" s="78">
        <f>SUM(E95:E101)</f>
        <v>22.26</v>
      </c>
      <c r="F102" s="48"/>
      <c r="G102" s="77"/>
      <c r="H102" s="78">
        <f>SUM(H95:H101)</f>
        <v>25.349999999999998</v>
      </c>
      <c r="I102" s="78">
        <f>SUM(I95:I101)</f>
        <v>3.0900000000000007</v>
      </c>
      <c r="J102" s="79">
        <f t="shared" si="19"/>
        <v>0.13881401617250677</v>
      </c>
      <c r="K102" s="80">
        <f t="shared" si="20"/>
        <v>0.21932860356463055</v>
      </c>
    </row>
    <row r="103" spans="2:11" ht="15">
      <c r="B103" s="67" t="s">
        <v>40</v>
      </c>
      <c r="C103" s="81">
        <f>+C89*H89</f>
        <v>828.48</v>
      </c>
      <c r="D103" s="82">
        <f>+D74</f>
        <v>0.0061</v>
      </c>
      <c r="E103" s="61">
        <f>ROUND(C103*D103,2)</f>
        <v>5.05</v>
      </c>
      <c r="F103" s="81">
        <f>+F99</f>
        <v>827.92</v>
      </c>
      <c r="G103" s="82">
        <f t="shared" si="25"/>
        <v>0.0061</v>
      </c>
      <c r="H103" s="61">
        <f>ROUND(F103*G103,2)</f>
        <v>5.05</v>
      </c>
      <c r="I103" s="61">
        <f>H103-E103</f>
        <v>0</v>
      </c>
      <c r="J103" s="39">
        <f t="shared" si="19"/>
        <v>0</v>
      </c>
      <c r="K103" s="40">
        <f t="shared" si="20"/>
        <v>0.043692680394531926</v>
      </c>
    </row>
    <row r="104" spans="2:11" ht="15">
      <c r="B104" s="67" t="s">
        <v>41</v>
      </c>
      <c r="C104" s="68">
        <f>+C89*H89</f>
        <v>828.48</v>
      </c>
      <c r="D104" s="69">
        <f>+D75</f>
        <v>0.0051</v>
      </c>
      <c r="E104" s="83">
        <f>ROUND(C104*D104,2)</f>
        <v>4.23</v>
      </c>
      <c r="F104" s="68">
        <f>+F99</f>
        <v>827.92</v>
      </c>
      <c r="G104" s="69">
        <f t="shared" si="25"/>
        <v>0.0051</v>
      </c>
      <c r="H104" s="83">
        <f>ROUND(F104*G104,2)</f>
        <v>4.22</v>
      </c>
      <c r="I104" s="83">
        <f>H104-E104</f>
        <v>-0.010000000000000675</v>
      </c>
      <c r="J104" s="39">
        <f t="shared" si="19"/>
        <v>-0.0023640661938535874</v>
      </c>
      <c r="K104" s="40">
        <f t="shared" si="20"/>
        <v>0.036511507181173214</v>
      </c>
    </row>
    <row r="105" spans="2:11" ht="15.75" thickBot="1">
      <c r="B105" s="74" t="s">
        <v>55</v>
      </c>
      <c r="C105" s="71">
        <f>+C89*H89</f>
        <v>828.48</v>
      </c>
      <c r="D105" s="69">
        <f>+D76</f>
        <v>0</v>
      </c>
      <c r="E105" s="83">
        <f>ROUND(C105*D105,2)</f>
        <v>0</v>
      </c>
      <c r="F105" s="73">
        <f>+F99</f>
        <v>827.92</v>
      </c>
      <c r="G105" s="69">
        <f t="shared" si="25"/>
        <v>0</v>
      </c>
      <c r="H105" s="83">
        <f>ROUND(F105*G105,2)</f>
        <v>0</v>
      </c>
      <c r="I105" s="83">
        <f>H105-E105</f>
        <v>0</v>
      </c>
      <c r="J105" s="39">
        <f t="shared" si="19"/>
        <v>0</v>
      </c>
      <c r="K105" s="40">
        <f t="shared" si="20"/>
        <v>0</v>
      </c>
    </row>
    <row r="106" spans="2:11" ht="15.75" thickBot="1">
      <c r="B106" s="76" t="s">
        <v>56</v>
      </c>
      <c r="C106" s="84"/>
      <c r="D106" s="85"/>
      <c r="E106" s="78">
        <f>SUM(E103:E105)</f>
        <v>9.280000000000001</v>
      </c>
      <c r="F106" s="84"/>
      <c r="G106" s="85"/>
      <c r="H106" s="78">
        <f>SUM(H103:H105)</f>
        <v>9.27</v>
      </c>
      <c r="I106" s="78">
        <f>SUM(I103:I105)</f>
        <v>-0.010000000000000675</v>
      </c>
      <c r="J106" s="79">
        <f t="shared" si="19"/>
        <v>-0.0010775862068966244</v>
      </c>
      <c r="K106" s="80">
        <f t="shared" si="20"/>
        <v>0.08020418757570513</v>
      </c>
    </row>
    <row r="107" spans="2:11" ht="15.75" thickBot="1">
      <c r="B107" s="47" t="s">
        <v>57</v>
      </c>
      <c r="C107" s="86"/>
      <c r="D107" s="87"/>
      <c r="E107" s="50">
        <f>SUM(E102,E106)</f>
        <v>31.540000000000003</v>
      </c>
      <c r="F107" s="86"/>
      <c r="G107" s="87"/>
      <c r="H107" s="50">
        <f>SUM(H102,H106)</f>
        <v>34.62</v>
      </c>
      <c r="I107" s="50">
        <f>SUM(I102,I106)</f>
        <v>3.08</v>
      </c>
      <c r="J107" s="52">
        <f t="shared" si="19"/>
        <v>0.09765377298668357</v>
      </c>
      <c r="K107" s="53">
        <f t="shared" si="20"/>
        <v>0.2995327911403357</v>
      </c>
    </row>
    <row r="108" spans="2:11" ht="15">
      <c r="B108" s="34" t="s">
        <v>42</v>
      </c>
      <c r="C108" s="81">
        <f>+C89*H89</f>
        <v>828.48</v>
      </c>
      <c r="D108" s="82">
        <f>+D79</f>
        <v>0.0056</v>
      </c>
      <c r="E108" s="37">
        <f>ROUND(C108*D108,2)</f>
        <v>4.64</v>
      </c>
      <c r="F108" s="81">
        <f>+F99</f>
        <v>827.92</v>
      </c>
      <c r="G108" s="82">
        <f>+G79</f>
        <v>0.0056</v>
      </c>
      <c r="H108" s="37">
        <f>ROUND(F108*G108,2)</f>
        <v>4.64</v>
      </c>
      <c r="I108" s="37">
        <f>H108-E108</f>
        <v>0</v>
      </c>
      <c r="J108" s="39">
        <f t="shared" si="19"/>
        <v>0</v>
      </c>
      <c r="K108" s="88">
        <f t="shared" si="20"/>
        <v>0.04014535386745111</v>
      </c>
    </row>
    <row r="109" spans="2:11" ht="15">
      <c r="B109" s="89" t="s">
        <v>43</v>
      </c>
      <c r="C109" s="68">
        <f>+C89*H89</f>
        <v>828.48</v>
      </c>
      <c r="D109" s="69">
        <f>+D80</f>
        <v>0.0013</v>
      </c>
      <c r="E109" s="90">
        <f>ROUND(C109*D109,2)</f>
        <v>1.08</v>
      </c>
      <c r="F109" s="68">
        <f>+F99</f>
        <v>827.92</v>
      </c>
      <c r="G109" s="69">
        <f>+G80</f>
        <v>0.0013</v>
      </c>
      <c r="H109" s="90">
        <f>ROUND(F109*G109,2)</f>
        <v>1.08</v>
      </c>
      <c r="I109" s="90">
        <f>H109-E109</f>
        <v>0</v>
      </c>
      <c r="J109" s="39">
        <f t="shared" si="19"/>
        <v>0</v>
      </c>
      <c r="K109" s="40">
        <f t="shared" si="20"/>
        <v>0.009344177193286037</v>
      </c>
    </row>
    <row r="110" spans="2:11" ht="15.75" thickBot="1">
      <c r="B110" s="91" t="s">
        <v>58</v>
      </c>
      <c r="C110" s="92">
        <v>1</v>
      </c>
      <c r="D110" s="93">
        <f>+D81</f>
        <v>0.25</v>
      </c>
      <c r="E110" s="75">
        <f>ROUND(C110*D110,2)</f>
        <v>0.25</v>
      </c>
      <c r="F110" s="92">
        <v>1</v>
      </c>
      <c r="G110" s="93">
        <f>+G81</f>
        <v>0.25</v>
      </c>
      <c r="H110" s="75">
        <f>ROUND(F110*G110,2)</f>
        <v>0.25</v>
      </c>
      <c r="I110" s="75">
        <f>H110-E110</f>
        <v>0</v>
      </c>
      <c r="J110" s="39">
        <f t="shared" si="19"/>
        <v>0</v>
      </c>
      <c r="K110" s="40">
        <f t="shared" si="20"/>
        <v>0.002163003979927323</v>
      </c>
    </row>
    <row r="111" spans="2:11" ht="15.75" thickBot="1">
      <c r="B111" s="47" t="s">
        <v>59</v>
      </c>
      <c r="C111" s="1"/>
      <c r="D111" s="51"/>
      <c r="E111" s="50">
        <f>SUM(E108:E110)</f>
        <v>5.97</v>
      </c>
      <c r="F111" s="1"/>
      <c r="G111" s="51"/>
      <c r="H111" s="50">
        <f>SUM(H108:H110)</f>
        <v>5.97</v>
      </c>
      <c r="I111" s="50">
        <f>SUM(I108:I109)</f>
        <v>0</v>
      </c>
      <c r="J111" s="52">
        <f t="shared" si="19"/>
        <v>0</v>
      </c>
      <c r="K111" s="53">
        <f t="shared" si="20"/>
        <v>0.05165253504066447</v>
      </c>
    </row>
    <row r="112" spans="2:11" ht="15.75" thickBot="1">
      <c r="B112" s="94" t="s">
        <v>60</v>
      </c>
      <c r="C112" s="95">
        <f>+C89</f>
        <v>800</v>
      </c>
      <c r="D112" s="110">
        <v>0.007</v>
      </c>
      <c r="E112" s="96">
        <f>ROUND(C112*D112,2)</f>
        <v>5.6</v>
      </c>
      <c r="F112" s="95">
        <f>C112</f>
        <v>800</v>
      </c>
      <c r="G112" s="111">
        <f>D112</f>
        <v>0.007</v>
      </c>
      <c r="H112" s="96">
        <f>ROUND(F112*G112,2)</f>
        <v>5.6</v>
      </c>
      <c r="I112" s="97">
        <f>H112-E112</f>
        <v>0</v>
      </c>
      <c r="J112" s="98">
        <f t="shared" si="19"/>
        <v>0</v>
      </c>
      <c r="K112" s="99">
        <f t="shared" si="20"/>
        <v>0.048451289150372036</v>
      </c>
    </row>
    <row r="113" spans="2:11" ht="15.75" thickBot="1">
      <c r="B113" s="47" t="s">
        <v>61</v>
      </c>
      <c r="C113" s="1"/>
      <c r="D113" s="51"/>
      <c r="E113" s="50">
        <f>SUM(E94,E107,E111,E112)</f>
        <v>99.25</v>
      </c>
      <c r="F113" s="1"/>
      <c r="G113" s="100"/>
      <c r="H113" s="50">
        <f>SUM(H94,H107,H111,H112)</f>
        <v>102.28</v>
      </c>
      <c r="I113" s="50">
        <f>H113-E113</f>
        <v>3.030000000000001</v>
      </c>
      <c r="J113" s="52">
        <f t="shared" si="19"/>
        <v>0.03052896725440807</v>
      </c>
      <c r="K113" s="53">
        <f t="shared" si="20"/>
        <v>0.8849281882678665</v>
      </c>
    </row>
    <row r="114" spans="2:11" ht="15.75" thickBot="1">
      <c r="B114" s="101" t="s">
        <v>62</v>
      </c>
      <c r="C114" s="102">
        <f>ROUND($E113,2)</f>
        <v>99.25</v>
      </c>
      <c r="D114" s="103">
        <v>0.13</v>
      </c>
      <c r="E114" s="104">
        <f>ROUND(C114*D114,2)</f>
        <v>12.9</v>
      </c>
      <c r="F114" s="102">
        <f>ROUND($H113,2)</f>
        <v>102.28</v>
      </c>
      <c r="G114" s="105">
        <f>D114</f>
        <v>0.13</v>
      </c>
      <c r="H114" s="104">
        <f>ROUND(F114*G114,2)</f>
        <v>13.3</v>
      </c>
      <c r="I114" s="50">
        <f>H114-E114</f>
        <v>0.40000000000000036</v>
      </c>
      <c r="J114" s="52">
        <f t="shared" si="19"/>
        <v>0.031007751937984523</v>
      </c>
      <c r="K114" s="53">
        <f t="shared" si="20"/>
        <v>0.1150718117321336</v>
      </c>
    </row>
    <row r="115" spans="2:11" ht="15.75" thickBot="1">
      <c r="B115" s="47" t="s">
        <v>63</v>
      </c>
      <c r="C115" s="1"/>
      <c r="D115" s="1"/>
      <c r="E115" s="50">
        <f>SUM(E113:E114)</f>
        <v>112.15</v>
      </c>
      <c r="F115" s="1"/>
      <c r="G115" s="1"/>
      <c r="H115" s="50">
        <f>SUM(H113:H114)</f>
        <v>115.58</v>
      </c>
      <c r="I115" s="50">
        <f>H115-E115</f>
        <v>3.4299999999999926</v>
      </c>
      <c r="J115" s="52">
        <f t="shared" si="19"/>
        <v>0.030584039233169793</v>
      </c>
      <c r="K115" s="53">
        <f t="shared" si="20"/>
        <v>1</v>
      </c>
    </row>
    <row r="116" spans="4:7" ht="15">
      <c r="D116" s="112" t="s">
        <v>69</v>
      </c>
      <c r="G116" s="112" t="s">
        <v>69</v>
      </c>
    </row>
    <row r="117" ht="15.75" thickBot="1"/>
    <row r="118" spans="2:8" ht="19.5" thickBot="1">
      <c r="B118" s="106" t="s">
        <v>64</v>
      </c>
      <c r="C118" s="107">
        <v>1000</v>
      </c>
      <c r="D118" s="108" t="s">
        <v>65</v>
      </c>
      <c r="E118" s="151" t="s">
        <v>74</v>
      </c>
      <c r="F118" s="152"/>
      <c r="G118" s="153"/>
      <c r="H118" s="155">
        <v>1.0356</v>
      </c>
    </row>
    <row r="119" spans="2:8" ht="19.5" thickBot="1">
      <c r="B119" s="106" t="s">
        <v>66</v>
      </c>
      <c r="C119" s="109">
        <v>600</v>
      </c>
      <c r="D119" s="108" t="s">
        <v>65</v>
      </c>
      <c r="E119" s="151" t="s">
        <v>75</v>
      </c>
      <c r="F119" s="152"/>
      <c r="G119" s="154"/>
      <c r="H119" s="155">
        <f>+H90</f>
        <v>1.0349</v>
      </c>
    </row>
    <row r="120" spans="2:11" ht="27" thickBot="1">
      <c r="B120" s="27" t="s">
        <v>39</v>
      </c>
      <c r="C120" s="28" t="s">
        <v>45</v>
      </c>
      <c r="D120" s="29" t="s">
        <v>46</v>
      </c>
      <c r="E120" s="30" t="s">
        <v>47</v>
      </c>
      <c r="F120" s="29" t="s">
        <v>45</v>
      </c>
      <c r="G120" s="29" t="s">
        <v>46</v>
      </c>
      <c r="H120" s="30" t="s">
        <v>47</v>
      </c>
      <c r="I120" s="31" t="s">
        <v>8</v>
      </c>
      <c r="J120" s="32" t="s">
        <v>48</v>
      </c>
      <c r="K120" s="33" t="s">
        <v>49</v>
      </c>
    </row>
    <row r="121" spans="2:11" ht="15">
      <c r="B121" s="34" t="s">
        <v>50</v>
      </c>
      <c r="C121" s="35">
        <f>+C119</f>
        <v>600</v>
      </c>
      <c r="D121" s="36">
        <f>+D92</f>
        <v>0.065</v>
      </c>
      <c r="E121" s="37">
        <f>ROUND(C121*D121,2)</f>
        <v>39</v>
      </c>
      <c r="F121" s="35">
        <f>+C119</f>
        <v>600</v>
      </c>
      <c r="G121" s="38">
        <f>D121</f>
        <v>0.065</v>
      </c>
      <c r="H121" s="37">
        <f>ROUND(F121*G121,2)</f>
        <v>39</v>
      </c>
      <c r="I121" s="37">
        <f>H121-E121</f>
        <v>0</v>
      </c>
      <c r="J121" s="39">
        <f aca="true" t="shared" si="26" ref="J121:J144">IF(ISERROR(I121/E121),0,I121/E121)</f>
        <v>0</v>
      </c>
      <c r="K121" s="40">
        <f>IF(ISERROR(H121/$H$144),0,H121/$H$144)</f>
        <v>0.2735882146615223</v>
      </c>
    </row>
    <row r="122" spans="2:11" ht="15.75" thickBot="1">
      <c r="B122" s="41" t="s">
        <v>51</v>
      </c>
      <c r="C122" s="42">
        <f>+C118*H118-C119</f>
        <v>435.60000000000014</v>
      </c>
      <c r="D122" s="43">
        <f>+D93</f>
        <v>0.075</v>
      </c>
      <c r="E122" s="44">
        <f>ROUND(C122*D122,2)</f>
        <v>32.67</v>
      </c>
      <c r="F122" s="42">
        <f>+C118*H119-C119</f>
        <v>434.89999999999986</v>
      </c>
      <c r="G122" s="45">
        <f>D122</f>
        <v>0.075</v>
      </c>
      <c r="H122" s="44">
        <f>ROUND(F122*G122,2)</f>
        <v>32.62</v>
      </c>
      <c r="I122" s="44">
        <f>H122-E122</f>
        <v>-0.05000000000000426</v>
      </c>
      <c r="J122" s="46">
        <f t="shared" si="26"/>
        <v>-0.0015304560759107518</v>
      </c>
      <c r="K122" s="40">
        <f aca="true" t="shared" si="27" ref="K122:K144">IF(ISERROR(H122/$H$144),0,H122/$H$144)</f>
        <v>0.22883198877586808</v>
      </c>
    </row>
    <row r="123" spans="2:11" ht="15.75" thickBot="1">
      <c r="B123" s="47" t="s">
        <v>52</v>
      </c>
      <c r="C123" s="48"/>
      <c r="D123" s="49"/>
      <c r="E123" s="50">
        <f>SUM(E121:E122)</f>
        <v>71.67</v>
      </c>
      <c r="F123" s="1"/>
      <c r="G123" s="51"/>
      <c r="H123" s="50">
        <f>SUM(H121:H122)</f>
        <v>71.62</v>
      </c>
      <c r="I123" s="50">
        <f>SUM(I121:I122)</f>
        <v>-0.05000000000000426</v>
      </c>
      <c r="J123" s="52">
        <f t="shared" si="26"/>
        <v>-0.0006976419701409831</v>
      </c>
      <c r="K123" s="53">
        <f t="shared" si="27"/>
        <v>0.5024202034373904</v>
      </c>
    </row>
    <row r="124" spans="2:11" ht="15">
      <c r="B124" s="54" t="s">
        <v>7</v>
      </c>
      <c r="C124" s="55">
        <v>1</v>
      </c>
      <c r="D124" s="56">
        <f>+D95</f>
        <v>10.6</v>
      </c>
      <c r="E124" s="57">
        <f aca="true" t="shared" si="28" ref="E124:E130">ROUND(C124*D124,2)</f>
        <v>10.6</v>
      </c>
      <c r="F124" s="58">
        <f>C124</f>
        <v>1</v>
      </c>
      <c r="G124" s="56">
        <f>+G95</f>
        <v>11.27</v>
      </c>
      <c r="H124" s="57">
        <f aca="true" t="shared" si="29" ref="H124:H130">ROUND(F124*G124,2)</f>
        <v>11.27</v>
      </c>
      <c r="I124" s="57">
        <f aca="true" t="shared" si="30" ref="I124:I130">H124-E124</f>
        <v>0.6699999999999999</v>
      </c>
      <c r="J124" s="39">
        <f t="shared" si="26"/>
        <v>0.06320754716981132</v>
      </c>
      <c r="K124" s="40">
        <f t="shared" si="27"/>
        <v>0.07905997895475271</v>
      </c>
    </row>
    <row r="125" spans="2:11" ht="15">
      <c r="B125" s="116" t="s">
        <v>101</v>
      </c>
      <c r="C125" s="59">
        <v>1</v>
      </c>
      <c r="D125" s="60">
        <f aca="true" t="shared" si="31" ref="D125:D130">+D96</f>
        <v>1</v>
      </c>
      <c r="E125" s="61">
        <f t="shared" si="28"/>
        <v>1</v>
      </c>
      <c r="F125" s="62">
        <f>+C125</f>
        <v>1</v>
      </c>
      <c r="G125" s="60">
        <f aca="true" t="shared" si="32" ref="G125:G134">+G96</f>
        <v>1.03</v>
      </c>
      <c r="H125" s="63">
        <f t="shared" si="29"/>
        <v>1.03</v>
      </c>
      <c r="I125" s="63">
        <f t="shared" si="30"/>
        <v>0.030000000000000027</v>
      </c>
      <c r="J125" s="39">
        <f t="shared" si="26"/>
        <v>0.030000000000000027</v>
      </c>
      <c r="K125" s="40">
        <f t="shared" si="27"/>
        <v>0.007225534900035075</v>
      </c>
    </row>
    <row r="126" spans="2:11" ht="15">
      <c r="B126" s="116" t="s">
        <v>102</v>
      </c>
      <c r="C126" s="64">
        <v>1</v>
      </c>
      <c r="D126" s="65">
        <f t="shared" si="31"/>
        <v>0</v>
      </c>
      <c r="E126" s="61">
        <f t="shared" si="28"/>
        <v>0</v>
      </c>
      <c r="F126" s="66">
        <f>C126</f>
        <v>1</v>
      </c>
      <c r="G126" s="65">
        <f t="shared" si="32"/>
        <v>0.28</v>
      </c>
      <c r="H126" s="61">
        <f t="shared" si="29"/>
        <v>0.28</v>
      </c>
      <c r="I126" s="61">
        <f t="shared" si="30"/>
        <v>0.28</v>
      </c>
      <c r="J126" s="39">
        <f t="shared" si="26"/>
        <v>0</v>
      </c>
      <c r="K126" s="40">
        <f t="shared" si="27"/>
        <v>0.0019642230796211857</v>
      </c>
    </row>
    <row r="127" spans="2:11" ht="15">
      <c r="B127" s="67" t="s">
        <v>15</v>
      </c>
      <c r="C127" s="68">
        <f>+C118</f>
        <v>1000</v>
      </c>
      <c r="D127" s="69">
        <f t="shared" si="31"/>
        <v>0.0154</v>
      </c>
      <c r="E127" s="61">
        <f t="shared" si="28"/>
        <v>15.4</v>
      </c>
      <c r="F127" s="70">
        <f>+C127</f>
        <v>1000</v>
      </c>
      <c r="G127" s="69">
        <f t="shared" si="32"/>
        <v>0.016</v>
      </c>
      <c r="H127" s="61">
        <f t="shared" si="29"/>
        <v>16</v>
      </c>
      <c r="I127" s="61">
        <f t="shared" si="30"/>
        <v>0.5999999999999996</v>
      </c>
      <c r="J127" s="39">
        <f t="shared" si="26"/>
        <v>0.03896103896103894</v>
      </c>
      <c r="K127" s="40">
        <f t="shared" si="27"/>
        <v>0.1122413188354963</v>
      </c>
    </row>
    <row r="128" spans="2:11" ht="15">
      <c r="B128" s="116" t="s">
        <v>109</v>
      </c>
      <c r="C128" s="71">
        <f>+C118*H118</f>
        <v>1035.6000000000001</v>
      </c>
      <c r="D128" s="72">
        <f t="shared" si="31"/>
        <v>0</v>
      </c>
      <c r="E128" s="61">
        <f t="shared" si="28"/>
        <v>0</v>
      </c>
      <c r="F128" s="70">
        <f>+C118*H119</f>
        <v>1034.8999999999999</v>
      </c>
      <c r="G128" s="69">
        <f t="shared" si="32"/>
        <v>0.001</v>
      </c>
      <c r="H128" s="61">
        <f t="shared" si="29"/>
        <v>1.03</v>
      </c>
      <c r="I128" s="61">
        <f t="shared" si="30"/>
        <v>1.03</v>
      </c>
      <c r="J128" s="39">
        <f t="shared" si="26"/>
        <v>0</v>
      </c>
      <c r="K128" s="40">
        <f t="shared" si="27"/>
        <v>0.007225534900035075</v>
      </c>
    </row>
    <row r="129" spans="2:11" ht="15">
      <c r="B129" s="120" t="s">
        <v>110</v>
      </c>
      <c r="C129" s="71">
        <f>+C127</f>
        <v>1000</v>
      </c>
      <c r="D129" s="72">
        <f t="shared" si="31"/>
        <v>0</v>
      </c>
      <c r="E129" s="61">
        <f t="shared" si="28"/>
        <v>0</v>
      </c>
      <c r="F129" s="70">
        <f>+F127</f>
        <v>1000</v>
      </c>
      <c r="G129" s="72">
        <f t="shared" si="32"/>
        <v>0.001</v>
      </c>
      <c r="H129" s="61">
        <f t="shared" si="29"/>
        <v>1</v>
      </c>
      <c r="I129" s="61">
        <f t="shared" si="30"/>
        <v>1</v>
      </c>
      <c r="J129" s="39">
        <f t="shared" si="26"/>
        <v>0</v>
      </c>
      <c r="K129" s="40">
        <f t="shared" si="27"/>
        <v>0.007015082427218519</v>
      </c>
    </row>
    <row r="130" spans="2:11" ht="15.75" thickBot="1">
      <c r="B130" s="116" t="s">
        <v>103</v>
      </c>
      <c r="C130" s="115">
        <f>+C118*H118</f>
        <v>1035.6000000000001</v>
      </c>
      <c r="D130" s="45">
        <f t="shared" si="31"/>
        <v>-0.002</v>
      </c>
      <c r="E130" s="75">
        <f t="shared" si="28"/>
        <v>-2.07</v>
      </c>
      <c r="F130" s="73">
        <f>+F128</f>
        <v>1034.8999999999999</v>
      </c>
      <c r="G130" s="45">
        <f t="shared" si="32"/>
        <v>-0.002</v>
      </c>
      <c r="H130" s="61">
        <f t="shared" si="29"/>
        <v>-2.07</v>
      </c>
      <c r="I130" s="61">
        <f t="shared" si="30"/>
        <v>0</v>
      </c>
      <c r="J130" s="39">
        <f t="shared" si="26"/>
        <v>0</v>
      </c>
      <c r="K130" s="40">
        <f t="shared" si="27"/>
        <v>-0.014521220624342334</v>
      </c>
    </row>
    <row r="131" spans="2:11" ht="15.75" thickBot="1">
      <c r="B131" s="76" t="s">
        <v>54</v>
      </c>
      <c r="C131" s="48"/>
      <c r="D131" s="77"/>
      <c r="E131" s="78">
        <f>SUM(E124:E130)</f>
        <v>24.93</v>
      </c>
      <c r="F131" s="48"/>
      <c r="G131" s="77"/>
      <c r="H131" s="78">
        <f>SUM(H124:H130)</f>
        <v>28.54</v>
      </c>
      <c r="I131" s="78">
        <f>SUM(I124:I130)</f>
        <v>3.6099999999999994</v>
      </c>
      <c r="J131" s="79">
        <f t="shared" si="26"/>
        <v>0.14480545527476935</v>
      </c>
      <c r="K131" s="80">
        <f t="shared" si="27"/>
        <v>0.20021045247281655</v>
      </c>
    </row>
    <row r="132" spans="2:11" ht="15">
      <c r="B132" s="67" t="s">
        <v>40</v>
      </c>
      <c r="C132" s="81">
        <f>+C118*H118</f>
        <v>1035.6000000000001</v>
      </c>
      <c r="D132" s="82">
        <f>+D103</f>
        <v>0.0061</v>
      </c>
      <c r="E132" s="61">
        <f>ROUND(C132*D132,2)</f>
        <v>6.32</v>
      </c>
      <c r="F132" s="81">
        <f>+F128</f>
        <v>1034.8999999999999</v>
      </c>
      <c r="G132" s="82">
        <f t="shared" si="32"/>
        <v>0.0061</v>
      </c>
      <c r="H132" s="61">
        <f>ROUND(F132*G132,2)</f>
        <v>6.31</v>
      </c>
      <c r="I132" s="61">
        <f>H132-E132</f>
        <v>-0.010000000000000675</v>
      </c>
      <c r="J132" s="39">
        <f t="shared" si="26"/>
        <v>-0.0015822784810127649</v>
      </c>
      <c r="K132" s="40">
        <f t="shared" si="27"/>
        <v>0.044265170115748854</v>
      </c>
    </row>
    <row r="133" spans="2:11" ht="15">
      <c r="B133" s="67" t="s">
        <v>41</v>
      </c>
      <c r="C133" s="68">
        <f>+C118*H118</f>
        <v>1035.6000000000001</v>
      </c>
      <c r="D133" s="69">
        <f>+D104</f>
        <v>0.0051</v>
      </c>
      <c r="E133" s="83">
        <f>ROUND(C133*D133,2)</f>
        <v>5.28</v>
      </c>
      <c r="F133" s="68">
        <f>+F128</f>
        <v>1034.8999999999999</v>
      </c>
      <c r="G133" s="69">
        <f t="shared" si="32"/>
        <v>0.0051</v>
      </c>
      <c r="H133" s="83">
        <f>ROUND(F133*G133,2)</f>
        <v>5.28</v>
      </c>
      <c r="I133" s="83">
        <f>H133-E133</f>
        <v>0</v>
      </c>
      <c r="J133" s="39">
        <f t="shared" si="26"/>
        <v>0</v>
      </c>
      <c r="K133" s="40">
        <f t="shared" si="27"/>
        <v>0.03703963521571378</v>
      </c>
    </row>
    <row r="134" spans="2:11" ht="15.75" thickBot="1">
      <c r="B134" s="74" t="s">
        <v>55</v>
      </c>
      <c r="C134" s="71">
        <f>+C118*H118</f>
        <v>1035.6000000000001</v>
      </c>
      <c r="D134" s="69">
        <f>+D105</f>
        <v>0</v>
      </c>
      <c r="E134" s="83">
        <f>ROUND(C134*D134,2)</f>
        <v>0</v>
      </c>
      <c r="F134" s="73">
        <f>+F128</f>
        <v>1034.8999999999999</v>
      </c>
      <c r="G134" s="69">
        <f t="shared" si="32"/>
        <v>0</v>
      </c>
      <c r="H134" s="83">
        <f>ROUND(F134*G134,2)</f>
        <v>0</v>
      </c>
      <c r="I134" s="83">
        <f>H134-E134</f>
        <v>0</v>
      </c>
      <c r="J134" s="39">
        <f t="shared" si="26"/>
        <v>0</v>
      </c>
      <c r="K134" s="40">
        <f t="shared" si="27"/>
        <v>0</v>
      </c>
    </row>
    <row r="135" spans="2:11" ht="15.75" thickBot="1">
      <c r="B135" s="76" t="s">
        <v>56</v>
      </c>
      <c r="C135" s="84"/>
      <c r="D135" s="85"/>
      <c r="E135" s="78">
        <f>SUM(E132:E134)</f>
        <v>11.600000000000001</v>
      </c>
      <c r="F135" s="84"/>
      <c r="G135" s="85"/>
      <c r="H135" s="78">
        <f>SUM(H132:H134)</f>
        <v>11.59</v>
      </c>
      <c r="I135" s="78">
        <f>SUM(I132:I134)</f>
        <v>-0.010000000000000675</v>
      </c>
      <c r="J135" s="79">
        <f t="shared" si="26"/>
        <v>-0.0008620689655172995</v>
      </c>
      <c r="K135" s="80">
        <f t="shared" si="27"/>
        <v>0.08130480533146264</v>
      </c>
    </row>
    <row r="136" spans="2:11" ht="15.75" thickBot="1">
      <c r="B136" s="47" t="s">
        <v>57</v>
      </c>
      <c r="C136" s="86"/>
      <c r="D136" s="87"/>
      <c r="E136" s="50">
        <f>SUM(E131,E135)</f>
        <v>36.53</v>
      </c>
      <c r="F136" s="86"/>
      <c r="G136" s="87"/>
      <c r="H136" s="50">
        <f>SUM(H131,H135)</f>
        <v>40.129999999999995</v>
      </c>
      <c r="I136" s="50">
        <f>SUM(I131,I135)</f>
        <v>3.5999999999999988</v>
      </c>
      <c r="J136" s="52">
        <f t="shared" si="26"/>
        <v>0.09854913769504513</v>
      </c>
      <c r="K136" s="53">
        <f t="shared" si="27"/>
        <v>0.28151525780427916</v>
      </c>
    </row>
    <row r="137" spans="2:11" ht="15">
      <c r="B137" s="34" t="s">
        <v>42</v>
      </c>
      <c r="C137" s="81">
        <f>+C118*H118</f>
        <v>1035.6000000000001</v>
      </c>
      <c r="D137" s="82">
        <f>+D108</f>
        <v>0.0056</v>
      </c>
      <c r="E137" s="37">
        <f>ROUND(C137*D137,2)</f>
        <v>5.8</v>
      </c>
      <c r="F137" s="81">
        <f>+F128</f>
        <v>1034.8999999999999</v>
      </c>
      <c r="G137" s="82">
        <f>+G108</f>
        <v>0.0056</v>
      </c>
      <c r="H137" s="37">
        <f>ROUND(F137*G137,2)</f>
        <v>5.8</v>
      </c>
      <c r="I137" s="37">
        <f>H137-E137</f>
        <v>0</v>
      </c>
      <c r="J137" s="39">
        <f t="shared" si="26"/>
        <v>0</v>
      </c>
      <c r="K137" s="88">
        <f t="shared" si="27"/>
        <v>0.04068747807786741</v>
      </c>
    </row>
    <row r="138" spans="2:11" ht="15">
      <c r="B138" s="89" t="s">
        <v>43</v>
      </c>
      <c r="C138" s="68">
        <f>+C118*H118</f>
        <v>1035.6000000000001</v>
      </c>
      <c r="D138" s="69">
        <f>+D109</f>
        <v>0.0013</v>
      </c>
      <c r="E138" s="90">
        <f>ROUND(C138*D138,2)</f>
        <v>1.35</v>
      </c>
      <c r="F138" s="68">
        <f>+F128</f>
        <v>1034.8999999999999</v>
      </c>
      <c r="G138" s="69">
        <f>+G109</f>
        <v>0.0013</v>
      </c>
      <c r="H138" s="90">
        <f>ROUND(F138*G138,2)</f>
        <v>1.35</v>
      </c>
      <c r="I138" s="90">
        <f>H138-E138</f>
        <v>0</v>
      </c>
      <c r="J138" s="39">
        <f t="shared" si="26"/>
        <v>0</v>
      </c>
      <c r="K138" s="40">
        <f t="shared" si="27"/>
        <v>0.009470361276745002</v>
      </c>
    </row>
    <row r="139" spans="2:11" ht="15.75" thickBot="1">
      <c r="B139" s="91" t="s">
        <v>58</v>
      </c>
      <c r="C139" s="92">
        <v>1</v>
      </c>
      <c r="D139" s="93">
        <f>+D110</f>
        <v>0.25</v>
      </c>
      <c r="E139" s="75">
        <f>ROUND(C139*D139,2)</f>
        <v>0.25</v>
      </c>
      <c r="F139" s="92">
        <v>1</v>
      </c>
      <c r="G139" s="93">
        <f>+G110</f>
        <v>0.25</v>
      </c>
      <c r="H139" s="75">
        <f>ROUND(F139*G139,2)</f>
        <v>0.25</v>
      </c>
      <c r="I139" s="75">
        <f>H139-E139</f>
        <v>0</v>
      </c>
      <c r="J139" s="39">
        <f t="shared" si="26"/>
        <v>0</v>
      </c>
      <c r="K139" s="40">
        <f t="shared" si="27"/>
        <v>0.0017537706068046297</v>
      </c>
    </row>
    <row r="140" spans="2:11" ht="15.75" thickBot="1">
      <c r="B140" s="47" t="s">
        <v>59</v>
      </c>
      <c r="C140" s="1"/>
      <c r="D140" s="51"/>
      <c r="E140" s="50">
        <f>SUM(E137:E139)</f>
        <v>7.4</v>
      </c>
      <c r="F140" s="1"/>
      <c r="G140" s="51"/>
      <c r="H140" s="50">
        <f>SUM(H137:H139)</f>
        <v>7.4</v>
      </c>
      <c r="I140" s="50">
        <f>SUM(I137:I138)</f>
        <v>0</v>
      </c>
      <c r="J140" s="52">
        <f t="shared" si="26"/>
        <v>0</v>
      </c>
      <c r="K140" s="53">
        <f t="shared" si="27"/>
        <v>0.05191160996141705</v>
      </c>
    </row>
    <row r="141" spans="2:11" ht="15.75" thickBot="1">
      <c r="B141" s="94" t="s">
        <v>60</v>
      </c>
      <c r="C141" s="95">
        <f>+C118</f>
        <v>1000</v>
      </c>
      <c r="D141" s="110">
        <v>0.007</v>
      </c>
      <c r="E141" s="96">
        <f>ROUND(C141*D141,2)</f>
        <v>7</v>
      </c>
      <c r="F141" s="95">
        <f>C141</f>
        <v>1000</v>
      </c>
      <c r="G141" s="111">
        <f>D141</f>
        <v>0.007</v>
      </c>
      <c r="H141" s="96">
        <f>ROUND(F141*G141,2)</f>
        <v>7</v>
      </c>
      <c r="I141" s="97">
        <f>H141-E141</f>
        <v>0</v>
      </c>
      <c r="J141" s="98">
        <f t="shared" si="26"/>
        <v>0</v>
      </c>
      <c r="K141" s="99">
        <f t="shared" si="27"/>
        <v>0.049105576990529635</v>
      </c>
    </row>
    <row r="142" spans="2:11" ht="15.75" thickBot="1">
      <c r="B142" s="47" t="s">
        <v>61</v>
      </c>
      <c r="C142" s="1"/>
      <c r="D142" s="51"/>
      <c r="E142" s="50">
        <f>SUM(E123,E136,E140,E141)</f>
        <v>122.60000000000001</v>
      </c>
      <c r="F142" s="1"/>
      <c r="G142" s="100"/>
      <c r="H142" s="50">
        <f>SUM(H123,H136,H140,H141)</f>
        <v>126.15</v>
      </c>
      <c r="I142" s="50">
        <f>H142-E142</f>
        <v>3.549999999999997</v>
      </c>
      <c r="J142" s="52">
        <f t="shared" si="26"/>
        <v>0.028955954323001607</v>
      </c>
      <c r="K142" s="53">
        <f t="shared" si="27"/>
        <v>0.8849526481936163</v>
      </c>
    </row>
    <row r="143" spans="2:11" ht="15.75" thickBot="1">
      <c r="B143" s="101" t="s">
        <v>62</v>
      </c>
      <c r="C143" s="102">
        <f>ROUND($E142,2)</f>
        <v>122.6</v>
      </c>
      <c r="D143" s="103">
        <v>0.13</v>
      </c>
      <c r="E143" s="104">
        <f>ROUND(C143*D143,2)</f>
        <v>15.94</v>
      </c>
      <c r="F143" s="102">
        <f>ROUND($H142,2)</f>
        <v>126.15</v>
      </c>
      <c r="G143" s="105">
        <f>D143</f>
        <v>0.13</v>
      </c>
      <c r="H143" s="104">
        <f>ROUND(F143*G143,2)</f>
        <v>16.4</v>
      </c>
      <c r="I143" s="50">
        <f>H143-E143</f>
        <v>0.4599999999999991</v>
      </c>
      <c r="J143" s="52">
        <f t="shared" si="26"/>
        <v>0.02885821831869505</v>
      </c>
      <c r="K143" s="53">
        <f t="shared" si="27"/>
        <v>0.1150473518063837</v>
      </c>
    </row>
    <row r="144" spans="2:11" ht="15.75" thickBot="1">
      <c r="B144" s="47" t="s">
        <v>63</v>
      </c>
      <c r="C144" s="1"/>
      <c r="D144" s="1"/>
      <c r="E144" s="50">
        <f>SUM(E142:E143)</f>
        <v>138.54000000000002</v>
      </c>
      <c r="F144" s="1"/>
      <c r="G144" s="1"/>
      <c r="H144" s="50">
        <f>SUM(H142:H143)</f>
        <v>142.55</v>
      </c>
      <c r="I144" s="50">
        <f>H144-E144</f>
        <v>4.009999999999991</v>
      </c>
      <c r="J144" s="52">
        <f t="shared" si="26"/>
        <v>0.028944709109282447</v>
      </c>
      <c r="K144" s="53">
        <f t="shared" si="27"/>
        <v>1</v>
      </c>
    </row>
    <row r="146" ht="15.75" thickBot="1">
      <c r="F146" s="112"/>
    </row>
    <row r="147" spans="2:8" ht="19.5" thickBot="1">
      <c r="B147" s="106" t="s">
        <v>64</v>
      </c>
      <c r="C147" s="107">
        <v>1500</v>
      </c>
      <c r="D147" s="108" t="s">
        <v>65</v>
      </c>
      <c r="E147" s="151" t="s">
        <v>74</v>
      </c>
      <c r="F147" s="152"/>
      <c r="G147" s="153"/>
      <c r="H147" s="155">
        <v>1.0356</v>
      </c>
    </row>
    <row r="148" spans="2:8" ht="19.5" thickBot="1">
      <c r="B148" s="106" t="s">
        <v>66</v>
      </c>
      <c r="C148" s="109">
        <v>600</v>
      </c>
      <c r="D148" s="108" t="s">
        <v>65</v>
      </c>
      <c r="E148" s="151" t="s">
        <v>75</v>
      </c>
      <c r="F148" s="152"/>
      <c r="G148" s="154"/>
      <c r="H148" s="155">
        <f>+H119</f>
        <v>1.0349</v>
      </c>
    </row>
    <row r="149" spans="2:11" ht="27" thickBot="1">
      <c r="B149" s="27" t="s">
        <v>39</v>
      </c>
      <c r="C149" s="28" t="s">
        <v>45</v>
      </c>
      <c r="D149" s="29" t="s">
        <v>46</v>
      </c>
      <c r="E149" s="30" t="s">
        <v>47</v>
      </c>
      <c r="F149" s="29" t="s">
        <v>45</v>
      </c>
      <c r="G149" s="29" t="s">
        <v>46</v>
      </c>
      <c r="H149" s="30" t="s">
        <v>47</v>
      </c>
      <c r="I149" s="31" t="s">
        <v>8</v>
      </c>
      <c r="J149" s="32" t="s">
        <v>48</v>
      </c>
      <c r="K149" s="33" t="s">
        <v>49</v>
      </c>
    </row>
    <row r="150" spans="2:11" ht="15">
      <c r="B150" s="34" t="s">
        <v>50</v>
      </c>
      <c r="C150" s="35">
        <f>+C148</f>
        <v>600</v>
      </c>
      <c r="D150" s="36">
        <f>+D121</f>
        <v>0.065</v>
      </c>
      <c r="E150" s="37">
        <f>ROUND(C150*D150,2)</f>
        <v>39</v>
      </c>
      <c r="F150" s="35">
        <f>+C148</f>
        <v>600</v>
      </c>
      <c r="G150" s="38">
        <f>D150</f>
        <v>0.065</v>
      </c>
      <c r="H150" s="37">
        <f>ROUND(F150*G150,2)</f>
        <v>39</v>
      </c>
      <c r="I150" s="37">
        <f>H150-E150</f>
        <v>0</v>
      </c>
      <c r="J150" s="39">
        <f aca="true" t="shared" si="33" ref="J150:J173">IF(ISERROR(I150/E150),0,I150/E150)</f>
        <v>0</v>
      </c>
      <c r="K150" s="40">
        <f>IF(ISERROR(H150/$H$173),0,H150/$H$173)</f>
        <v>0.1857408201171596</v>
      </c>
    </row>
    <row r="151" spans="2:11" ht="15.75" thickBot="1">
      <c r="B151" s="41" t="s">
        <v>51</v>
      </c>
      <c r="C151" s="42">
        <f>+C147*H147-C148</f>
        <v>953.4000000000001</v>
      </c>
      <c r="D151" s="43">
        <f>+D122</f>
        <v>0.075</v>
      </c>
      <c r="E151" s="44">
        <f>ROUND(C151*D151,2)</f>
        <v>71.51</v>
      </c>
      <c r="F151" s="42">
        <f>+C147*H148-C148</f>
        <v>952.3499999999999</v>
      </c>
      <c r="G151" s="45">
        <f>D151</f>
        <v>0.075</v>
      </c>
      <c r="H151" s="44">
        <f>ROUND(F151*G151,2)</f>
        <v>71.43</v>
      </c>
      <c r="I151" s="44">
        <f>H151-E151</f>
        <v>-0.0799999999999983</v>
      </c>
      <c r="J151" s="46">
        <f t="shared" si="33"/>
        <v>-0.0011187246538945364</v>
      </c>
      <c r="K151" s="40">
        <f aca="true" t="shared" si="34" ref="K151:K173">IF(ISERROR(H151/$H$173),0,H151/$H$173)</f>
        <v>0.3401914559222746</v>
      </c>
    </row>
    <row r="152" spans="2:11" ht="15.75" thickBot="1">
      <c r="B152" s="47" t="s">
        <v>52</v>
      </c>
      <c r="C152" s="48"/>
      <c r="D152" s="49"/>
      <c r="E152" s="50">
        <f>SUM(E150:E151)</f>
        <v>110.51</v>
      </c>
      <c r="F152" s="1"/>
      <c r="G152" s="51"/>
      <c r="H152" s="50">
        <f>SUM(H150:H151)</f>
        <v>110.43</v>
      </c>
      <c r="I152" s="50">
        <f>SUM(I150:I151)</f>
        <v>-0.0799999999999983</v>
      </c>
      <c r="J152" s="52">
        <f t="shared" si="33"/>
        <v>-0.0007239163876572102</v>
      </c>
      <c r="K152" s="53">
        <f t="shared" si="34"/>
        <v>0.5259322760394343</v>
      </c>
    </row>
    <row r="153" spans="2:11" ht="15">
      <c r="B153" s="54" t="s">
        <v>7</v>
      </c>
      <c r="C153" s="55">
        <v>1</v>
      </c>
      <c r="D153" s="56">
        <f>+D124</f>
        <v>10.6</v>
      </c>
      <c r="E153" s="57">
        <f aca="true" t="shared" si="35" ref="E153:E159">ROUND(C153*D153,2)</f>
        <v>10.6</v>
      </c>
      <c r="F153" s="58">
        <f>C153</f>
        <v>1</v>
      </c>
      <c r="G153" s="56">
        <f>+G124</f>
        <v>11.27</v>
      </c>
      <c r="H153" s="57">
        <f aca="true" t="shared" si="36" ref="H153:H159">ROUND(F153*G153,2)</f>
        <v>11.27</v>
      </c>
      <c r="I153" s="57">
        <f aca="true" t="shared" si="37" ref="I153:I159">H153-E153</f>
        <v>0.6699999999999999</v>
      </c>
      <c r="J153" s="39">
        <f t="shared" si="33"/>
        <v>0.06320754716981132</v>
      </c>
      <c r="K153" s="40">
        <f t="shared" si="34"/>
        <v>0.05367433442872791</v>
      </c>
    </row>
    <row r="154" spans="2:11" ht="15">
      <c r="B154" s="116" t="s">
        <v>101</v>
      </c>
      <c r="C154" s="59">
        <v>1</v>
      </c>
      <c r="D154" s="60">
        <f aca="true" t="shared" si="38" ref="D154:D159">+D125</f>
        <v>1</v>
      </c>
      <c r="E154" s="61">
        <f t="shared" si="35"/>
        <v>1</v>
      </c>
      <c r="F154" s="62">
        <f>+C154</f>
        <v>1</v>
      </c>
      <c r="G154" s="60">
        <f aca="true" t="shared" si="39" ref="G154:G163">+G125</f>
        <v>1.03</v>
      </c>
      <c r="H154" s="63">
        <f t="shared" si="36"/>
        <v>1.03</v>
      </c>
      <c r="I154" s="63">
        <f t="shared" si="37"/>
        <v>0.030000000000000027</v>
      </c>
      <c r="J154" s="39">
        <f t="shared" si="33"/>
        <v>0.030000000000000027</v>
      </c>
      <c r="K154" s="40">
        <f t="shared" si="34"/>
        <v>0.004905462685145497</v>
      </c>
    </row>
    <row r="155" spans="2:11" ht="15">
      <c r="B155" s="116" t="s">
        <v>102</v>
      </c>
      <c r="C155" s="64">
        <v>1</v>
      </c>
      <c r="D155" s="65">
        <f t="shared" si="38"/>
        <v>0</v>
      </c>
      <c r="E155" s="61">
        <f t="shared" si="35"/>
        <v>0</v>
      </c>
      <c r="F155" s="66">
        <f>C155</f>
        <v>1</v>
      </c>
      <c r="G155" s="65">
        <f t="shared" si="39"/>
        <v>0.28</v>
      </c>
      <c r="H155" s="61">
        <f t="shared" si="36"/>
        <v>0.28</v>
      </c>
      <c r="I155" s="61">
        <f t="shared" si="37"/>
        <v>0.28</v>
      </c>
      <c r="J155" s="39">
        <f t="shared" si="33"/>
        <v>0</v>
      </c>
      <c r="K155" s="40">
        <f t="shared" si="34"/>
        <v>0.001333523836738582</v>
      </c>
    </row>
    <row r="156" spans="2:11" ht="15">
      <c r="B156" s="67" t="s">
        <v>15</v>
      </c>
      <c r="C156" s="68">
        <f>+C147</f>
        <v>1500</v>
      </c>
      <c r="D156" s="69">
        <f t="shared" si="38"/>
        <v>0.0154</v>
      </c>
      <c r="E156" s="61">
        <f t="shared" si="35"/>
        <v>23.1</v>
      </c>
      <c r="F156" s="70">
        <f>+C156</f>
        <v>1500</v>
      </c>
      <c r="G156" s="69">
        <f t="shared" si="39"/>
        <v>0.016</v>
      </c>
      <c r="H156" s="61">
        <f t="shared" si="36"/>
        <v>24</v>
      </c>
      <c r="I156" s="61">
        <f t="shared" si="37"/>
        <v>0.8999999999999986</v>
      </c>
      <c r="J156" s="39">
        <f t="shared" si="33"/>
        <v>0.0389610389610389</v>
      </c>
      <c r="K156" s="40">
        <f t="shared" si="34"/>
        <v>0.11430204314902129</v>
      </c>
    </row>
    <row r="157" spans="2:11" ht="15">
      <c r="B157" s="116" t="s">
        <v>109</v>
      </c>
      <c r="C157" s="71">
        <f>+C147*H147</f>
        <v>1553.4</v>
      </c>
      <c r="D157" s="72">
        <f t="shared" si="38"/>
        <v>0</v>
      </c>
      <c r="E157" s="61">
        <f t="shared" si="35"/>
        <v>0</v>
      </c>
      <c r="F157" s="70">
        <f>+C147*H148</f>
        <v>1552.35</v>
      </c>
      <c r="G157" s="69">
        <f t="shared" si="39"/>
        <v>0.001</v>
      </c>
      <c r="H157" s="61">
        <f t="shared" si="36"/>
        <v>1.55</v>
      </c>
      <c r="I157" s="61">
        <f t="shared" si="37"/>
        <v>1.55</v>
      </c>
      <c r="J157" s="39">
        <f t="shared" si="33"/>
        <v>0</v>
      </c>
      <c r="K157" s="40">
        <f t="shared" si="34"/>
        <v>0.007382006953374292</v>
      </c>
    </row>
    <row r="158" spans="2:11" ht="15">
      <c r="B158" s="120" t="s">
        <v>110</v>
      </c>
      <c r="C158" s="71">
        <f>+C156</f>
        <v>1500</v>
      </c>
      <c r="D158" s="72">
        <f t="shared" si="38"/>
        <v>0</v>
      </c>
      <c r="E158" s="61">
        <f t="shared" si="35"/>
        <v>0</v>
      </c>
      <c r="F158" s="70">
        <f>+F156</f>
        <v>1500</v>
      </c>
      <c r="G158" s="72">
        <f t="shared" si="39"/>
        <v>0.001</v>
      </c>
      <c r="H158" s="61">
        <f t="shared" si="36"/>
        <v>1.5</v>
      </c>
      <c r="I158" s="61">
        <f t="shared" si="37"/>
        <v>1.5</v>
      </c>
      <c r="J158" s="39">
        <f t="shared" si="33"/>
        <v>0</v>
      </c>
      <c r="K158" s="40">
        <f t="shared" si="34"/>
        <v>0.0071438776968138305</v>
      </c>
    </row>
    <row r="159" spans="2:11" ht="15.75" thickBot="1">
      <c r="B159" s="116" t="s">
        <v>103</v>
      </c>
      <c r="C159" s="115">
        <f>+C147*H147</f>
        <v>1553.4</v>
      </c>
      <c r="D159" s="45">
        <f t="shared" si="38"/>
        <v>-0.002</v>
      </c>
      <c r="E159" s="75">
        <f t="shared" si="35"/>
        <v>-3.11</v>
      </c>
      <c r="F159" s="73">
        <f>+F157</f>
        <v>1552.35</v>
      </c>
      <c r="G159" s="45">
        <f t="shared" si="39"/>
        <v>-0.002</v>
      </c>
      <c r="H159" s="61">
        <f t="shared" si="36"/>
        <v>-3.1</v>
      </c>
      <c r="I159" s="61">
        <f t="shared" si="37"/>
        <v>0.009999999999999787</v>
      </c>
      <c r="J159" s="39">
        <f t="shared" si="33"/>
        <v>-0.0032154340836012176</v>
      </c>
      <c r="K159" s="40">
        <f t="shared" si="34"/>
        <v>-0.014764013906748584</v>
      </c>
    </row>
    <row r="160" spans="2:11" ht="15.75" thickBot="1">
      <c r="B160" s="76" t="s">
        <v>54</v>
      </c>
      <c r="C160" s="48"/>
      <c r="D160" s="77"/>
      <c r="E160" s="78">
        <f>SUM(E153:E159)</f>
        <v>31.590000000000003</v>
      </c>
      <c r="F160" s="48"/>
      <c r="G160" s="77"/>
      <c r="H160" s="78">
        <f>SUM(H153:H159)</f>
        <v>36.529999999999994</v>
      </c>
      <c r="I160" s="78">
        <f>SUM(I153:I159)</f>
        <v>4.939999999999999</v>
      </c>
      <c r="J160" s="79">
        <f t="shared" si="33"/>
        <v>0.1563786008230452</v>
      </c>
      <c r="K160" s="80">
        <f t="shared" si="34"/>
        <v>0.1739772348430728</v>
      </c>
    </row>
    <row r="161" spans="2:11" ht="15">
      <c r="B161" s="67" t="s">
        <v>40</v>
      </c>
      <c r="C161" s="81">
        <f>+C147*H147</f>
        <v>1553.4</v>
      </c>
      <c r="D161" s="82">
        <f>+D132</f>
        <v>0.0061</v>
      </c>
      <c r="E161" s="61">
        <f>ROUND(C161*D161,2)</f>
        <v>9.48</v>
      </c>
      <c r="F161" s="81">
        <f>+F157</f>
        <v>1552.35</v>
      </c>
      <c r="G161" s="82">
        <f t="shared" si="39"/>
        <v>0.0061</v>
      </c>
      <c r="H161" s="61">
        <f>ROUND(F161*G161,2)</f>
        <v>9.47</v>
      </c>
      <c r="I161" s="61">
        <f>H161-E161</f>
        <v>-0.009999999999999787</v>
      </c>
      <c r="J161" s="39">
        <f t="shared" si="33"/>
        <v>-0.0010548523206750828</v>
      </c>
      <c r="K161" s="40">
        <f t="shared" si="34"/>
        <v>0.04510168119255132</v>
      </c>
    </row>
    <row r="162" spans="2:11" ht="15">
      <c r="B162" s="67" t="s">
        <v>41</v>
      </c>
      <c r="C162" s="68">
        <f>+C147*H147</f>
        <v>1553.4</v>
      </c>
      <c r="D162" s="69">
        <f>+D133</f>
        <v>0.0051</v>
      </c>
      <c r="E162" s="83">
        <f>ROUND(C162*D162,2)</f>
        <v>7.92</v>
      </c>
      <c r="F162" s="68">
        <f>+F157</f>
        <v>1552.35</v>
      </c>
      <c r="G162" s="69">
        <f t="shared" si="39"/>
        <v>0.0051</v>
      </c>
      <c r="H162" s="83">
        <f>ROUND(F162*G162,2)</f>
        <v>7.92</v>
      </c>
      <c r="I162" s="83">
        <f>H162-E162</f>
        <v>0</v>
      </c>
      <c r="J162" s="39">
        <f t="shared" si="33"/>
        <v>0</v>
      </c>
      <c r="K162" s="40">
        <f t="shared" si="34"/>
        <v>0.03771967423917703</v>
      </c>
    </row>
    <row r="163" spans="2:11" ht="15.75" thickBot="1">
      <c r="B163" s="74" t="s">
        <v>55</v>
      </c>
      <c r="C163" s="71">
        <f>+C147*H147</f>
        <v>1553.4</v>
      </c>
      <c r="D163" s="69">
        <f>+D134</f>
        <v>0</v>
      </c>
      <c r="E163" s="83">
        <f>ROUND(C163*D163,2)</f>
        <v>0</v>
      </c>
      <c r="F163" s="73">
        <f>+F157</f>
        <v>1552.35</v>
      </c>
      <c r="G163" s="69">
        <f t="shared" si="39"/>
        <v>0</v>
      </c>
      <c r="H163" s="83">
        <f>ROUND(F163*G163,2)</f>
        <v>0</v>
      </c>
      <c r="I163" s="83">
        <f>H163-E163</f>
        <v>0</v>
      </c>
      <c r="J163" s="39">
        <f t="shared" si="33"/>
        <v>0</v>
      </c>
      <c r="K163" s="40">
        <f t="shared" si="34"/>
        <v>0</v>
      </c>
    </row>
    <row r="164" spans="2:11" ht="15.75" thickBot="1">
      <c r="B164" s="76" t="s">
        <v>56</v>
      </c>
      <c r="C164" s="84"/>
      <c r="D164" s="85"/>
      <c r="E164" s="78">
        <f>SUM(E161:E163)</f>
        <v>17.4</v>
      </c>
      <c r="F164" s="84"/>
      <c r="G164" s="85"/>
      <c r="H164" s="78">
        <f>SUM(H161:H163)</f>
        <v>17.39</v>
      </c>
      <c r="I164" s="78">
        <f>SUM(I161:I163)</f>
        <v>-0.009999999999999787</v>
      </c>
      <c r="J164" s="79">
        <f t="shared" si="33"/>
        <v>-0.0005747126436781488</v>
      </c>
      <c r="K164" s="80">
        <f t="shared" si="34"/>
        <v>0.08282135543172835</v>
      </c>
    </row>
    <row r="165" spans="2:11" ht="15.75" thickBot="1">
      <c r="B165" s="47" t="s">
        <v>57</v>
      </c>
      <c r="C165" s="86"/>
      <c r="D165" s="87"/>
      <c r="E165" s="50">
        <f>SUM(E160,E164)</f>
        <v>48.99</v>
      </c>
      <c r="F165" s="86"/>
      <c r="G165" s="87"/>
      <c r="H165" s="50">
        <f>SUM(H160,H164)</f>
        <v>53.919999999999995</v>
      </c>
      <c r="I165" s="50">
        <f>SUM(I160,I164)</f>
        <v>4.929999999999999</v>
      </c>
      <c r="J165" s="52">
        <f t="shared" si="33"/>
        <v>0.10063278220044904</v>
      </c>
      <c r="K165" s="53">
        <f t="shared" si="34"/>
        <v>0.2567985902748011</v>
      </c>
    </row>
    <row r="166" spans="2:11" ht="15">
      <c r="B166" s="34" t="s">
        <v>42</v>
      </c>
      <c r="C166" s="81">
        <f>+C147*H147</f>
        <v>1553.4</v>
      </c>
      <c r="D166" s="82">
        <f>+D137</f>
        <v>0.0056</v>
      </c>
      <c r="E166" s="37">
        <f>ROUND(C166*D166,2)</f>
        <v>8.7</v>
      </c>
      <c r="F166" s="81">
        <f>+F157</f>
        <v>1552.35</v>
      </c>
      <c r="G166" s="82">
        <f>+G137</f>
        <v>0.0056</v>
      </c>
      <c r="H166" s="37">
        <f>ROUND(F166*G166,2)</f>
        <v>8.69</v>
      </c>
      <c r="I166" s="37">
        <f>H166-E166</f>
        <v>-0.009999999999999787</v>
      </c>
      <c r="J166" s="39">
        <f t="shared" si="33"/>
        <v>-0.0011494252873562975</v>
      </c>
      <c r="K166" s="88">
        <f t="shared" si="34"/>
        <v>0.041386864790208124</v>
      </c>
    </row>
    <row r="167" spans="2:11" ht="15">
      <c r="B167" s="89" t="s">
        <v>43</v>
      </c>
      <c r="C167" s="68">
        <f>+C147*H147</f>
        <v>1553.4</v>
      </c>
      <c r="D167" s="69">
        <f>+D138</f>
        <v>0.0013</v>
      </c>
      <c r="E167" s="90">
        <f>ROUND(C167*D167,2)</f>
        <v>2.02</v>
      </c>
      <c r="F167" s="68">
        <f>+F157</f>
        <v>1552.35</v>
      </c>
      <c r="G167" s="69">
        <f>+G138</f>
        <v>0.0013</v>
      </c>
      <c r="H167" s="90">
        <f>ROUND(F167*G167,2)</f>
        <v>2.02</v>
      </c>
      <c r="I167" s="90">
        <f>H167-E167</f>
        <v>0</v>
      </c>
      <c r="J167" s="39">
        <f t="shared" si="33"/>
        <v>0</v>
      </c>
      <c r="K167" s="40">
        <f t="shared" si="34"/>
        <v>0.009620421965042624</v>
      </c>
    </row>
    <row r="168" spans="2:11" ht="15.75" thickBot="1">
      <c r="B168" s="91" t="s">
        <v>58</v>
      </c>
      <c r="C168" s="92">
        <v>1</v>
      </c>
      <c r="D168" s="93">
        <f>+D139</f>
        <v>0.25</v>
      </c>
      <c r="E168" s="75">
        <f>ROUND(C168*D168,2)</f>
        <v>0.25</v>
      </c>
      <c r="F168" s="92">
        <v>1</v>
      </c>
      <c r="G168" s="93">
        <f>+G139</f>
        <v>0.25</v>
      </c>
      <c r="H168" s="75">
        <f>ROUND(F168*G168,2)</f>
        <v>0.25</v>
      </c>
      <c r="I168" s="75">
        <f>H168-E168</f>
        <v>0</v>
      </c>
      <c r="J168" s="39">
        <f t="shared" si="33"/>
        <v>0</v>
      </c>
      <c r="K168" s="40">
        <f t="shared" si="34"/>
        <v>0.001190646282802305</v>
      </c>
    </row>
    <row r="169" spans="2:11" ht="15.75" thickBot="1">
      <c r="B169" s="47" t="s">
        <v>59</v>
      </c>
      <c r="C169" s="1"/>
      <c r="D169" s="51"/>
      <c r="E169" s="50">
        <f>SUM(E166:E168)</f>
        <v>10.969999999999999</v>
      </c>
      <c r="F169" s="1"/>
      <c r="G169" s="51"/>
      <c r="H169" s="50">
        <f>SUM(H166:H168)</f>
        <v>10.959999999999999</v>
      </c>
      <c r="I169" s="50">
        <f>SUM(I166:I167)</f>
        <v>-0.009999999999999787</v>
      </c>
      <c r="J169" s="52">
        <f t="shared" si="33"/>
        <v>-0.0009115770282588686</v>
      </c>
      <c r="K169" s="53">
        <f t="shared" si="34"/>
        <v>0.05219793303805305</v>
      </c>
    </row>
    <row r="170" spans="2:11" ht="15.75" thickBot="1">
      <c r="B170" s="94" t="s">
        <v>60</v>
      </c>
      <c r="C170" s="95">
        <f>+C147</f>
        <v>1500</v>
      </c>
      <c r="D170" s="110">
        <v>0.007</v>
      </c>
      <c r="E170" s="96">
        <f>ROUND(C170*D170,2)</f>
        <v>10.5</v>
      </c>
      <c r="F170" s="95">
        <f>C170</f>
        <v>1500</v>
      </c>
      <c r="G170" s="111">
        <f>D170</f>
        <v>0.007</v>
      </c>
      <c r="H170" s="96">
        <f>ROUND(F170*G170,2)</f>
        <v>10.5</v>
      </c>
      <c r="I170" s="97">
        <f>H170-E170</f>
        <v>0</v>
      </c>
      <c r="J170" s="98">
        <f t="shared" si="33"/>
        <v>0</v>
      </c>
      <c r="K170" s="99">
        <f t="shared" si="34"/>
        <v>0.050007143877696815</v>
      </c>
    </row>
    <row r="171" spans="2:11" ht="15.75" thickBot="1">
      <c r="B171" s="47" t="s">
        <v>61</v>
      </c>
      <c r="C171" s="1"/>
      <c r="D171" s="51"/>
      <c r="E171" s="50">
        <f>SUM(E152,E165,E169,E170)</f>
        <v>180.97</v>
      </c>
      <c r="F171" s="1"/>
      <c r="G171" s="100"/>
      <c r="H171" s="50">
        <f>SUM(H152,H165,H169,H170)</f>
        <v>185.81</v>
      </c>
      <c r="I171" s="50">
        <f>H171-E171</f>
        <v>4.840000000000003</v>
      </c>
      <c r="J171" s="52">
        <f t="shared" si="33"/>
        <v>0.026744764325578846</v>
      </c>
      <c r="K171" s="53">
        <f t="shared" si="34"/>
        <v>0.8849359432299853</v>
      </c>
    </row>
    <row r="172" spans="2:11" ht="15.75" thickBot="1">
      <c r="B172" s="101" t="s">
        <v>62</v>
      </c>
      <c r="C172" s="102">
        <f>ROUND($E171,2)</f>
        <v>180.97</v>
      </c>
      <c r="D172" s="103">
        <v>0.13</v>
      </c>
      <c r="E172" s="104">
        <f>ROUND(C172*D172,2)</f>
        <v>23.53</v>
      </c>
      <c r="F172" s="102">
        <f>ROUND($H171,2)</f>
        <v>185.81</v>
      </c>
      <c r="G172" s="105">
        <f>D172</f>
        <v>0.13</v>
      </c>
      <c r="H172" s="104">
        <f>ROUND(F172*G172,2)</f>
        <v>24.16</v>
      </c>
      <c r="I172" s="50">
        <f>H172-E172</f>
        <v>0.629999999999999</v>
      </c>
      <c r="J172" s="52">
        <f t="shared" si="33"/>
        <v>0.02677433064173391</v>
      </c>
      <c r="K172" s="53">
        <f t="shared" si="34"/>
        <v>0.11506405677001477</v>
      </c>
    </row>
    <row r="173" spans="2:11" ht="15.75" thickBot="1">
      <c r="B173" s="47" t="s">
        <v>63</v>
      </c>
      <c r="C173" s="1"/>
      <c r="D173" s="1"/>
      <c r="E173" s="50">
        <f>SUM(E171:E172)</f>
        <v>204.5</v>
      </c>
      <c r="F173" s="1"/>
      <c r="G173" s="1"/>
      <c r="H173" s="50">
        <f>SUM(H171:H172)</f>
        <v>209.97</v>
      </c>
      <c r="I173" s="50">
        <f>H173-E173</f>
        <v>5.469999999999999</v>
      </c>
      <c r="J173" s="52">
        <f t="shared" si="33"/>
        <v>0.026748166259168697</v>
      </c>
      <c r="K173" s="53">
        <f t="shared" si="34"/>
        <v>1</v>
      </c>
    </row>
    <row r="175" ht="15.75" thickBot="1"/>
    <row r="176" spans="2:8" ht="19.5" thickBot="1">
      <c r="B176" s="106" t="s">
        <v>64</v>
      </c>
      <c r="C176" s="107">
        <v>2000</v>
      </c>
      <c r="D176" s="108" t="s">
        <v>65</v>
      </c>
      <c r="E176" s="151" t="s">
        <v>74</v>
      </c>
      <c r="F176" s="152"/>
      <c r="G176" s="153"/>
      <c r="H176" s="155">
        <v>1.0356</v>
      </c>
    </row>
    <row r="177" spans="2:8" ht="19.5" thickBot="1">
      <c r="B177" s="106" t="s">
        <v>66</v>
      </c>
      <c r="C177" s="109">
        <v>600</v>
      </c>
      <c r="D177" s="108" t="s">
        <v>65</v>
      </c>
      <c r="E177" s="149" t="s">
        <v>75</v>
      </c>
      <c r="F177" s="151"/>
      <c r="G177" s="154"/>
      <c r="H177" s="155">
        <f>+H148</f>
        <v>1.0349</v>
      </c>
    </row>
    <row r="178" spans="2:11" ht="27" thickBot="1">
      <c r="B178" s="27" t="s">
        <v>39</v>
      </c>
      <c r="C178" s="28" t="s">
        <v>45</v>
      </c>
      <c r="D178" s="29" t="s">
        <v>46</v>
      </c>
      <c r="E178" s="30" t="s">
        <v>47</v>
      </c>
      <c r="F178" s="29" t="s">
        <v>45</v>
      </c>
      <c r="G178" s="29" t="s">
        <v>46</v>
      </c>
      <c r="H178" s="30" t="s">
        <v>47</v>
      </c>
      <c r="I178" s="31" t="s">
        <v>8</v>
      </c>
      <c r="J178" s="32" t="s">
        <v>48</v>
      </c>
      <c r="K178" s="33" t="s">
        <v>49</v>
      </c>
    </row>
    <row r="179" spans="2:11" ht="15">
      <c r="B179" s="34" t="s">
        <v>50</v>
      </c>
      <c r="C179" s="35">
        <f>+C177</f>
        <v>600</v>
      </c>
      <c r="D179" s="36">
        <f>+D150</f>
        <v>0.065</v>
      </c>
      <c r="E179" s="37">
        <f>ROUND(C179*D179,2)</f>
        <v>39</v>
      </c>
      <c r="F179" s="35">
        <f>+C177</f>
        <v>600</v>
      </c>
      <c r="G179" s="38">
        <f>D179</f>
        <v>0.065</v>
      </c>
      <c r="H179" s="37">
        <f>ROUND(F179*G179,2)</f>
        <v>39</v>
      </c>
      <c r="I179" s="37">
        <f>H179-E179</f>
        <v>0</v>
      </c>
      <c r="J179" s="39">
        <f aca="true" t="shared" si="40" ref="J179:J202">IF(ISERROR(I179/E179),0,I179/E179)</f>
        <v>0</v>
      </c>
      <c r="K179" s="40">
        <f>IF(ISERROR(H179/$H$202),0,H179/$H$202)</f>
        <v>0.14060134112048453</v>
      </c>
    </row>
    <row r="180" spans="2:11" ht="15.75" thickBot="1">
      <c r="B180" s="41" t="s">
        <v>51</v>
      </c>
      <c r="C180" s="42">
        <f>+C176*H176-C177</f>
        <v>1471.2000000000003</v>
      </c>
      <c r="D180" s="43">
        <f>+D151</f>
        <v>0.075</v>
      </c>
      <c r="E180" s="44">
        <f>ROUND(C180*D180,2)</f>
        <v>110.34</v>
      </c>
      <c r="F180" s="42">
        <f>+C176*H177-C177</f>
        <v>1469.7999999999997</v>
      </c>
      <c r="G180" s="45">
        <f>D180</f>
        <v>0.075</v>
      </c>
      <c r="H180" s="44">
        <f>ROUND(F180*G180,2)</f>
        <v>110.24</v>
      </c>
      <c r="I180" s="44">
        <f>H180-E180</f>
        <v>-0.10000000000000853</v>
      </c>
      <c r="J180" s="46">
        <f t="shared" si="40"/>
        <v>-0.0009062896501722723</v>
      </c>
      <c r="K180" s="40">
        <f aca="true" t="shared" si="41" ref="K180:K202">IF(ISERROR(H180/$H$202),0,H180/$H$202)</f>
        <v>0.3974331242339029</v>
      </c>
    </row>
    <row r="181" spans="2:11" ht="15.75" thickBot="1">
      <c r="B181" s="47" t="s">
        <v>52</v>
      </c>
      <c r="C181" s="48"/>
      <c r="D181" s="49"/>
      <c r="E181" s="50">
        <f>SUM(E179:E180)</f>
        <v>149.34</v>
      </c>
      <c r="F181" s="1"/>
      <c r="G181" s="51"/>
      <c r="H181" s="50">
        <f>SUM(H179:H180)</f>
        <v>149.24</v>
      </c>
      <c r="I181" s="50">
        <f>SUM(I179:I180)</f>
        <v>-0.10000000000000853</v>
      </c>
      <c r="J181" s="52">
        <f t="shared" si="40"/>
        <v>-0.0006696129637070344</v>
      </c>
      <c r="K181" s="53">
        <f t="shared" si="41"/>
        <v>0.5380344653543875</v>
      </c>
    </row>
    <row r="182" spans="2:11" ht="15">
      <c r="B182" s="54" t="s">
        <v>7</v>
      </c>
      <c r="C182" s="55">
        <v>1</v>
      </c>
      <c r="D182" s="56">
        <f>+D153</f>
        <v>10.6</v>
      </c>
      <c r="E182" s="57">
        <f aca="true" t="shared" si="42" ref="E182:E188">ROUND(C182*D182,2)</f>
        <v>10.6</v>
      </c>
      <c r="F182" s="58">
        <f>C182</f>
        <v>1</v>
      </c>
      <c r="G182" s="56">
        <f>+G153</f>
        <v>11.27</v>
      </c>
      <c r="H182" s="57">
        <f aca="true" t="shared" si="43" ref="H182:H188">ROUND(F182*G182,2)</f>
        <v>11.27</v>
      </c>
      <c r="I182" s="57">
        <f aca="true" t="shared" si="44" ref="I182:I188">H182-E182</f>
        <v>0.6699999999999999</v>
      </c>
      <c r="J182" s="39">
        <f t="shared" si="40"/>
        <v>0.06320754716981132</v>
      </c>
      <c r="K182" s="40">
        <f t="shared" si="41"/>
        <v>0.0406301824212272</v>
      </c>
    </row>
    <row r="183" spans="2:11" ht="15">
      <c r="B183" s="116" t="s">
        <v>101</v>
      </c>
      <c r="C183" s="59">
        <v>1</v>
      </c>
      <c r="D183" s="60">
        <f aca="true" t="shared" si="45" ref="D183:D188">+D154</f>
        <v>1</v>
      </c>
      <c r="E183" s="61">
        <f t="shared" si="42"/>
        <v>1</v>
      </c>
      <c r="F183" s="62">
        <f>+C183</f>
        <v>1</v>
      </c>
      <c r="G183" s="60">
        <f aca="true" t="shared" si="46" ref="G183:G192">+G154</f>
        <v>1.03</v>
      </c>
      <c r="H183" s="63">
        <f t="shared" si="43"/>
        <v>1.03</v>
      </c>
      <c r="I183" s="63">
        <f t="shared" si="44"/>
        <v>0.030000000000000027</v>
      </c>
      <c r="J183" s="39">
        <f t="shared" si="40"/>
        <v>0.030000000000000027</v>
      </c>
      <c r="K183" s="40">
        <f t="shared" si="41"/>
        <v>0.003713317470617925</v>
      </c>
    </row>
    <row r="184" spans="2:11" ht="15">
      <c r="B184" s="116" t="s">
        <v>102</v>
      </c>
      <c r="C184" s="64">
        <v>1</v>
      </c>
      <c r="D184" s="65">
        <f t="shared" si="45"/>
        <v>0</v>
      </c>
      <c r="E184" s="61">
        <f t="shared" si="42"/>
        <v>0</v>
      </c>
      <c r="F184" s="66">
        <f>C184</f>
        <v>1</v>
      </c>
      <c r="G184" s="65">
        <f t="shared" si="46"/>
        <v>0.28</v>
      </c>
      <c r="H184" s="61">
        <f t="shared" si="43"/>
        <v>0.28</v>
      </c>
      <c r="I184" s="61">
        <f t="shared" si="44"/>
        <v>0.28</v>
      </c>
      <c r="J184" s="39">
        <f t="shared" si="40"/>
        <v>0</v>
      </c>
      <c r="K184" s="40">
        <f t="shared" si="41"/>
        <v>0.0010094455259932224</v>
      </c>
    </row>
    <row r="185" spans="2:11" ht="15">
      <c r="B185" s="67" t="s">
        <v>15</v>
      </c>
      <c r="C185" s="68">
        <f>+C176</f>
        <v>2000</v>
      </c>
      <c r="D185" s="69">
        <f t="shared" si="45"/>
        <v>0.0154</v>
      </c>
      <c r="E185" s="61">
        <f t="shared" si="42"/>
        <v>30.8</v>
      </c>
      <c r="F185" s="70">
        <f>+C185</f>
        <v>2000</v>
      </c>
      <c r="G185" s="69">
        <f t="shared" si="46"/>
        <v>0.016</v>
      </c>
      <c r="H185" s="61">
        <f t="shared" si="43"/>
        <v>32</v>
      </c>
      <c r="I185" s="61">
        <f t="shared" si="44"/>
        <v>1.1999999999999993</v>
      </c>
      <c r="J185" s="39">
        <f t="shared" si="40"/>
        <v>0.03896103896103894</v>
      </c>
      <c r="K185" s="40">
        <f t="shared" si="41"/>
        <v>0.11536520297065397</v>
      </c>
    </row>
    <row r="186" spans="2:11" ht="15">
      <c r="B186" s="116" t="s">
        <v>109</v>
      </c>
      <c r="C186" s="71">
        <f>+C176*H176</f>
        <v>2071.2000000000003</v>
      </c>
      <c r="D186" s="72">
        <f t="shared" si="45"/>
        <v>0</v>
      </c>
      <c r="E186" s="61">
        <f t="shared" si="42"/>
        <v>0</v>
      </c>
      <c r="F186" s="70">
        <f>+C176*H177</f>
        <v>2069.7999999999997</v>
      </c>
      <c r="G186" s="69">
        <f t="shared" si="46"/>
        <v>0.001</v>
      </c>
      <c r="H186" s="61">
        <f t="shared" si="43"/>
        <v>2.07</v>
      </c>
      <c r="I186" s="61">
        <f t="shared" si="44"/>
        <v>2.07</v>
      </c>
      <c r="J186" s="39">
        <f t="shared" si="40"/>
        <v>0</v>
      </c>
      <c r="K186" s="40">
        <f t="shared" si="41"/>
        <v>0.007462686567164179</v>
      </c>
    </row>
    <row r="187" spans="2:11" ht="15">
      <c r="B187" s="120" t="s">
        <v>110</v>
      </c>
      <c r="C187" s="71">
        <f>+C185</f>
        <v>2000</v>
      </c>
      <c r="D187" s="72">
        <f t="shared" si="45"/>
        <v>0</v>
      </c>
      <c r="E187" s="61">
        <f t="shared" si="42"/>
        <v>0</v>
      </c>
      <c r="F187" s="70">
        <f>+F185</f>
        <v>2000</v>
      </c>
      <c r="G187" s="72">
        <f t="shared" si="46"/>
        <v>0.001</v>
      </c>
      <c r="H187" s="61">
        <f t="shared" si="43"/>
        <v>2</v>
      </c>
      <c r="I187" s="61">
        <f t="shared" si="44"/>
        <v>2</v>
      </c>
      <c r="J187" s="39">
        <f t="shared" si="40"/>
        <v>0</v>
      </c>
      <c r="K187" s="40">
        <f t="shared" si="41"/>
        <v>0.007210325185665873</v>
      </c>
    </row>
    <row r="188" spans="2:11" ht="15.75" thickBot="1">
      <c r="B188" s="116" t="s">
        <v>103</v>
      </c>
      <c r="C188" s="115">
        <f>+C176*H176</f>
        <v>2071.2000000000003</v>
      </c>
      <c r="D188" s="45">
        <f t="shared" si="45"/>
        <v>-0.002</v>
      </c>
      <c r="E188" s="75">
        <f t="shared" si="42"/>
        <v>-4.14</v>
      </c>
      <c r="F188" s="73">
        <f>+F186</f>
        <v>2069.7999999999997</v>
      </c>
      <c r="G188" s="45">
        <f t="shared" si="46"/>
        <v>-0.002</v>
      </c>
      <c r="H188" s="61">
        <f t="shared" si="43"/>
        <v>-4.14</v>
      </c>
      <c r="I188" s="61">
        <f t="shared" si="44"/>
        <v>0</v>
      </c>
      <c r="J188" s="39">
        <f t="shared" si="40"/>
        <v>0</v>
      </c>
      <c r="K188" s="40">
        <f t="shared" si="41"/>
        <v>-0.014925373134328358</v>
      </c>
    </row>
    <row r="189" spans="2:11" ht="15.75" thickBot="1">
      <c r="B189" s="76" t="s">
        <v>54</v>
      </c>
      <c r="C189" s="48"/>
      <c r="D189" s="77"/>
      <c r="E189" s="78">
        <f>SUM(E182:E188)</f>
        <v>38.26</v>
      </c>
      <c r="F189" s="48"/>
      <c r="G189" s="77"/>
      <c r="H189" s="78">
        <f>SUM(H182:H188)</f>
        <v>44.51</v>
      </c>
      <c r="I189" s="78">
        <f>SUM(I182:I188)</f>
        <v>6.249999999999999</v>
      </c>
      <c r="J189" s="79">
        <f t="shared" si="40"/>
        <v>0.1633559853633037</v>
      </c>
      <c r="K189" s="80">
        <f t="shared" si="41"/>
        <v>0.16046578700699402</v>
      </c>
    </row>
    <row r="190" spans="2:11" ht="15">
      <c r="B190" s="67" t="s">
        <v>40</v>
      </c>
      <c r="C190" s="81">
        <f>+C176*H176</f>
        <v>2071.2000000000003</v>
      </c>
      <c r="D190" s="82">
        <f>+D161</f>
        <v>0.0061</v>
      </c>
      <c r="E190" s="61">
        <f>ROUND(C190*D190,2)</f>
        <v>12.63</v>
      </c>
      <c r="F190" s="81">
        <f>+F186</f>
        <v>2069.7999999999997</v>
      </c>
      <c r="G190" s="82">
        <f t="shared" si="46"/>
        <v>0.0061</v>
      </c>
      <c r="H190" s="61">
        <f>ROUND(F190*G190,2)</f>
        <v>12.63</v>
      </c>
      <c r="I190" s="61">
        <f>H190-E190</f>
        <v>0</v>
      </c>
      <c r="J190" s="39">
        <f t="shared" si="40"/>
        <v>0</v>
      </c>
      <c r="K190" s="40">
        <f t="shared" si="41"/>
        <v>0.04553320354747999</v>
      </c>
    </row>
    <row r="191" spans="2:11" ht="15">
      <c r="B191" s="67" t="s">
        <v>41</v>
      </c>
      <c r="C191" s="68">
        <f>+C176*H176</f>
        <v>2071.2000000000003</v>
      </c>
      <c r="D191" s="69">
        <f>+D162</f>
        <v>0.0051</v>
      </c>
      <c r="E191" s="83">
        <f>ROUND(C191*D191,2)</f>
        <v>10.56</v>
      </c>
      <c r="F191" s="68">
        <f>+F186</f>
        <v>2069.7999999999997</v>
      </c>
      <c r="G191" s="69">
        <f t="shared" si="46"/>
        <v>0.0051</v>
      </c>
      <c r="H191" s="83">
        <f>ROUND(F191*G191,2)</f>
        <v>10.56</v>
      </c>
      <c r="I191" s="83">
        <f>H191-E191</f>
        <v>0</v>
      </c>
      <c r="J191" s="39">
        <f t="shared" si="40"/>
        <v>0</v>
      </c>
      <c r="K191" s="40">
        <f t="shared" si="41"/>
        <v>0.03807051698031581</v>
      </c>
    </row>
    <row r="192" spans="2:11" ht="15.75" thickBot="1">
      <c r="B192" s="74" t="s">
        <v>55</v>
      </c>
      <c r="C192" s="71">
        <f>+C176*H176</f>
        <v>2071.2000000000003</v>
      </c>
      <c r="D192" s="69">
        <f>+D163</f>
        <v>0</v>
      </c>
      <c r="E192" s="83">
        <f>ROUND(C192*D192,2)</f>
        <v>0</v>
      </c>
      <c r="F192" s="73">
        <f>+F186</f>
        <v>2069.7999999999997</v>
      </c>
      <c r="G192" s="69">
        <f t="shared" si="46"/>
        <v>0</v>
      </c>
      <c r="H192" s="83">
        <f>ROUND(F192*G192,2)</f>
        <v>0</v>
      </c>
      <c r="I192" s="83">
        <f>H192-E192</f>
        <v>0</v>
      </c>
      <c r="J192" s="39">
        <f t="shared" si="40"/>
        <v>0</v>
      </c>
      <c r="K192" s="40">
        <f t="shared" si="41"/>
        <v>0</v>
      </c>
    </row>
    <row r="193" spans="2:11" ht="15.75" thickBot="1">
      <c r="B193" s="76" t="s">
        <v>56</v>
      </c>
      <c r="C193" s="84"/>
      <c r="D193" s="85"/>
      <c r="E193" s="78">
        <f>SUM(E190:E192)</f>
        <v>23.19</v>
      </c>
      <c r="F193" s="84"/>
      <c r="G193" s="85"/>
      <c r="H193" s="78">
        <f>SUM(H190:H192)</f>
        <v>23.19</v>
      </c>
      <c r="I193" s="78">
        <f>SUM(I190:I192)</f>
        <v>0</v>
      </c>
      <c r="J193" s="79">
        <f t="shared" si="40"/>
        <v>0</v>
      </c>
      <c r="K193" s="80">
        <f t="shared" si="41"/>
        <v>0.08360372052779581</v>
      </c>
    </row>
    <row r="194" spans="2:11" ht="15.75" thickBot="1">
      <c r="B194" s="47" t="s">
        <v>57</v>
      </c>
      <c r="C194" s="86"/>
      <c r="D194" s="87"/>
      <c r="E194" s="50">
        <f>SUM(E189,E193)</f>
        <v>61.45</v>
      </c>
      <c r="F194" s="86"/>
      <c r="G194" s="87"/>
      <c r="H194" s="50">
        <f>SUM(H189,H193)</f>
        <v>67.7</v>
      </c>
      <c r="I194" s="50">
        <f>SUM(I189,I193)</f>
        <v>6.249999999999999</v>
      </c>
      <c r="J194" s="52">
        <f t="shared" si="40"/>
        <v>0.10170870626525629</v>
      </c>
      <c r="K194" s="53">
        <f t="shared" si="41"/>
        <v>0.24406950753478984</v>
      </c>
    </row>
    <row r="195" spans="2:11" ht="15">
      <c r="B195" s="34" t="s">
        <v>42</v>
      </c>
      <c r="C195" s="81">
        <f>+C176*H176</f>
        <v>2071.2000000000003</v>
      </c>
      <c r="D195" s="82">
        <f>+D166</f>
        <v>0.0056</v>
      </c>
      <c r="E195" s="37">
        <f>ROUND(C195*D195,2)</f>
        <v>11.6</v>
      </c>
      <c r="F195" s="81">
        <f>+F186</f>
        <v>2069.7999999999997</v>
      </c>
      <c r="G195" s="82">
        <f>+G166</f>
        <v>0.0056</v>
      </c>
      <c r="H195" s="37">
        <f>ROUND(F195*G195,2)</f>
        <v>11.59</v>
      </c>
      <c r="I195" s="37">
        <f>H195-E195</f>
        <v>-0.009999999999999787</v>
      </c>
      <c r="J195" s="39">
        <f t="shared" si="40"/>
        <v>-0.000862068965517223</v>
      </c>
      <c r="K195" s="88">
        <f t="shared" si="41"/>
        <v>0.04178383445093374</v>
      </c>
    </row>
    <row r="196" spans="2:11" ht="15">
      <c r="B196" s="89" t="s">
        <v>43</v>
      </c>
      <c r="C196" s="68">
        <f>+C176*H176</f>
        <v>2071.2000000000003</v>
      </c>
      <c r="D196" s="69">
        <f>+D167</f>
        <v>0.0013</v>
      </c>
      <c r="E196" s="90">
        <f>ROUND(C196*D196,2)</f>
        <v>2.69</v>
      </c>
      <c r="F196" s="68">
        <f>+F186</f>
        <v>2069.7999999999997</v>
      </c>
      <c r="G196" s="69">
        <f>+G167</f>
        <v>0.0013</v>
      </c>
      <c r="H196" s="90">
        <f>ROUND(F196*G196,2)</f>
        <v>2.69</v>
      </c>
      <c r="I196" s="90">
        <f>H196-E196</f>
        <v>0</v>
      </c>
      <c r="J196" s="39">
        <f t="shared" si="40"/>
        <v>0</v>
      </c>
      <c r="K196" s="40">
        <f t="shared" si="41"/>
        <v>0.0096978873747206</v>
      </c>
    </row>
    <row r="197" spans="2:11" ht="15.75" thickBot="1">
      <c r="B197" s="91" t="s">
        <v>58</v>
      </c>
      <c r="C197" s="92">
        <v>1</v>
      </c>
      <c r="D197" s="93">
        <f>+D168</f>
        <v>0.25</v>
      </c>
      <c r="E197" s="75">
        <f>ROUND(C197*D197,2)</f>
        <v>0.25</v>
      </c>
      <c r="F197" s="92">
        <v>1</v>
      </c>
      <c r="G197" s="93">
        <f>+G168</f>
        <v>0.25</v>
      </c>
      <c r="H197" s="75">
        <f>ROUND(F197*G197,2)</f>
        <v>0.25</v>
      </c>
      <c r="I197" s="75">
        <f>H197-E197</f>
        <v>0</v>
      </c>
      <c r="J197" s="39">
        <f t="shared" si="40"/>
        <v>0</v>
      </c>
      <c r="K197" s="40">
        <f t="shared" si="41"/>
        <v>0.0009012906482082342</v>
      </c>
    </row>
    <row r="198" spans="2:11" ht="15.75" thickBot="1">
      <c r="B198" s="47" t="s">
        <v>59</v>
      </c>
      <c r="C198" s="1"/>
      <c r="D198" s="51"/>
      <c r="E198" s="50">
        <f>SUM(E195:E197)</f>
        <v>14.54</v>
      </c>
      <c r="F198" s="1"/>
      <c r="G198" s="51"/>
      <c r="H198" s="50">
        <f>SUM(H195:H197)</f>
        <v>14.53</v>
      </c>
      <c r="I198" s="50">
        <f>SUM(I195:I196)</f>
        <v>-0.009999999999999787</v>
      </c>
      <c r="J198" s="52">
        <f t="shared" si="40"/>
        <v>-0.0006877579092159414</v>
      </c>
      <c r="K198" s="53">
        <f t="shared" si="41"/>
        <v>0.05238301247386257</v>
      </c>
    </row>
    <row r="199" spans="2:11" ht="15.75" thickBot="1">
      <c r="B199" s="94" t="s">
        <v>60</v>
      </c>
      <c r="C199" s="95">
        <f>+C176</f>
        <v>2000</v>
      </c>
      <c r="D199" s="110">
        <v>0.007</v>
      </c>
      <c r="E199" s="96">
        <f>ROUND(C199*D199,2)</f>
        <v>14</v>
      </c>
      <c r="F199" s="95">
        <f>C199</f>
        <v>2000</v>
      </c>
      <c r="G199" s="111">
        <f>D199</f>
        <v>0.007</v>
      </c>
      <c r="H199" s="96">
        <f>ROUND(F199*G199,2)</f>
        <v>14</v>
      </c>
      <c r="I199" s="97">
        <f>H199-E199</f>
        <v>0</v>
      </c>
      <c r="J199" s="98">
        <f t="shared" si="40"/>
        <v>0</v>
      </c>
      <c r="K199" s="99">
        <f t="shared" si="41"/>
        <v>0.05047227629966112</v>
      </c>
    </row>
    <row r="200" spans="2:11" ht="15.75" thickBot="1">
      <c r="B200" s="47" t="s">
        <v>61</v>
      </c>
      <c r="C200" s="1"/>
      <c r="D200" s="51"/>
      <c r="E200" s="50">
        <f>SUM(E181,E194,E198,E199)</f>
        <v>239.33</v>
      </c>
      <c r="F200" s="1"/>
      <c r="G200" s="100"/>
      <c r="H200" s="50">
        <f>SUM(H181,H194,H198,H199)</f>
        <v>245.47</v>
      </c>
      <c r="I200" s="50">
        <f>H200-E200</f>
        <v>6.139999999999986</v>
      </c>
      <c r="J200" s="52">
        <f t="shared" si="40"/>
        <v>0.025654953411607347</v>
      </c>
      <c r="K200" s="53">
        <f t="shared" si="41"/>
        <v>0.884959261662701</v>
      </c>
    </row>
    <row r="201" spans="2:11" ht="15.75" thickBot="1">
      <c r="B201" s="101" t="s">
        <v>62</v>
      </c>
      <c r="C201" s="102">
        <f>ROUND($E200,2)</f>
        <v>239.33</v>
      </c>
      <c r="D201" s="103">
        <v>0.13</v>
      </c>
      <c r="E201" s="104">
        <f>ROUND(C201*D201,2)</f>
        <v>31.11</v>
      </c>
      <c r="F201" s="102">
        <f>ROUND($H200,2)</f>
        <v>245.47</v>
      </c>
      <c r="G201" s="105">
        <f>D201</f>
        <v>0.13</v>
      </c>
      <c r="H201" s="104">
        <f>ROUND(F201*G201,2)</f>
        <v>31.91</v>
      </c>
      <c r="I201" s="50">
        <f>H201-E201</f>
        <v>0.8000000000000007</v>
      </c>
      <c r="J201" s="52">
        <f t="shared" si="40"/>
        <v>0.02571520411443268</v>
      </c>
      <c r="K201" s="53">
        <f t="shared" si="41"/>
        <v>0.11504073833729901</v>
      </c>
    </row>
    <row r="202" spans="2:11" ht="15.75" thickBot="1">
      <c r="B202" s="47" t="s">
        <v>63</v>
      </c>
      <c r="C202" s="1"/>
      <c r="D202" s="1"/>
      <c r="E202" s="50">
        <f>SUM(E200:E201)</f>
        <v>270.44</v>
      </c>
      <c r="F202" s="1"/>
      <c r="G202" s="1"/>
      <c r="H202" s="50">
        <f>SUM(H200:H201)</f>
        <v>277.38</v>
      </c>
      <c r="I202" s="50">
        <f>H202-E202</f>
        <v>6.939999999999998</v>
      </c>
      <c r="J202" s="52">
        <f t="shared" si="40"/>
        <v>0.025661884336636583</v>
      </c>
      <c r="K202" s="53">
        <f t="shared" si="41"/>
        <v>1</v>
      </c>
    </row>
  </sheetData>
  <sheetProtection/>
  <printOptions/>
  <pageMargins left="0.34" right="0.35" top="0.7480314960629921" bottom="0.7480314960629921" header="0.31496062992125984" footer="0.31496062992125984"/>
  <pageSetup fitToHeight="1" fitToWidth="1" horizontalDpi="600" verticalDpi="600" orientation="landscape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02"/>
  <sheetViews>
    <sheetView zoomScalePageLayoutView="0" workbookViewId="0" topLeftCell="A130">
      <selection activeCell="B120" sqref="B120"/>
    </sheetView>
  </sheetViews>
  <sheetFormatPr defaultColWidth="9.140625" defaultRowHeight="15"/>
  <cols>
    <col min="2" max="2" width="55.140625" style="0" customWidth="1"/>
    <col min="3" max="3" width="9.8515625" style="0" bestFit="1" customWidth="1"/>
  </cols>
  <sheetData>
    <row r="1" ht="15.75" thickBot="1"/>
    <row r="2" spans="2:8" ht="19.5" thickBot="1">
      <c r="B2" s="106" t="s">
        <v>64</v>
      </c>
      <c r="C2" s="107">
        <v>500</v>
      </c>
      <c r="D2" s="108" t="s">
        <v>65</v>
      </c>
      <c r="E2" s="151" t="s">
        <v>74</v>
      </c>
      <c r="F2" s="152"/>
      <c r="G2" s="153"/>
      <c r="H2" s="155">
        <v>1.0356</v>
      </c>
    </row>
    <row r="3" spans="2:8" ht="19.5" thickBot="1">
      <c r="B3" s="106" t="s">
        <v>66</v>
      </c>
      <c r="C3" s="109">
        <v>750</v>
      </c>
      <c r="D3" s="108" t="s">
        <v>65</v>
      </c>
      <c r="E3" s="151" t="s">
        <v>75</v>
      </c>
      <c r="F3" s="152"/>
      <c r="G3" s="153"/>
      <c r="H3" s="155">
        <v>1.0349</v>
      </c>
    </row>
    <row r="4" spans="2:11" ht="27" thickBot="1">
      <c r="B4" s="126" t="s">
        <v>73</v>
      </c>
      <c r="C4" s="28" t="s">
        <v>45</v>
      </c>
      <c r="D4" s="29" t="s">
        <v>46</v>
      </c>
      <c r="E4" s="30" t="s">
        <v>47</v>
      </c>
      <c r="F4" s="29" t="s">
        <v>45</v>
      </c>
      <c r="G4" s="29" t="s">
        <v>46</v>
      </c>
      <c r="H4" s="30" t="s">
        <v>47</v>
      </c>
      <c r="I4" s="31" t="s">
        <v>8</v>
      </c>
      <c r="J4" s="32" t="s">
        <v>48</v>
      </c>
      <c r="K4" s="33" t="s">
        <v>49</v>
      </c>
    </row>
    <row r="5" spans="2:11" ht="15">
      <c r="B5" s="34" t="s">
        <v>50</v>
      </c>
      <c r="C5" s="35">
        <v>750</v>
      </c>
      <c r="D5" s="36">
        <v>0.065</v>
      </c>
      <c r="E5" s="37">
        <f>ROUND(C5*D5,2)</f>
        <v>48.75</v>
      </c>
      <c r="F5" s="35">
        <f>+C3</f>
        <v>750</v>
      </c>
      <c r="G5" s="38">
        <f>D5</f>
        <v>0.065</v>
      </c>
      <c r="H5" s="37">
        <f>ROUND(F5*G5,2)</f>
        <v>48.75</v>
      </c>
      <c r="I5" s="37">
        <f>H5-E5</f>
        <v>0</v>
      </c>
      <c r="J5" s="39">
        <f aca="true" t="shared" si="0" ref="J5:J28">IF(ISERROR(I5/E5),0,I5/E5)</f>
        <v>0</v>
      </c>
      <c r="K5" s="40">
        <f>IF(ISERROR(H5/$H$28),0,H5/$H$28)</f>
        <v>0.5997047607331776</v>
      </c>
    </row>
    <row r="6" spans="2:11" ht="15.75" thickBot="1">
      <c r="B6" s="41" t="s">
        <v>51</v>
      </c>
      <c r="C6" s="42">
        <f>+C2*H2-C3</f>
        <v>-232.19999999999993</v>
      </c>
      <c r="D6" s="43">
        <v>0.075</v>
      </c>
      <c r="E6" s="44">
        <f>ROUND(C6*D6,2)</f>
        <v>-17.42</v>
      </c>
      <c r="F6" s="42">
        <f>+C2*H3-C3</f>
        <v>-232.55000000000007</v>
      </c>
      <c r="G6" s="45">
        <f>D6</f>
        <v>0.075</v>
      </c>
      <c r="H6" s="44">
        <f>ROUND(F6*G6,2)</f>
        <v>-17.44</v>
      </c>
      <c r="I6" s="44">
        <f>H6-E6</f>
        <v>-0.019999999999999574</v>
      </c>
      <c r="J6" s="46">
        <f t="shared" si="0"/>
        <v>0.0011481056257175413</v>
      </c>
      <c r="K6" s="40">
        <f aca="true" t="shared" si="1" ref="K6:K28">IF(ISERROR(H6/$H$28),0,H6/$H$28)</f>
        <v>-0.21454053389100755</v>
      </c>
    </row>
    <row r="7" spans="2:11" ht="15.75" thickBot="1">
      <c r="B7" s="47" t="s">
        <v>52</v>
      </c>
      <c r="C7" s="48"/>
      <c r="D7" s="49"/>
      <c r="E7" s="50">
        <f>SUM(E5:E6)</f>
        <v>31.33</v>
      </c>
      <c r="F7" s="1"/>
      <c r="G7" s="51"/>
      <c r="H7" s="50">
        <f>SUM(H5:H6)</f>
        <v>31.31</v>
      </c>
      <c r="I7" s="50">
        <f>SUM(I5:I6)</f>
        <v>-0.019999999999999574</v>
      </c>
      <c r="J7" s="52">
        <f t="shared" si="0"/>
        <v>-0.0006383657835939858</v>
      </c>
      <c r="K7" s="53">
        <f t="shared" si="1"/>
        <v>0.38516422684217005</v>
      </c>
    </row>
    <row r="8" spans="2:11" ht="15">
      <c r="B8" s="54" t="s">
        <v>7</v>
      </c>
      <c r="C8" s="55">
        <v>1</v>
      </c>
      <c r="D8" s="56">
        <f>+Rates!F21</f>
        <v>20.27</v>
      </c>
      <c r="E8" s="57">
        <f aca="true" t="shared" si="2" ref="E8:E23">ROUND(C8*D8,2)</f>
        <v>20.27</v>
      </c>
      <c r="F8" s="58">
        <f>C8</f>
        <v>1</v>
      </c>
      <c r="G8" s="56">
        <f>+Rates!H21</f>
        <v>19.19</v>
      </c>
      <c r="H8" s="57">
        <f aca="true" t="shared" si="3" ref="H8:H18">ROUND(F8*G8,2)</f>
        <v>19.19</v>
      </c>
      <c r="I8" s="57">
        <f aca="true" t="shared" si="4" ref="I8:I18">H8-E8</f>
        <v>-1.0799999999999983</v>
      </c>
      <c r="J8" s="39">
        <f t="shared" si="0"/>
        <v>-0.05328071040947204</v>
      </c>
      <c r="K8" s="40">
        <f t="shared" si="1"/>
        <v>0.2360683970968139</v>
      </c>
    </row>
    <row r="9" spans="2:11" ht="15">
      <c r="B9" s="116" t="s">
        <v>101</v>
      </c>
      <c r="C9" s="59">
        <v>1</v>
      </c>
      <c r="D9" s="60">
        <f>+Rates!F22</f>
        <v>1</v>
      </c>
      <c r="E9" s="61">
        <f t="shared" si="2"/>
        <v>1</v>
      </c>
      <c r="F9" s="62">
        <f>+C9</f>
        <v>1</v>
      </c>
      <c r="G9" s="60">
        <f>+Rates!H22</f>
        <v>1.03</v>
      </c>
      <c r="H9" s="63">
        <f t="shared" si="3"/>
        <v>1.03</v>
      </c>
      <c r="I9" s="63">
        <f t="shared" si="4"/>
        <v>0.030000000000000027</v>
      </c>
      <c r="J9" s="39">
        <f t="shared" si="0"/>
        <v>0.030000000000000027</v>
      </c>
      <c r="K9" s="40">
        <f t="shared" si="1"/>
        <v>0.012670685201131753</v>
      </c>
    </row>
    <row r="10" spans="2:11" ht="15">
      <c r="B10" s="116" t="s">
        <v>102</v>
      </c>
      <c r="C10" s="64">
        <v>1</v>
      </c>
      <c r="D10" s="65">
        <v>0</v>
      </c>
      <c r="E10" s="61">
        <f t="shared" si="2"/>
        <v>0</v>
      </c>
      <c r="F10" s="66">
        <f>C10</f>
        <v>1</v>
      </c>
      <c r="G10" s="65">
        <v>0.28</v>
      </c>
      <c r="H10" s="61">
        <f t="shared" si="3"/>
        <v>0.28</v>
      </c>
      <c r="I10" s="61">
        <f t="shared" si="4"/>
        <v>0.28</v>
      </c>
      <c r="J10" s="39">
        <f t="shared" si="0"/>
        <v>0</v>
      </c>
      <c r="K10" s="40">
        <f t="shared" si="1"/>
        <v>0.0034444581129290204</v>
      </c>
    </row>
    <row r="11" spans="2:11" ht="15">
      <c r="B11" s="67" t="s">
        <v>15</v>
      </c>
      <c r="C11" s="68">
        <f>+C2</f>
        <v>500</v>
      </c>
      <c r="D11" s="69">
        <f>+Rates!F23</f>
        <v>0.0178</v>
      </c>
      <c r="E11" s="61">
        <f t="shared" si="2"/>
        <v>8.9</v>
      </c>
      <c r="F11" s="70">
        <f>+C11</f>
        <v>500</v>
      </c>
      <c r="G11" s="69">
        <f>+Rates!H23</f>
        <v>0.0166</v>
      </c>
      <c r="H11" s="61">
        <f t="shared" si="3"/>
        <v>8.3</v>
      </c>
      <c r="I11" s="61">
        <f t="shared" si="4"/>
        <v>-0.5999999999999996</v>
      </c>
      <c r="J11" s="39">
        <f t="shared" si="0"/>
        <v>-0.06741573033707861</v>
      </c>
      <c r="K11" s="40">
        <f t="shared" si="1"/>
        <v>0.10210357977611025</v>
      </c>
    </row>
    <row r="12" spans="2:11" ht="15">
      <c r="B12" s="116" t="s">
        <v>109</v>
      </c>
      <c r="C12" s="71">
        <f>+C2*H2</f>
        <v>517.8000000000001</v>
      </c>
      <c r="D12" s="72">
        <f>+Rates!F24</f>
        <v>0</v>
      </c>
      <c r="E12" s="61">
        <f t="shared" si="2"/>
        <v>0</v>
      </c>
      <c r="F12" s="70">
        <f>+C2*H3</f>
        <v>517.4499999999999</v>
      </c>
      <c r="G12" s="69">
        <f>+Rates!H24</f>
        <v>0.0008</v>
      </c>
      <c r="H12" s="61">
        <f t="shared" si="3"/>
        <v>0.41</v>
      </c>
      <c r="I12" s="61">
        <f t="shared" si="4"/>
        <v>0.41</v>
      </c>
      <c r="J12" s="39">
        <f t="shared" si="0"/>
        <v>0</v>
      </c>
      <c r="K12" s="40">
        <f t="shared" si="1"/>
        <v>0.005043670808217493</v>
      </c>
    </row>
    <row r="13" spans="2:11" ht="15">
      <c r="B13" s="120" t="s">
        <v>110</v>
      </c>
      <c r="C13" s="71">
        <f>+C11</f>
        <v>500</v>
      </c>
      <c r="D13" s="72">
        <v>0</v>
      </c>
      <c r="E13" s="61">
        <f t="shared" si="2"/>
        <v>0</v>
      </c>
      <c r="F13" s="70">
        <f>+F11</f>
        <v>500</v>
      </c>
      <c r="G13" s="72">
        <v>0</v>
      </c>
      <c r="H13" s="61">
        <f t="shared" si="3"/>
        <v>0</v>
      </c>
      <c r="I13" s="61">
        <f t="shared" si="4"/>
        <v>0</v>
      </c>
      <c r="J13" s="39">
        <f t="shared" si="0"/>
        <v>0</v>
      </c>
      <c r="K13" s="40">
        <f t="shared" si="1"/>
        <v>0</v>
      </c>
    </row>
    <row r="14" spans="2:11" ht="15.75" thickBot="1">
      <c r="B14" s="116" t="s">
        <v>103</v>
      </c>
      <c r="C14" s="115">
        <f>+C2*H2</f>
        <v>517.8000000000001</v>
      </c>
      <c r="D14" s="45">
        <f>+ROUND(Rates!F25,4)</f>
        <v>-0.002</v>
      </c>
      <c r="E14" s="75">
        <f t="shared" si="2"/>
        <v>-1.04</v>
      </c>
      <c r="F14" s="73">
        <f>+F12</f>
        <v>517.4499999999999</v>
      </c>
      <c r="G14" s="45">
        <f>+ROUND(Rates!H25,4)</f>
        <v>-0.002</v>
      </c>
      <c r="H14" s="61">
        <f t="shared" si="3"/>
        <v>-1.03</v>
      </c>
      <c r="I14" s="61">
        <f t="shared" si="4"/>
        <v>0.010000000000000009</v>
      </c>
      <c r="J14" s="39">
        <f t="shared" si="0"/>
        <v>-0.009615384615384623</v>
      </c>
      <c r="K14" s="40">
        <f t="shared" si="1"/>
        <v>-0.012670685201131753</v>
      </c>
    </row>
    <row r="15" spans="2:11" ht="15.75" thickBot="1">
      <c r="B15" s="76" t="s">
        <v>54</v>
      </c>
      <c r="C15" s="48"/>
      <c r="D15" s="77"/>
      <c r="E15" s="78">
        <f>SUM(E8:E14)</f>
        <v>29.130000000000003</v>
      </c>
      <c r="F15" s="48"/>
      <c r="G15" s="77"/>
      <c r="H15" s="78">
        <f>SUM(H8:H14)</f>
        <v>28.180000000000003</v>
      </c>
      <c r="I15" s="78">
        <f>SUM(I8:I14)</f>
        <v>-0.949999999999998</v>
      </c>
      <c r="J15" s="79">
        <f t="shared" si="0"/>
        <v>-0.032612427051149945</v>
      </c>
      <c r="K15" s="80">
        <f t="shared" si="1"/>
        <v>0.3466601057940707</v>
      </c>
    </row>
    <row r="16" spans="2:11" ht="15">
      <c r="B16" s="67" t="s">
        <v>40</v>
      </c>
      <c r="C16" s="81">
        <f>+C2*H2</f>
        <v>517.8000000000001</v>
      </c>
      <c r="D16" s="82">
        <f>+Rates!F27</f>
        <v>0.0055</v>
      </c>
      <c r="E16" s="61">
        <f t="shared" si="2"/>
        <v>2.85</v>
      </c>
      <c r="F16" s="81">
        <f>+F12</f>
        <v>517.4499999999999</v>
      </c>
      <c r="G16" s="82">
        <f>+Rates!H27</f>
        <v>0.0055</v>
      </c>
      <c r="H16" s="61">
        <f t="shared" si="3"/>
        <v>2.85</v>
      </c>
      <c r="I16" s="61">
        <f t="shared" si="4"/>
        <v>0</v>
      </c>
      <c r="J16" s="39">
        <f t="shared" si="0"/>
        <v>0</v>
      </c>
      <c r="K16" s="40">
        <f t="shared" si="1"/>
        <v>0.035059662935170384</v>
      </c>
    </row>
    <row r="17" spans="2:11" ht="15">
      <c r="B17" s="67" t="s">
        <v>41</v>
      </c>
      <c r="C17" s="68">
        <f>+C2*H2</f>
        <v>517.8000000000001</v>
      </c>
      <c r="D17" s="69">
        <f>+Rates!F28</f>
        <v>0.0044</v>
      </c>
      <c r="E17" s="83">
        <f t="shared" si="2"/>
        <v>2.28</v>
      </c>
      <c r="F17" s="68">
        <f>+F12</f>
        <v>517.4499999999999</v>
      </c>
      <c r="G17" s="69">
        <f>+Rates!H28</f>
        <v>0.0044</v>
      </c>
      <c r="H17" s="83">
        <f t="shared" si="3"/>
        <v>2.28</v>
      </c>
      <c r="I17" s="83">
        <f t="shared" si="4"/>
        <v>0</v>
      </c>
      <c r="J17" s="39">
        <f t="shared" si="0"/>
        <v>0</v>
      </c>
      <c r="K17" s="40">
        <f t="shared" si="1"/>
        <v>0.0280477303481363</v>
      </c>
    </row>
    <row r="18" spans="2:11" ht="15.75" thickBot="1">
      <c r="B18" s="74" t="s">
        <v>55</v>
      </c>
      <c r="C18" s="71">
        <f>+C2*H2</f>
        <v>517.8000000000001</v>
      </c>
      <c r="D18" s="69">
        <v>0</v>
      </c>
      <c r="E18" s="83">
        <f t="shared" si="2"/>
        <v>0</v>
      </c>
      <c r="F18" s="73">
        <f>+F12</f>
        <v>517.4499999999999</v>
      </c>
      <c r="G18" s="69">
        <v>0</v>
      </c>
      <c r="H18" s="83">
        <f t="shared" si="3"/>
        <v>0</v>
      </c>
      <c r="I18" s="83">
        <f t="shared" si="4"/>
        <v>0</v>
      </c>
      <c r="J18" s="39">
        <f t="shared" si="0"/>
        <v>0</v>
      </c>
      <c r="K18" s="40">
        <f t="shared" si="1"/>
        <v>0</v>
      </c>
    </row>
    <row r="19" spans="2:11" ht="15.75" thickBot="1">
      <c r="B19" s="76" t="s">
        <v>56</v>
      </c>
      <c r="C19" s="84"/>
      <c r="D19" s="85"/>
      <c r="E19" s="78">
        <f>SUM(E16:E18)</f>
        <v>5.13</v>
      </c>
      <c r="F19" s="84"/>
      <c r="G19" s="85"/>
      <c r="H19" s="78">
        <f>SUM(H16:H18)</f>
        <v>5.13</v>
      </c>
      <c r="I19" s="78">
        <f>SUM(I16:I18)</f>
        <v>0</v>
      </c>
      <c r="J19" s="79">
        <f t="shared" si="0"/>
        <v>0</v>
      </c>
      <c r="K19" s="80">
        <f t="shared" si="1"/>
        <v>0.06310739328330668</v>
      </c>
    </row>
    <row r="20" spans="2:11" ht="15.75" thickBot="1">
      <c r="B20" s="47" t="s">
        <v>57</v>
      </c>
      <c r="C20" s="86"/>
      <c r="D20" s="87"/>
      <c r="E20" s="50">
        <f>SUM(E15,E19)</f>
        <v>34.260000000000005</v>
      </c>
      <c r="F20" s="86"/>
      <c r="G20" s="87"/>
      <c r="H20" s="50">
        <f>SUM(H15,H19)</f>
        <v>33.31</v>
      </c>
      <c r="I20" s="50">
        <f>SUM(I15,I19)</f>
        <v>-0.949999999999998</v>
      </c>
      <c r="J20" s="52">
        <f t="shared" si="0"/>
        <v>-0.027729130180968998</v>
      </c>
      <c r="K20" s="53">
        <f t="shared" si="1"/>
        <v>0.40976749907737736</v>
      </c>
    </row>
    <row r="21" spans="2:11" ht="15">
      <c r="B21" s="34" t="s">
        <v>42</v>
      </c>
      <c r="C21" s="81">
        <f>+C2*H2</f>
        <v>517.8000000000001</v>
      </c>
      <c r="D21" s="82">
        <f>+Rates!F29+Rates!F30</f>
        <v>0.0056</v>
      </c>
      <c r="E21" s="37">
        <f t="shared" si="2"/>
        <v>2.9</v>
      </c>
      <c r="F21" s="81">
        <f>+F12</f>
        <v>517.4499999999999</v>
      </c>
      <c r="G21" s="82">
        <f>+Rates!H29+Rates!H30</f>
        <v>0.0056</v>
      </c>
      <c r="H21" s="37">
        <f>ROUND(F21*G21,2)</f>
        <v>2.9</v>
      </c>
      <c r="I21" s="37">
        <f>H21-E21</f>
        <v>0</v>
      </c>
      <c r="J21" s="39">
        <f t="shared" si="0"/>
        <v>0</v>
      </c>
      <c r="K21" s="88">
        <f t="shared" si="1"/>
        <v>0.03567474474105056</v>
      </c>
    </row>
    <row r="22" spans="2:11" ht="15">
      <c r="B22" s="89" t="s">
        <v>43</v>
      </c>
      <c r="C22" s="68">
        <f>+C2*H2</f>
        <v>517.8000000000001</v>
      </c>
      <c r="D22" s="69">
        <f>+Rates!F15</f>
        <v>0.0013</v>
      </c>
      <c r="E22" s="90">
        <f t="shared" si="2"/>
        <v>0.67</v>
      </c>
      <c r="F22" s="68">
        <f>+F12</f>
        <v>517.4499999999999</v>
      </c>
      <c r="G22" s="69">
        <f>+Rates!H15</f>
        <v>0.0013</v>
      </c>
      <c r="H22" s="90">
        <f>ROUND(F22*G22,2)</f>
        <v>0.67</v>
      </c>
      <c r="I22" s="90">
        <f>H22-E22</f>
        <v>0</v>
      </c>
      <c r="J22" s="39">
        <f t="shared" si="0"/>
        <v>0</v>
      </c>
      <c r="K22" s="40">
        <f t="shared" si="1"/>
        <v>0.008242096198794442</v>
      </c>
    </row>
    <row r="23" spans="2:11" ht="15.75" thickBot="1">
      <c r="B23" s="91" t="s">
        <v>58</v>
      </c>
      <c r="C23" s="92">
        <v>1</v>
      </c>
      <c r="D23" s="93">
        <f>+Rates!F32</f>
        <v>0.25</v>
      </c>
      <c r="E23" s="75">
        <f t="shared" si="2"/>
        <v>0.25</v>
      </c>
      <c r="F23" s="92">
        <v>1</v>
      </c>
      <c r="G23" s="93">
        <f>+Rates!H32</f>
        <v>0.25</v>
      </c>
      <c r="H23" s="75">
        <f>ROUND(F23*G23,2)</f>
        <v>0.25</v>
      </c>
      <c r="I23" s="75">
        <f>H23-E23</f>
        <v>0</v>
      </c>
      <c r="J23" s="39">
        <f t="shared" si="0"/>
        <v>0</v>
      </c>
      <c r="K23" s="40">
        <f t="shared" si="1"/>
        <v>0.003075409029400911</v>
      </c>
    </row>
    <row r="24" spans="2:11" ht="15.75" thickBot="1">
      <c r="B24" s="47" t="s">
        <v>59</v>
      </c>
      <c r="C24" s="1"/>
      <c r="D24" s="51"/>
      <c r="E24" s="50">
        <f>SUM(E21:E23)</f>
        <v>3.82</v>
      </c>
      <c r="F24" s="1"/>
      <c r="G24" s="51"/>
      <c r="H24" s="50">
        <f>SUM(H21:H23)</f>
        <v>3.82</v>
      </c>
      <c r="I24" s="50">
        <f>SUM(I21:I22)</f>
        <v>0</v>
      </c>
      <c r="J24" s="52">
        <f t="shared" si="0"/>
        <v>0</v>
      </c>
      <c r="K24" s="53">
        <f t="shared" si="1"/>
        <v>0.04699224996924591</v>
      </c>
    </row>
    <row r="25" spans="2:11" ht="15.75" thickBot="1">
      <c r="B25" s="94" t="s">
        <v>60</v>
      </c>
      <c r="C25" s="95">
        <f>+C2</f>
        <v>500</v>
      </c>
      <c r="D25" s="110">
        <v>0.007</v>
      </c>
      <c r="E25" s="96">
        <f>ROUND(C25*D25,2)</f>
        <v>3.5</v>
      </c>
      <c r="F25" s="95">
        <f>C25</f>
        <v>500</v>
      </c>
      <c r="G25" s="111">
        <f>D25</f>
        <v>0.007</v>
      </c>
      <c r="H25" s="96">
        <f>ROUND(F25*G25,2)</f>
        <v>3.5</v>
      </c>
      <c r="I25" s="97">
        <f>H25-E25</f>
        <v>0</v>
      </c>
      <c r="J25" s="98">
        <f t="shared" si="0"/>
        <v>0</v>
      </c>
      <c r="K25" s="99">
        <f t="shared" si="1"/>
        <v>0.043055726411612746</v>
      </c>
    </row>
    <row r="26" spans="2:11" ht="15.75" thickBot="1">
      <c r="B26" s="47" t="s">
        <v>61</v>
      </c>
      <c r="C26" s="1"/>
      <c r="D26" s="51"/>
      <c r="E26" s="50">
        <f>SUM(E7,E20,E24,E25)</f>
        <v>72.91</v>
      </c>
      <c r="F26" s="1"/>
      <c r="G26" s="100"/>
      <c r="H26" s="50">
        <f>SUM(H7,H20,H24,H25)</f>
        <v>71.94</v>
      </c>
      <c r="I26" s="50">
        <f>H26-E26</f>
        <v>-0.9699999999999989</v>
      </c>
      <c r="J26" s="52">
        <f t="shared" si="0"/>
        <v>-0.013304073515292811</v>
      </c>
      <c r="K26" s="53">
        <f t="shared" si="1"/>
        <v>0.884979702300406</v>
      </c>
    </row>
    <row r="27" spans="2:11" ht="15.75" thickBot="1">
      <c r="B27" s="101" t="s">
        <v>62</v>
      </c>
      <c r="C27" s="102">
        <f>ROUND($E26,2)</f>
        <v>72.91</v>
      </c>
      <c r="D27" s="103">
        <v>0.13</v>
      </c>
      <c r="E27" s="104">
        <f>ROUND(C27*D27,2)</f>
        <v>9.48</v>
      </c>
      <c r="F27" s="102">
        <f>ROUND($H26,2)</f>
        <v>71.94</v>
      </c>
      <c r="G27" s="105">
        <f>D27</f>
        <v>0.13</v>
      </c>
      <c r="H27" s="104">
        <f>ROUND(F27*G27,2)</f>
        <v>9.35</v>
      </c>
      <c r="I27" s="50">
        <f>H27-E27</f>
        <v>-0.13000000000000078</v>
      </c>
      <c r="J27" s="52">
        <f t="shared" si="0"/>
        <v>-0.013713080168776454</v>
      </c>
      <c r="K27" s="53">
        <f t="shared" si="1"/>
        <v>0.11502029769959406</v>
      </c>
    </row>
    <row r="28" spans="2:11" ht="15.75" thickBot="1">
      <c r="B28" s="47" t="s">
        <v>63</v>
      </c>
      <c r="C28" s="1"/>
      <c r="D28" s="1"/>
      <c r="E28" s="50">
        <f>SUM(E26:E27)</f>
        <v>82.39</v>
      </c>
      <c r="F28" s="1"/>
      <c r="G28" s="1"/>
      <c r="H28" s="50">
        <f>SUM(H26:H27)</f>
        <v>81.28999999999999</v>
      </c>
      <c r="I28" s="50">
        <f>H28-E28</f>
        <v>-1.1000000000000085</v>
      </c>
      <c r="J28" s="52">
        <f t="shared" si="0"/>
        <v>-0.013351134846462052</v>
      </c>
      <c r="K28" s="53">
        <f t="shared" si="1"/>
        <v>1</v>
      </c>
    </row>
    <row r="30" ht="15.75" thickBot="1"/>
    <row r="31" spans="2:8" ht="19.5" thickBot="1">
      <c r="B31" s="106" t="s">
        <v>64</v>
      </c>
      <c r="C31" s="107">
        <v>1000</v>
      </c>
      <c r="D31" s="108" t="s">
        <v>65</v>
      </c>
      <c r="E31" s="151" t="s">
        <v>74</v>
      </c>
      <c r="F31" s="152"/>
      <c r="G31" s="153"/>
      <c r="H31" s="155">
        <v>1.0356</v>
      </c>
    </row>
    <row r="32" spans="2:8" ht="19.5" thickBot="1">
      <c r="B32" s="106" t="s">
        <v>66</v>
      </c>
      <c r="C32" s="109">
        <v>750</v>
      </c>
      <c r="D32" s="108" t="s">
        <v>65</v>
      </c>
      <c r="E32" s="151" t="s">
        <v>75</v>
      </c>
      <c r="F32" s="152"/>
      <c r="G32" s="153"/>
      <c r="H32" s="155">
        <f>+H3</f>
        <v>1.0349</v>
      </c>
    </row>
    <row r="33" spans="2:11" ht="27" thickBot="1">
      <c r="B33" s="126" t="s">
        <v>73</v>
      </c>
      <c r="C33" s="28" t="s">
        <v>45</v>
      </c>
      <c r="D33" s="29" t="s">
        <v>46</v>
      </c>
      <c r="E33" s="30" t="s">
        <v>47</v>
      </c>
      <c r="F33" s="29" t="s">
        <v>45</v>
      </c>
      <c r="G33" s="29" t="s">
        <v>46</v>
      </c>
      <c r="H33" s="30" t="s">
        <v>47</v>
      </c>
      <c r="I33" s="31" t="s">
        <v>8</v>
      </c>
      <c r="J33" s="32" t="s">
        <v>48</v>
      </c>
      <c r="K33" s="33" t="s">
        <v>49</v>
      </c>
    </row>
    <row r="34" spans="2:11" ht="15">
      <c r="B34" s="34" t="s">
        <v>50</v>
      </c>
      <c r="C34" s="35">
        <v>750</v>
      </c>
      <c r="D34" s="36">
        <f>+D5</f>
        <v>0.065</v>
      </c>
      <c r="E34" s="37">
        <f>ROUND(C34*D34,2)</f>
        <v>48.75</v>
      </c>
      <c r="F34" s="35">
        <f>+C32</f>
        <v>750</v>
      </c>
      <c r="G34" s="38">
        <f>D34</f>
        <v>0.065</v>
      </c>
      <c r="H34" s="37">
        <f>ROUND(F34*G34,2)</f>
        <v>48.75</v>
      </c>
      <c r="I34" s="37">
        <f>H34-E34</f>
        <v>0</v>
      </c>
      <c r="J34" s="39">
        <f aca="true" t="shared" si="5" ref="J34:J57">IF(ISERROR(I34/E34),0,I34/E34)</f>
        <v>0</v>
      </c>
      <c r="K34" s="40">
        <f>IF(ISERROR(H34/$H$57),0,H34/$H$57)</f>
        <v>0.3302845528455285</v>
      </c>
    </row>
    <row r="35" spans="2:11" ht="15.75" thickBot="1">
      <c r="B35" s="41" t="s">
        <v>51</v>
      </c>
      <c r="C35" s="42">
        <f>+C31*H31-C32</f>
        <v>285.60000000000014</v>
      </c>
      <c r="D35" s="43">
        <f>+D6</f>
        <v>0.075</v>
      </c>
      <c r="E35" s="44">
        <f>ROUND(C35*D35,2)</f>
        <v>21.42</v>
      </c>
      <c r="F35" s="42">
        <f>+C31*H32-C32</f>
        <v>284.89999999999986</v>
      </c>
      <c r="G35" s="45">
        <f>D35</f>
        <v>0.075</v>
      </c>
      <c r="H35" s="44">
        <f>ROUND(F35*G35,2)</f>
        <v>21.37</v>
      </c>
      <c r="I35" s="44">
        <f>H35-E35</f>
        <v>-0.05000000000000071</v>
      </c>
      <c r="J35" s="46">
        <f t="shared" si="5"/>
        <v>-0.002334267040149426</v>
      </c>
      <c r="K35" s="40">
        <f aca="true" t="shared" si="6" ref="K35:K57">IF(ISERROR(H35/$H$57),0,H35/$H$57)</f>
        <v>0.14478319783197832</v>
      </c>
    </row>
    <row r="36" spans="2:11" ht="15.75" thickBot="1">
      <c r="B36" s="47" t="s">
        <v>52</v>
      </c>
      <c r="C36" s="48"/>
      <c r="D36" s="49"/>
      <c r="E36" s="50">
        <f>SUM(E34:E35)</f>
        <v>70.17</v>
      </c>
      <c r="F36" s="1"/>
      <c r="G36" s="51"/>
      <c r="H36" s="50">
        <f>SUM(H34:H35)</f>
        <v>70.12</v>
      </c>
      <c r="I36" s="50">
        <f>SUM(I34:I35)</f>
        <v>-0.05000000000000071</v>
      </c>
      <c r="J36" s="52">
        <f t="shared" si="5"/>
        <v>-0.000712555223029795</v>
      </c>
      <c r="K36" s="53">
        <f t="shared" si="6"/>
        <v>0.47506775067750684</v>
      </c>
    </row>
    <row r="37" spans="2:11" ht="15">
      <c r="B37" s="54" t="s">
        <v>7</v>
      </c>
      <c r="C37" s="55">
        <v>1</v>
      </c>
      <c r="D37" s="56">
        <f>+D8</f>
        <v>20.27</v>
      </c>
      <c r="E37" s="57">
        <f aca="true" t="shared" si="7" ref="E37:E43">ROUND(C37*D37,2)</f>
        <v>20.27</v>
      </c>
      <c r="F37" s="58">
        <f>C37</f>
        <v>1</v>
      </c>
      <c r="G37" s="56">
        <f>+G8</f>
        <v>19.19</v>
      </c>
      <c r="H37" s="57">
        <f aca="true" t="shared" si="8" ref="H37:H43">ROUND(F37*G37,2)</f>
        <v>19.19</v>
      </c>
      <c r="I37" s="57">
        <f aca="true" t="shared" si="9" ref="I37:I43">H37-E37</f>
        <v>-1.0799999999999983</v>
      </c>
      <c r="J37" s="39">
        <f t="shared" si="5"/>
        <v>-0.05328071040947204</v>
      </c>
      <c r="K37" s="40">
        <f t="shared" si="6"/>
        <v>0.13001355013550137</v>
      </c>
    </row>
    <row r="38" spans="2:11" ht="15">
      <c r="B38" s="116" t="s">
        <v>101</v>
      </c>
      <c r="C38" s="59">
        <v>1</v>
      </c>
      <c r="D38" s="60">
        <f aca="true" t="shared" si="10" ref="D38:D43">+D9</f>
        <v>1</v>
      </c>
      <c r="E38" s="61">
        <f t="shared" si="7"/>
        <v>1</v>
      </c>
      <c r="F38" s="62">
        <f>+C38</f>
        <v>1</v>
      </c>
      <c r="G38" s="60">
        <f aca="true" t="shared" si="11" ref="G38:G47">+G9</f>
        <v>1.03</v>
      </c>
      <c r="H38" s="63">
        <f t="shared" si="8"/>
        <v>1.03</v>
      </c>
      <c r="I38" s="63">
        <f t="shared" si="9"/>
        <v>0.030000000000000027</v>
      </c>
      <c r="J38" s="39">
        <f t="shared" si="5"/>
        <v>0.030000000000000027</v>
      </c>
      <c r="K38" s="40">
        <f t="shared" si="6"/>
        <v>0.006978319783197832</v>
      </c>
    </row>
    <row r="39" spans="2:11" ht="15">
      <c r="B39" s="116" t="s">
        <v>102</v>
      </c>
      <c r="C39" s="64">
        <v>1</v>
      </c>
      <c r="D39" s="65">
        <f t="shared" si="10"/>
        <v>0</v>
      </c>
      <c r="E39" s="61">
        <f t="shared" si="7"/>
        <v>0</v>
      </c>
      <c r="F39" s="66">
        <f>C39</f>
        <v>1</v>
      </c>
      <c r="G39" s="65">
        <f t="shared" si="11"/>
        <v>0.28</v>
      </c>
      <c r="H39" s="61">
        <f t="shared" si="8"/>
        <v>0.28</v>
      </c>
      <c r="I39" s="61">
        <f t="shared" si="9"/>
        <v>0.28</v>
      </c>
      <c r="J39" s="39">
        <f t="shared" si="5"/>
        <v>0</v>
      </c>
      <c r="K39" s="40">
        <f t="shared" si="6"/>
        <v>0.0018970189701897021</v>
      </c>
    </row>
    <row r="40" spans="2:11" ht="15">
      <c r="B40" s="67" t="s">
        <v>15</v>
      </c>
      <c r="C40" s="68">
        <f>+C31</f>
        <v>1000</v>
      </c>
      <c r="D40" s="69">
        <f t="shared" si="10"/>
        <v>0.0178</v>
      </c>
      <c r="E40" s="61">
        <f t="shared" si="7"/>
        <v>17.8</v>
      </c>
      <c r="F40" s="70">
        <f>+C40</f>
        <v>1000</v>
      </c>
      <c r="G40" s="69">
        <f t="shared" si="11"/>
        <v>0.0166</v>
      </c>
      <c r="H40" s="61">
        <f t="shared" si="8"/>
        <v>16.6</v>
      </c>
      <c r="I40" s="61">
        <f t="shared" si="9"/>
        <v>-1.1999999999999993</v>
      </c>
      <c r="J40" s="39">
        <f t="shared" si="5"/>
        <v>-0.06741573033707861</v>
      </c>
      <c r="K40" s="40">
        <f t="shared" si="6"/>
        <v>0.11246612466124663</v>
      </c>
    </row>
    <row r="41" spans="2:11" ht="15">
      <c r="B41" s="116" t="s">
        <v>109</v>
      </c>
      <c r="C41" s="71">
        <f>+C31*H31</f>
        <v>1035.6000000000001</v>
      </c>
      <c r="D41" s="72">
        <f t="shared" si="10"/>
        <v>0</v>
      </c>
      <c r="E41" s="61">
        <f t="shared" si="7"/>
        <v>0</v>
      </c>
      <c r="F41" s="70">
        <f>+C31*H32</f>
        <v>1034.8999999999999</v>
      </c>
      <c r="G41" s="69">
        <f t="shared" si="11"/>
        <v>0.0008</v>
      </c>
      <c r="H41" s="61">
        <f t="shared" si="8"/>
        <v>0.83</v>
      </c>
      <c r="I41" s="61">
        <f t="shared" si="9"/>
        <v>0.83</v>
      </c>
      <c r="J41" s="39">
        <f t="shared" si="5"/>
        <v>0</v>
      </c>
      <c r="K41" s="40">
        <f t="shared" si="6"/>
        <v>0.0056233062330623305</v>
      </c>
    </row>
    <row r="42" spans="2:11" ht="15">
      <c r="B42" s="120" t="s">
        <v>110</v>
      </c>
      <c r="C42" s="71">
        <f>+C40</f>
        <v>1000</v>
      </c>
      <c r="D42" s="72">
        <f t="shared" si="10"/>
        <v>0</v>
      </c>
      <c r="E42" s="61">
        <f t="shared" si="7"/>
        <v>0</v>
      </c>
      <c r="F42" s="70">
        <f>+F40</f>
        <v>1000</v>
      </c>
      <c r="G42" s="72">
        <f t="shared" si="11"/>
        <v>0</v>
      </c>
      <c r="H42" s="61">
        <f t="shared" si="8"/>
        <v>0</v>
      </c>
      <c r="I42" s="61">
        <f t="shared" si="9"/>
        <v>0</v>
      </c>
      <c r="J42" s="39">
        <f t="shared" si="5"/>
        <v>0</v>
      </c>
      <c r="K42" s="40">
        <f t="shared" si="6"/>
        <v>0</v>
      </c>
    </row>
    <row r="43" spans="2:11" ht="15.75" thickBot="1">
      <c r="B43" s="116" t="s">
        <v>103</v>
      </c>
      <c r="C43" s="115">
        <f>+C31*H31</f>
        <v>1035.6000000000001</v>
      </c>
      <c r="D43" s="45">
        <f t="shared" si="10"/>
        <v>-0.002</v>
      </c>
      <c r="E43" s="75">
        <f t="shared" si="7"/>
        <v>-2.07</v>
      </c>
      <c r="F43" s="73">
        <f>+F41</f>
        <v>1034.8999999999999</v>
      </c>
      <c r="G43" s="45">
        <f t="shared" si="11"/>
        <v>-0.002</v>
      </c>
      <c r="H43" s="61">
        <f t="shared" si="8"/>
        <v>-2.07</v>
      </c>
      <c r="I43" s="61">
        <f t="shared" si="9"/>
        <v>0</v>
      </c>
      <c r="J43" s="39">
        <f t="shared" si="5"/>
        <v>0</v>
      </c>
      <c r="K43" s="40">
        <f t="shared" si="6"/>
        <v>-0.01402439024390244</v>
      </c>
    </row>
    <row r="44" spans="2:11" ht="15.75" thickBot="1">
      <c r="B44" s="76" t="s">
        <v>54</v>
      </c>
      <c r="C44" s="48"/>
      <c r="D44" s="77"/>
      <c r="E44" s="78">
        <f>SUM(E37:E43)</f>
        <v>37</v>
      </c>
      <c r="F44" s="48"/>
      <c r="G44" s="77"/>
      <c r="H44" s="78">
        <f>SUM(H37:H43)</f>
        <v>35.86000000000001</v>
      </c>
      <c r="I44" s="78">
        <f>SUM(I37:I43)</f>
        <v>-1.1399999999999975</v>
      </c>
      <c r="J44" s="79">
        <f t="shared" si="5"/>
        <v>-0.030810810810810742</v>
      </c>
      <c r="K44" s="80">
        <f t="shared" si="6"/>
        <v>0.24295392953929545</v>
      </c>
    </row>
    <row r="45" spans="2:11" ht="15">
      <c r="B45" s="67" t="s">
        <v>40</v>
      </c>
      <c r="C45" s="81">
        <f>+C31*H31</f>
        <v>1035.6000000000001</v>
      </c>
      <c r="D45" s="82">
        <f>+D16</f>
        <v>0.0055</v>
      </c>
      <c r="E45" s="61">
        <f>ROUND(C45*D45,2)</f>
        <v>5.7</v>
      </c>
      <c r="F45" s="81">
        <f>+F41</f>
        <v>1034.8999999999999</v>
      </c>
      <c r="G45" s="82">
        <f t="shared" si="11"/>
        <v>0.0055</v>
      </c>
      <c r="H45" s="61">
        <f>ROUND(F45*G45,2)</f>
        <v>5.69</v>
      </c>
      <c r="I45" s="61">
        <f>H45-E45</f>
        <v>-0.009999999999999787</v>
      </c>
      <c r="J45" s="39">
        <f t="shared" si="5"/>
        <v>-0.0017543859649122432</v>
      </c>
      <c r="K45" s="40">
        <f t="shared" si="6"/>
        <v>0.03855013550135502</v>
      </c>
    </row>
    <row r="46" spans="2:11" ht="15">
      <c r="B46" s="67" t="s">
        <v>41</v>
      </c>
      <c r="C46" s="68">
        <f>+C31*H31</f>
        <v>1035.6000000000001</v>
      </c>
      <c r="D46" s="69">
        <f>+D17</f>
        <v>0.0044</v>
      </c>
      <c r="E46" s="83">
        <f>ROUND(C46*D46,2)</f>
        <v>4.56</v>
      </c>
      <c r="F46" s="68">
        <f>+F41</f>
        <v>1034.8999999999999</v>
      </c>
      <c r="G46" s="69">
        <f t="shared" si="11"/>
        <v>0.0044</v>
      </c>
      <c r="H46" s="83">
        <f>ROUND(F46*G46,2)</f>
        <v>4.55</v>
      </c>
      <c r="I46" s="83">
        <f>H46-E46</f>
        <v>-0.009999999999999787</v>
      </c>
      <c r="J46" s="39">
        <f t="shared" si="5"/>
        <v>-0.0021929824561403044</v>
      </c>
      <c r="K46" s="40">
        <f t="shared" si="6"/>
        <v>0.030826558265582657</v>
      </c>
    </row>
    <row r="47" spans="2:11" ht="15.75" thickBot="1">
      <c r="B47" s="74" t="s">
        <v>55</v>
      </c>
      <c r="C47" s="71">
        <f>+C31*H31</f>
        <v>1035.6000000000001</v>
      </c>
      <c r="D47" s="69">
        <f>+D18</f>
        <v>0</v>
      </c>
      <c r="E47" s="83">
        <f>ROUND(C47*D47,2)</f>
        <v>0</v>
      </c>
      <c r="F47" s="73">
        <f>+F41</f>
        <v>1034.8999999999999</v>
      </c>
      <c r="G47" s="69">
        <f t="shared" si="11"/>
        <v>0</v>
      </c>
      <c r="H47" s="83">
        <f>ROUND(F47*G47,2)</f>
        <v>0</v>
      </c>
      <c r="I47" s="83">
        <f>H47-E47</f>
        <v>0</v>
      </c>
      <c r="J47" s="39">
        <f t="shared" si="5"/>
        <v>0</v>
      </c>
      <c r="K47" s="40">
        <f t="shared" si="6"/>
        <v>0</v>
      </c>
    </row>
    <row r="48" spans="2:11" ht="15.75" thickBot="1">
      <c r="B48" s="76" t="s">
        <v>56</v>
      </c>
      <c r="C48" s="84"/>
      <c r="D48" s="85"/>
      <c r="E48" s="78">
        <f>SUM(E45:E47)</f>
        <v>10.26</v>
      </c>
      <c r="F48" s="84"/>
      <c r="G48" s="85"/>
      <c r="H48" s="78">
        <f>SUM(H45:H47)</f>
        <v>10.24</v>
      </c>
      <c r="I48" s="78">
        <f>SUM(I45:I47)</f>
        <v>-0.019999999999999574</v>
      </c>
      <c r="J48" s="79">
        <f t="shared" si="5"/>
        <v>-0.0019493177387913815</v>
      </c>
      <c r="K48" s="80">
        <f t="shared" si="6"/>
        <v>0.06937669376693767</v>
      </c>
    </row>
    <row r="49" spans="2:11" ht="15.75" thickBot="1">
      <c r="B49" s="47" t="s">
        <v>57</v>
      </c>
      <c r="C49" s="86"/>
      <c r="D49" s="87"/>
      <c r="E49" s="50">
        <f>SUM(E44,E48)</f>
        <v>47.26</v>
      </c>
      <c r="F49" s="86"/>
      <c r="G49" s="87"/>
      <c r="H49" s="50">
        <f>SUM(H44,H48)</f>
        <v>46.10000000000001</v>
      </c>
      <c r="I49" s="50">
        <f>SUM(I44,I48)</f>
        <v>-1.159999999999997</v>
      </c>
      <c r="J49" s="52">
        <f t="shared" si="5"/>
        <v>-0.024545069826491687</v>
      </c>
      <c r="K49" s="53">
        <f t="shared" si="6"/>
        <v>0.3123306233062331</v>
      </c>
    </row>
    <row r="50" spans="2:11" ht="15">
      <c r="B50" s="34" t="s">
        <v>42</v>
      </c>
      <c r="C50" s="81">
        <f>+C31*H31</f>
        <v>1035.6000000000001</v>
      </c>
      <c r="D50" s="82">
        <f>+D21</f>
        <v>0.0056</v>
      </c>
      <c r="E50" s="37">
        <f>ROUND(C50*D50,2)</f>
        <v>5.8</v>
      </c>
      <c r="F50" s="81">
        <f>+F41</f>
        <v>1034.8999999999999</v>
      </c>
      <c r="G50" s="82">
        <f>+G21</f>
        <v>0.0056</v>
      </c>
      <c r="H50" s="37">
        <f>ROUND(F50*G50,2)</f>
        <v>5.8</v>
      </c>
      <c r="I50" s="37">
        <f>H50-E50</f>
        <v>0</v>
      </c>
      <c r="J50" s="39">
        <f t="shared" si="5"/>
        <v>0</v>
      </c>
      <c r="K50" s="88">
        <f t="shared" si="6"/>
        <v>0.03929539295392954</v>
      </c>
    </row>
    <row r="51" spans="2:11" ht="15">
      <c r="B51" s="89" t="s">
        <v>43</v>
      </c>
      <c r="C51" s="68">
        <f>+C31*H31</f>
        <v>1035.6000000000001</v>
      </c>
      <c r="D51" s="69">
        <f>+D22</f>
        <v>0.0013</v>
      </c>
      <c r="E51" s="90">
        <f>ROUND(C51*D51,2)</f>
        <v>1.35</v>
      </c>
      <c r="F51" s="68">
        <f>+F41</f>
        <v>1034.8999999999999</v>
      </c>
      <c r="G51" s="69">
        <f>+G22</f>
        <v>0.0013</v>
      </c>
      <c r="H51" s="90">
        <f>ROUND(F51*G51,2)</f>
        <v>1.35</v>
      </c>
      <c r="I51" s="90">
        <f>H51-E51</f>
        <v>0</v>
      </c>
      <c r="J51" s="39">
        <f t="shared" si="5"/>
        <v>0</v>
      </c>
      <c r="K51" s="40">
        <f t="shared" si="6"/>
        <v>0.009146341463414635</v>
      </c>
    </row>
    <row r="52" spans="2:11" ht="15.75" thickBot="1">
      <c r="B52" s="91" t="s">
        <v>58</v>
      </c>
      <c r="C52" s="92">
        <v>1</v>
      </c>
      <c r="D52" s="93">
        <f>+D23</f>
        <v>0.25</v>
      </c>
      <c r="E52" s="75">
        <f>ROUND(C52*D52,2)</f>
        <v>0.25</v>
      </c>
      <c r="F52" s="92">
        <v>1</v>
      </c>
      <c r="G52" s="93">
        <f>+G23</f>
        <v>0.25</v>
      </c>
      <c r="H52" s="75">
        <f>ROUND(F52*G52,2)</f>
        <v>0.25</v>
      </c>
      <c r="I52" s="75">
        <f>H52-E52</f>
        <v>0</v>
      </c>
      <c r="J52" s="39">
        <f t="shared" si="5"/>
        <v>0</v>
      </c>
      <c r="K52" s="40">
        <f t="shared" si="6"/>
        <v>0.0016937669376693768</v>
      </c>
    </row>
    <row r="53" spans="2:11" ht="15.75" thickBot="1">
      <c r="B53" s="47" t="s">
        <v>59</v>
      </c>
      <c r="C53" s="1"/>
      <c r="D53" s="51"/>
      <c r="E53" s="50">
        <f>SUM(E50:E52)</f>
        <v>7.4</v>
      </c>
      <c r="F53" s="1"/>
      <c r="G53" s="51"/>
      <c r="H53" s="50">
        <f>SUM(H50:H52)</f>
        <v>7.4</v>
      </c>
      <c r="I53" s="50">
        <f>SUM(I50:I51)</f>
        <v>0</v>
      </c>
      <c r="J53" s="52">
        <f t="shared" si="5"/>
        <v>0</v>
      </c>
      <c r="K53" s="53">
        <f t="shared" si="6"/>
        <v>0.05013550135501355</v>
      </c>
    </row>
    <row r="54" spans="2:11" ht="15.75" thickBot="1">
      <c r="B54" s="94" t="s">
        <v>60</v>
      </c>
      <c r="C54" s="95">
        <f>+C31</f>
        <v>1000</v>
      </c>
      <c r="D54" s="110">
        <v>0.007</v>
      </c>
      <c r="E54" s="96">
        <f>ROUND(C54*D54,2)</f>
        <v>7</v>
      </c>
      <c r="F54" s="95">
        <f>C54</f>
        <v>1000</v>
      </c>
      <c r="G54" s="111">
        <f>D54</f>
        <v>0.007</v>
      </c>
      <c r="H54" s="96">
        <f>ROUND(F54*G54,2)</f>
        <v>7</v>
      </c>
      <c r="I54" s="97">
        <f>H54-E54</f>
        <v>0</v>
      </c>
      <c r="J54" s="98">
        <f t="shared" si="5"/>
        <v>0</v>
      </c>
      <c r="K54" s="99">
        <f t="shared" si="6"/>
        <v>0.04742547425474255</v>
      </c>
    </row>
    <row r="55" spans="2:11" ht="15.75" thickBot="1">
      <c r="B55" s="47" t="s">
        <v>61</v>
      </c>
      <c r="C55" s="1"/>
      <c r="D55" s="51"/>
      <c r="E55" s="50">
        <f>SUM(E36,E49,E53,E54)</f>
        <v>131.83</v>
      </c>
      <c r="F55" s="1"/>
      <c r="G55" s="100"/>
      <c r="H55" s="50">
        <f>SUM(H36,H49,H53,H54)</f>
        <v>130.62</v>
      </c>
      <c r="I55" s="50">
        <f>H55-E55</f>
        <v>-1.210000000000008</v>
      </c>
      <c r="J55" s="52">
        <f t="shared" si="5"/>
        <v>-0.009178487445953181</v>
      </c>
      <c r="K55" s="53">
        <f t="shared" si="6"/>
        <v>0.884959349593496</v>
      </c>
    </row>
    <row r="56" spans="2:11" ht="15.75" thickBot="1">
      <c r="B56" s="101" t="s">
        <v>62</v>
      </c>
      <c r="C56" s="102">
        <f>ROUND($E55,2)</f>
        <v>131.83</v>
      </c>
      <c r="D56" s="103">
        <v>0.13</v>
      </c>
      <c r="E56" s="104">
        <f>ROUND(C56*D56,2)</f>
        <v>17.14</v>
      </c>
      <c r="F56" s="102">
        <f>ROUND($H55,2)</f>
        <v>130.62</v>
      </c>
      <c r="G56" s="105">
        <f>D56</f>
        <v>0.13</v>
      </c>
      <c r="H56" s="104">
        <f>ROUND(F56*G56,2)</f>
        <v>16.98</v>
      </c>
      <c r="I56" s="50">
        <f>H56-E56</f>
        <v>-0.16000000000000014</v>
      </c>
      <c r="J56" s="52">
        <f t="shared" si="5"/>
        <v>-0.009334889148191373</v>
      </c>
      <c r="K56" s="53">
        <f t="shared" si="6"/>
        <v>0.11504065040650407</v>
      </c>
    </row>
    <row r="57" spans="2:11" ht="15.75" thickBot="1">
      <c r="B57" s="47" t="s">
        <v>63</v>
      </c>
      <c r="C57" s="1"/>
      <c r="D57" s="1"/>
      <c r="E57" s="50">
        <f>SUM(E55:E56)</f>
        <v>148.97000000000003</v>
      </c>
      <c r="F57" s="1"/>
      <c r="G57" s="1"/>
      <c r="H57" s="50">
        <f>SUM(H55:H56)</f>
        <v>147.6</v>
      </c>
      <c r="I57" s="50">
        <f>H57-E57</f>
        <v>-1.370000000000033</v>
      </c>
      <c r="J57" s="52">
        <f t="shared" si="5"/>
        <v>-0.009196482513257923</v>
      </c>
      <c r="K57" s="53">
        <f t="shared" si="6"/>
        <v>1</v>
      </c>
    </row>
    <row r="59" ht="15.75" thickBot="1"/>
    <row r="60" spans="2:8" ht="19.5" thickBot="1">
      <c r="B60" s="106" t="s">
        <v>64</v>
      </c>
      <c r="C60" s="107">
        <v>2000</v>
      </c>
      <c r="D60" s="108" t="s">
        <v>65</v>
      </c>
      <c r="E60" s="151" t="s">
        <v>74</v>
      </c>
      <c r="F60" s="152"/>
      <c r="G60" s="153"/>
      <c r="H60" s="155">
        <v>1.0356</v>
      </c>
    </row>
    <row r="61" spans="2:8" ht="19.5" thickBot="1">
      <c r="B61" s="106" t="s">
        <v>66</v>
      </c>
      <c r="C61" s="109">
        <v>750</v>
      </c>
      <c r="D61" s="108" t="s">
        <v>65</v>
      </c>
      <c r="E61" s="151" t="s">
        <v>75</v>
      </c>
      <c r="F61" s="152"/>
      <c r="G61" s="153"/>
      <c r="H61" s="155">
        <f>+H32</f>
        <v>1.0349</v>
      </c>
    </row>
    <row r="62" spans="2:11" ht="27" thickBot="1">
      <c r="B62" s="126" t="s">
        <v>73</v>
      </c>
      <c r="C62" s="28" t="s">
        <v>45</v>
      </c>
      <c r="D62" s="29" t="s">
        <v>46</v>
      </c>
      <c r="E62" s="30" t="s">
        <v>47</v>
      </c>
      <c r="F62" s="29" t="s">
        <v>45</v>
      </c>
      <c r="G62" s="29" t="s">
        <v>46</v>
      </c>
      <c r="H62" s="30" t="s">
        <v>47</v>
      </c>
      <c r="I62" s="31" t="s">
        <v>8</v>
      </c>
      <c r="J62" s="32" t="s">
        <v>48</v>
      </c>
      <c r="K62" s="33" t="s">
        <v>49</v>
      </c>
    </row>
    <row r="63" spans="2:11" ht="15">
      <c r="B63" s="34" t="s">
        <v>50</v>
      </c>
      <c r="C63" s="35">
        <v>750</v>
      </c>
      <c r="D63" s="36">
        <f>+D34</f>
        <v>0.065</v>
      </c>
      <c r="E63" s="37">
        <f>ROUND(C63*D63,2)</f>
        <v>48.75</v>
      </c>
      <c r="F63" s="35">
        <f>+C61</f>
        <v>750</v>
      </c>
      <c r="G63" s="38">
        <f>D63</f>
        <v>0.065</v>
      </c>
      <c r="H63" s="37">
        <f>ROUND(F63*G63,2)</f>
        <v>48.75</v>
      </c>
      <c r="I63" s="37">
        <f>H63-E63</f>
        <v>0</v>
      </c>
      <c r="J63" s="39">
        <f aca="true" t="shared" si="12" ref="J63:J86">IF(ISERROR(I63/E63),0,I63/E63)</f>
        <v>0</v>
      </c>
      <c r="K63" s="40">
        <f>IF(ISERROR(H63/$H$86),0,H63/$H$86)</f>
        <v>0.17397045178788093</v>
      </c>
    </row>
    <row r="64" spans="2:11" ht="15.75" thickBot="1">
      <c r="B64" s="41" t="s">
        <v>51</v>
      </c>
      <c r="C64" s="42">
        <f>+C60*H60-C61</f>
        <v>1321.2000000000003</v>
      </c>
      <c r="D64" s="43">
        <f>+D35</f>
        <v>0.075</v>
      </c>
      <c r="E64" s="44">
        <f>ROUND(C64*D64,2)</f>
        <v>99.09</v>
      </c>
      <c r="F64" s="42">
        <f>+C60*H61-C61</f>
        <v>1319.7999999999997</v>
      </c>
      <c r="G64" s="45">
        <f>D64</f>
        <v>0.075</v>
      </c>
      <c r="H64" s="44">
        <f>ROUND(F64*G64,2)</f>
        <v>98.99</v>
      </c>
      <c r="I64" s="44">
        <f>H64-E64</f>
        <v>-0.10000000000000853</v>
      </c>
      <c r="J64" s="46">
        <f t="shared" si="12"/>
        <v>-0.0010091835704915584</v>
      </c>
      <c r="K64" s="40">
        <f aca="true" t="shared" si="13" ref="K64:K86">IF(ISERROR(H64/$H$86),0,H64/$H$86)</f>
        <v>0.3532581543073299</v>
      </c>
    </row>
    <row r="65" spans="2:11" ht="15.75" thickBot="1">
      <c r="B65" s="47" t="s">
        <v>52</v>
      </c>
      <c r="C65" s="48"/>
      <c r="D65" s="49"/>
      <c r="E65" s="50">
        <f>SUM(E63:E64)</f>
        <v>147.84</v>
      </c>
      <c r="F65" s="1"/>
      <c r="G65" s="51"/>
      <c r="H65" s="50">
        <f>SUM(H63:H64)</f>
        <v>147.74</v>
      </c>
      <c r="I65" s="50">
        <f>SUM(I63:I64)</f>
        <v>-0.10000000000000853</v>
      </c>
      <c r="J65" s="52">
        <f t="shared" si="12"/>
        <v>-0.0006764069264069841</v>
      </c>
      <c r="K65" s="53">
        <f t="shared" si="13"/>
        <v>0.5272286060952109</v>
      </c>
    </row>
    <row r="66" spans="2:11" ht="15">
      <c r="B66" s="54" t="s">
        <v>7</v>
      </c>
      <c r="C66" s="55">
        <v>1</v>
      </c>
      <c r="D66" s="56">
        <f>+D37</f>
        <v>20.27</v>
      </c>
      <c r="E66" s="57">
        <f aca="true" t="shared" si="14" ref="E66:E72">ROUND(C66*D66,2)</f>
        <v>20.27</v>
      </c>
      <c r="F66" s="58">
        <f>C66</f>
        <v>1</v>
      </c>
      <c r="G66" s="56">
        <f>+G37</f>
        <v>19.19</v>
      </c>
      <c r="H66" s="57">
        <f aca="true" t="shared" si="15" ref="H66:H72">ROUND(F66*G66,2)</f>
        <v>19.19</v>
      </c>
      <c r="I66" s="57">
        <f aca="true" t="shared" si="16" ref="I66:I72">H66-E66</f>
        <v>-1.0799999999999983</v>
      </c>
      <c r="J66" s="39">
        <f t="shared" si="12"/>
        <v>-0.05328071040947204</v>
      </c>
      <c r="K66" s="40">
        <f t="shared" si="13"/>
        <v>0.06848190707301406</v>
      </c>
    </row>
    <row r="67" spans="2:11" ht="15">
      <c r="B67" s="116" t="s">
        <v>101</v>
      </c>
      <c r="C67" s="59">
        <v>1</v>
      </c>
      <c r="D67" s="60">
        <f aca="true" t="shared" si="17" ref="D67:D72">+D38</f>
        <v>1</v>
      </c>
      <c r="E67" s="61">
        <f t="shared" si="14"/>
        <v>1</v>
      </c>
      <c r="F67" s="62">
        <f>+C67</f>
        <v>1</v>
      </c>
      <c r="G67" s="60">
        <f aca="true" t="shared" si="18" ref="G67:G76">+G38</f>
        <v>1.03</v>
      </c>
      <c r="H67" s="63">
        <f t="shared" si="15"/>
        <v>1.03</v>
      </c>
      <c r="I67" s="63">
        <f t="shared" si="16"/>
        <v>0.030000000000000027</v>
      </c>
      <c r="J67" s="39">
        <f t="shared" si="12"/>
        <v>0.030000000000000027</v>
      </c>
      <c r="K67" s="40">
        <f t="shared" si="13"/>
        <v>0.003675683391620869</v>
      </c>
    </row>
    <row r="68" spans="2:11" ht="15">
      <c r="B68" s="116" t="s">
        <v>102</v>
      </c>
      <c r="C68" s="64">
        <v>1</v>
      </c>
      <c r="D68" s="65">
        <f t="shared" si="17"/>
        <v>0</v>
      </c>
      <c r="E68" s="61">
        <f t="shared" si="14"/>
        <v>0</v>
      </c>
      <c r="F68" s="66">
        <f>C68</f>
        <v>1</v>
      </c>
      <c r="G68" s="65">
        <f t="shared" si="18"/>
        <v>0.28</v>
      </c>
      <c r="H68" s="61">
        <f t="shared" si="15"/>
        <v>0.28</v>
      </c>
      <c r="I68" s="61">
        <f t="shared" si="16"/>
        <v>0.28</v>
      </c>
      <c r="J68" s="39">
        <f t="shared" si="12"/>
        <v>0</v>
      </c>
      <c r="K68" s="40">
        <f t="shared" si="13"/>
        <v>0.000999214902576547</v>
      </c>
    </row>
    <row r="69" spans="2:11" ht="15">
      <c r="B69" s="67" t="s">
        <v>15</v>
      </c>
      <c r="C69" s="68">
        <f>+C60</f>
        <v>2000</v>
      </c>
      <c r="D69" s="69">
        <f t="shared" si="17"/>
        <v>0.0178</v>
      </c>
      <c r="E69" s="61">
        <f t="shared" si="14"/>
        <v>35.6</v>
      </c>
      <c r="F69" s="70">
        <f>+C69</f>
        <v>2000</v>
      </c>
      <c r="G69" s="69">
        <f t="shared" si="18"/>
        <v>0.0166</v>
      </c>
      <c r="H69" s="61">
        <f t="shared" si="15"/>
        <v>33.2</v>
      </c>
      <c r="I69" s="61">
        <f t="shared" si="16"/>
        <v>-2.3999999999999986</v>
      </c>
      <c r="J69" s="39">
        <f t="shared" si="12"/>
        <v>-0.06741573033707861</v>
      </c>
      <c r="K69" s="40">
        <f t="shared" si="13"/>
        <v>0.118478338448362</v>
      </c>
    </row>
    <row r="70" spans="2:11" ht="15">
      <c r="B70" s="116" t="s">
        <v>109</v>
      </c>
      <c r="C70" s="71">
        <f>+C60*H60</f>
        <v>2071.2000000000003</v>
      </c>
      <c r="D70" s="72">
        <f t="shared" si="17"/>
        <v>0</v>
      </c>
      <c r="E70" s="61">
        <f t="shared" si="14"/>
        <v>0</v>
      </c>
      <c r="F70" s="70">
        <f>+C60*H61</f>
        <v>2069.7999999999997</v>
      </c>
      <c r="G70" s="69">
        <f t="shared" si="18"/>
        <v>0.0008</v>
      </c>
      <c r="H70" s="61">
        <f t="shared" si="15"/>
        <v>1.66</v>
      </c>
      <c r="I70" s="61">
        <f t="shared" si="16"/>
        <v>1.66</v>
      </c>
      <c r="J70" s="39">
        <f t="shared" si="12"/>
        <v>0</v>
      </c>
      <c r="K70" s="40">
        <f t="shared" si="13"/>
        <v>0.005923916922418099</v>
      </c>
    </row>
    <row r="71" spans="2:11" ht="15">
      <c r="B71" s="120" t="s">
        <v>110</v>
      </c>
      <c r="C71" s="71">
        <f>+C69</f>
        <v>2000</v>
      </c>
      <c r="D71" s="72">
        <f t="shared" si="17"/>
        <v>0</v>
      </c>
      <c r="E71" s="61">
        <f t="shared" si="14"/>
        <v>0</v>
      </c>
      <c r="F71" s="70">
        <f>+F69</f>
        <v>2000</v>
      </c>
      <c r="G71" s="72">
        <f t="shared" si="18"/>
        <v>0</v>
      </c>
      <c r="H71" s="61">
        <f t="shared" si="15"/>
        <v>0</v>
      </c>
      <c r="I71" s="61">
        <f t="shared" si="16"/>
        <v>0</v>
      </c>
      <c r="J71" s="39">
        <f t="shared" si="12"/>
        <v>0</v>
      </c>
      <c r="K71" s="40">
        <f t="shared" si="13"/>
        <v>0</v>
      </c>
    </row>
    <row r="72" spans="2:11" ht="15.75" thickBot="1">
      <c r="B72" s="116" t="s">
        <v>103</v>
      </c>
      <c r="C72" s="115">
        <f>+C60*H60</f>
        <v>2071.2000000000003</v>
      </c>
      <c r="D72" s="45">
        <f t="shared" si="17"/>
        <v>-0.002</v>
      </c>
      <c r="E72" s="75">
        <f t="shared" si="14"/>
        <v>-4.14</v>
      </c>
      <c r="F72" s="73">
        <f>+F70</f>
        <v>2069.7999999999997</v>
      </c>
      <c r="G72" s="45">
        <f t="shared" si="18"/>
        <v>-0.002</v>
      </c>
      <c r="H72" s="61">
        <f t="shared" si="15"/>
        <v>-4.14</v>
      </c>
      <c r="I72" s="61">
        <f t="shared" si="16"/>
        <v>0</v>
      </c>
      <c r="J72" s="39">
        <f t="shared" si="12"/>
        <v>0</v>
      </c>
      <c r="K72" s="40">
        <f t="shared" si="13"/>
        <v>-0.014774106059524656</v>
      </c>
    </row>
    <row r="73" spans="2:11" ht="15.75" thickBot="1">
      <c r="B73" s="76" t="s">
        <v>54</v>
      </c>
      <c r="C73" s="48"/>
      <c r="D73" s="77"/>
      <c r="E73" s="78">
        <f>SUM(E66:E72)</f>
        <v>52.730000000000004</v>
      </c>
      <c r="F73" s="48"/>
      <c r="G73" s="77"/>
      <c r="H73" s="78">
        <f>SUM(H66:H72)</f>
        <v>51.22</v>
      </c>
      <c r="I73" s="78">
        <f>SUM(I66:I72)</f>
        <v>-1.509999999999997</v>
      </c>
      <c r="J73" s="79">
        <f t="shared" si="12"/>
        <v>-0.02863644983880138</v>
      </c>
      <c r="K73" s="80">
        <f t="shared" si="13"/>
        <v>0.1827849546784669</v>
      </c>
    </row>
    <row r="74" spans="2:11" ht="15">
      <c r="B74" s="67" t="s">
        <v>40</v>
      </c>
      <c r="C74" s="81">
        <f>+C60*H60</f>
        <v>2071.2000000000003</v>
      </c>
      <c r="D74" s="82">
        <f>+D45</f>
        <v>0.0055</v>
      </c>
      <c r="E74" s="61">
        <f>ROUND(C74*D74,2)</f>
        <v>11.39</v>
      </c>
      <c r="F74" s="81">
        <f>+F70</f>
        <v>2069.7999999999997</v>
      </c>
      <c r="G74" s="82">
        <f t="shared" si="18"/>
        <v>0.0055</v>
      </c>
      <c r="H74" s="61">
        <f>ROUND(F74*G74,2)</f>
        <v>11.38</v>
      </c>
      <c r="I74" s="61">
        <f>H74-E74</f>
        <v>-0.009999999999999787</v>
      </c>
      <c r="J74" s="39">
        <f t="shared" si="12"/>
        <v>-0.0008779631255487082</v>
      </c>
      <c r="K74" s="40">
        <f t="shared" si="13"/>
        <v>0.04061094854043252</v>
      </c>
    </row>
    <row r="75" spans="2:11" ht="15">
      <c r="B75" s="67" t="s">
        <v>41</v>
      </c>
      <c r="C75" s="68">
        <f>+C60*H60</f>
        <v>2071.2000000000003</v>
      </c>
      <c r="D75" s="69">
        <f>+D46</f>
        <v>0.0044</v>
      </c>
      <c r="E75" s="83">
        <f>ROUND(C75*D75,2)</f>
        <v>9.11</v>
      </c>
      <c r="F75" s="68">
        <f>+F70</f>
        <v>2069.7999999999997</v>
      </c>
      <c r="G75" s="69">
        <f t="shared" si="18"/>
        <v>0.0044</v>
      </c>
      <c r="H75" s="83">
        <f>ROUND(F75*G75,2)</f>
        <v>9.11</v>
      </c>
      <c r="I75" s="83">
        <f>H75-E75</f>
        <v>0</v>
      </c>
      <c r="J75" s="39">
        <f t="shared" si="12"/>
        <v>0</v>
      </c>
      <c r="K75" s="40">
        <f t="shared" si="13"/>
        <v>0.03251017058025836</v>
      </c>
    </row>
    <row r="76" spans="2:11" ht="15.75" thickBot="1">
      <c r="B76" s="74" t="s">
        <v>55</v>
      </c>
      <c r="C76" s="71">
        <f>+C60*H60</f>
        <v>2071.2000000000003</v>
      </c>
      <c r="D76" s="69">
        <f>+D47</f>
        <v>0</v>
      </c>
      <c r="E76" s="83">
        <f>ROUND(C76*D76,2)</f>
        <v>0</v>
      </c>
      <c r="F76" s="73">
        <f>+F70</f>
        <v>2069.7999999999997</v>
      </c>
      <c r="G76" s="69">
        <f t="shared" si="18"/>
        <v>0</v>
      </c>
      <c r="H76" s="83">
        <f>ROUND(F76*G76,2)</f>
        <v>0</v>
      </c>
      <c r="I76" s="83">
        <f>H76-E76</f>
        <v>0</v>
      </c>
      <c r="J76" s="39">
        <f t="shared" si="12"/>
        <v>0</v>
      </c>
      <c r="K76" s="40">
        <f t="shared" si="13"/>
        <v>0</v>
      </c>
    </row>
    <row r="77" spans="2:11" ht="15.75" thickBot="1">
      <c r="B77" s="76" t="s">
        <v>56</v>
      </c>
      <c r="C77" s="84"/>
      <c r="D77" s="85"/>
      <c r="E77" s="78">
        <f>SUM(E74:E76)</f>
        <v>20.5</v>
      </c>
      <c r="F77" s="84"/>
      <c r="G77" s="85"/>
      <c r="H77" s="78">
        <f>SUM(H74:H76)</f>
        <v>20.490000000000002</v>
      </c>
      <c r="I77" s="78">
        <f>SUM(I74:I76)</f>
        <v>-0.009999999999999787</v>
      </c>
      <c r="J77" s="79">
        <f t="shared" si="12"/>
        <v>-0.0004878048780487701</v>
      </c>
      <c r="K77" s="80">
        <f t="shared" si="13"/>
        <v>0.07312111912069089</v>
      </c>
    </row>
    <row r="78" spans="2:11" ht="15.75" thickBot="1">
      <c r="B78" s="47" t="s">
        <v>57</v>
      </c>
      <c r="C78" s="86"/>
      <c r="D78" s="87"/>
      <c r="E78" s="50">
        <f>SUM(E73,E77)</f>
        <v>73.23</v>
      </c>
      <c r="F78" s="86"/>
      <c r="G78" s="87"/>
      <c r="H78" s="50">
        <f>SUM(H73,H77)</f>
        <v>71.71000000000001</v>
      </c>
      <c r="I78" s="50">
        <f>SUM(I73,I77)</f>
        <v>-1.5199999999999967</v>
      </c>
      <c r="J78" s="52">
        <f t="shared" si="12"/>
        <v>-0.02075652055168642</v>
      </c>
      <c r="K78" s="53">
        <f t="shared" si="13"/>
        <v>0.2559060737991578</v>
      </c>
    </row>
    <row r="79" spans="2:11" ht="15">
      <c r="B79" s="34" t="s">
        <v>42</v>
      </c>
      <c r="C79" s="81">
        <f>+C60*H60</f>
        <v>2071.2000000000003</v>
      </c>
      <c r="D79" s="82">
        <f>+D50</f>
        <v>0.0056</v>
      </c>
      <c r="E79" s="37">
        <f>ROUND(C79*D79,2)</f>
        <v>11.6</v>
      </c>
      <c r="F79" s="81">
        <f>+F70</f>
        <v>2069.7999999999997</v>
      </c>
      <c r="G79" s="82">
        <f>+G50</f>
        <v>0.0056</v>
      </c>
      <c r="H79" s="37">
        <f>ROUND(F79*G79,2)</f>
        <v>11.59</v>
      </c>
      <c r="I79" s="37">
        <f>H79-E79</f>
        <v>-0.009999999999999787</v>
      </c>
      <c r="J79" s="39">
        <f t="shared" si="12"/>
        <v>-0.000862068965517223</v>
      </c>
      <c r="K79" s="88">
        <f t="shared" si="13"/>
        <v>0.041360359717364924</v>
      </c>
    </row>
    <row r="80" spans="2:11" ht="15">
      <c r="B80" s="89" t="s">
        <v>43</v>
      </c>
      <c r="C80" s="68">
        <f>+C60*H60</f>
        <v>2071.2000000000003</v>
      </c>
      <c r="D80" s="69">
        <f>+D51</f>
        <v>0.0013</v>
      </c>
      <c r="E80" s="90">
        <f>ROUND(C80*D80,2)</f>
        <v>2.69</v>
      </c>
      <c r="F80" s="68">
        <f>+F70</f>
        <v>2069.7999999999997</v>
      </c>
      <c r="G80" s="69">
        <f>+G51</f>
        <v>0.0013</v>
      </c>
      <c r="H80" s="90">
        <f>ROUND(F80*G80,2)</f>
        <v>2.69</v>
      </c>
      <c r="I80" s="90">
        <f>H80-E80</f>
        <v>0</v>
      </c>
      <c r="J80" s="39">
        <f t="shared" si="12"/>
        <v>0</v>
      </c>
      <c r="K80" s="40">
        <f t="shared" si="13"/>
        <v>0.009599600314038968</v>
      </c>
    </row>
    <row r="81" spans="2:11" ht="15.75" thickBot="1">
      <c r="B81" s="91" t="s">
        <v>58</v>
      </c>
      <c r="C81" s="92">
        <v>1</v>
      </c>
      <c r="D81" s="93">
        <f>+D52</f>
        <v>0.25</v>
      </c>
      <c r="E81" s="75">
        <f>ROUND(C81*D81,2)</f>
        <v>0.25</v>
      </c>
      <c r="F81" s="92">
        <v>1</v>
      </c>
      <c r="G81" s="93">
        <f>+G52</f>
        <v>0.25</v>
      </c>
      <c r="H81" s="75">
        <f>ROUND(F81*G81,2)</f>
        <v>0.25</v>
      </c>
      <c r="I81" s="75">
        <f>H81-E81</f>
        <v>0</v>
      </c>
      <c r="J81" s="39">
        <f t="shared" si="12"/>
        <v>0</v>
      </c>
      <c r="K81" s="40">
        <f t="shared" si="13"/>
        <v>0.0008921561630147741</v>
      </c>
    </row>
    <row r="82" spans="2:11" ht="15.75" thickBot="1">
      <c r="B82" s="47" t="s">
        <v>59</v>
      </c>
      <c r="C82" s="1"/>
      <c r="D82" s="51"/>
      <c r="E82" s="50">
        <f>SUM(E79:E81)</f>
        <v>14.54</v>
      </c>
      <c r="F82" s="1"/>
      <c r="G82" s="51"/>
      <c r="H82" s="50">
        <f>SUM(H79:H81)</f>
        <v>14.53</v>
      </c>
      <c r="I82" s="50">
        <f>SUM(I79:I80)</f>
        <v>-0.009999999999999787</v>
      </c>
      <c r="J82" s="52">
        <f t="shared" si="12"/>
        <v>-0.0006877579092159414</v>
      </c>
      <c r="K82" s="53">
        <f t="shared" si="13"/>
        <v>0.051852116194418665</v>
      </c>
    </row>
    <row r="83" spans="2:11" ht="15.75" thickBot="1">
      <c r="B83" s="94" t="s">
        <v>60</v>
      </c>
      <c r="C83" s="95">
        <f>+C60</f>
        <v>2000</v>
      </c>
      <c r="D83" s="110">
        <v>0.007</v>
      </c>
      <c r="E83" s="96">
        <f>ROUND(C83*D83,2)</f>
        <v>14</v>
      </c>
      <c r="F83" s="95">
        <f>C83</f>
        <v>2000</v>
      </c>
      <c r="G83" s="111">
        <f>D83</f>
        <v>0.007</v>
      </c>
      <c r="H83" s="96">
        <f>ROUND(F83*G83,2)</f>
        <v>14</v>
      </c>
      <c r="I83" s="97">
        <f>H83-E83</f>
        <v>0</v>
      </c>
      <c r="J83" s="98">
        <f t="shared" si="12"/>
        <v>0</v>
      </c>
      <c r="K83" s="99">
        <f t="shared" si="13"/>
        <v>0.049960745128827345</v>
      </c>
    </row>
    <row r="84" spans="2:11" ht="15.75" thickBot="1">
      <c r="B84" s="47" t="s">
        <v>61</v>
      </c>
      <c r="C84" s="1"/>
      <c r="D84" s="51"/>
      <c r="E84" s="50">
        <f>SUM(E65,E78,E82,E83)</f>
        <v>249.60999999999999</v>
      </c>
      <c r="F84" s="1"/>
      <c r="G84" s="100"/>
      <c r="H84" s="50">
        <f>SUM(H65,H78,H82,H83)</f>
        <v>247.98000000000002</v>
      </c>
      <c r="I84" s="50">
        <f>H84-E84</f>
        <v>-1.629999999999967</v>
      </c>
      <c r="J84" s="52">
        <f t="shared" si="12"/>
        <v>-0.006530187091863175</v>
      </c>
      <c r="K84" s="53">
        <f t="shared" si="13"/>
        <v>0.8849475412176148</v>
      </c>
    </row>
    <row r="85" spans="2:11" ht="15.75" thickBot="1">
      <c r="B85" s="101" t="s">
        <v>62</v>
      </c>
      <c r="C85" s="102">
        <f>ROUND($E84,2)</f>
        <v>249.61</v>
      </c>
      <c r="D85" s="103">
        <v>0.13</v>
      </c>
      <c r="E85" s="104">
        <f>ROUND(C85*D85,2)</f>
        <v>32.45</v>
      </c>
      <c r="F85" s="102">
        <f>ROUND($H84,2)</f>
        <v>247.98</v>
      </c>
      <c r="G85" s="105">
        <f>D85</f>
        <v>0.13</v>
      </c>
      <c r="H85" s="104">
        <f>ROUND(F85*G85,2)</f>
        <v>32.24</v>
      </c>
      <c r="I85" s="50">
        <f>H85-E85</f>
        <v>-0.21000000000000085</v>
      </c>
      <c r="J85" s="52">
        <f t="shared" si="12"/>
        <v>-0.0064714946070878535</v>
      </c>
      <c r="K85" s="53">
        <f t="shared" si="13"/>
        <v>0.11505245878238526</v>
      </c>
    </row>
    <row r="86" spans="2:11" ht="15.75" thickBot="1">
      <c r="B86" s="47" t="s">
        <v>63</v>
      </c>
      <c r="C86" s="1"/>
      <c r="D86" s="1"/>
      <c r="E86" s="50">
        <f>SUM(E84:E85)</f>
        <v>282.06</v>
      </c>
      <c r="F86" s="1"/>
      <c r="G86" s="1"/>
      <c r="H86" s="50">
        <f>SUM(H84:H85)</f>
        <v>280.22</v>
      </c>
      <c r="I86" s="50">
        <f>H86-E86</f>
        <v>-1.839999999999975</v>
      </c>
      <c r="J86" s="52">
        <f t="shared" si="12"/>
        <v>-0.00652343473019916</v>
      </c>
      <c r="K86" s="53">
        <f t="shared" si="13"/>
        <v>1</v>
      </c>
    </row>
    <row r="88" ht="15.75" thickBot="1"/>
    <row r="89" spans="2:8" ht="19.5" thickBot="1">
      <c r="B89" s="106" t="s">
        <v>64</v>
      </c>
      <c r="C89" s="107">
        <v>3000</v>
      </c>
      <c r="D89" s="108" t="s">
        <v>65</v>
      </c>
      <c r="E89" s="151" t="s">
        <v>74</v>
      </c>
      <c r="F89" s="152"/>
      <c r="G89" s="153"/>
      <c r="H89" s="155">
        <v>1.0356</v>
      </c>
    </row>
    <row r="90" spans="2:8" ht="19.5" thickBot="1">
      <c r="B90" s="106" t="s">
        <v>66</v>
      </c>
      <c r="C90" s="109">
        <v>750</v>
      </c>
      <c r="D90" s="108" t="s">
        <v>65</v>
      </c>
      <c r="E90" s="151" t="s">
        <v>75</v>
      </c>
      <c r="F90" s="152"/>
      <c r="G90" s="153"/>
      <c r="H90" s="155">
        <f>+H61</f>
        <v>1.0349</v>
      </c>
    </row>
    <row r="91" spans="2:11" ht="27" thickBot="1">
      <c r="B91" s="126" t="s">
        <v>73</v>
      </c>
      <c r="C91" s="28" t="s">
        <v>45</v>
      </c>
      <c r="D91" s="29" t="s">
        <v>46</v>
      </c>
      <c r="E91" s="30" t="s">
        <v>47</v>
      </c>
      <c r="F91" s="29" t="s">
        <v>45</v>
      </c>
      <c r="G91" s="29" t="s">
        <v>46</v>
      </c>
      <c r="H91" s="30" t="s">
        <v>47</v>
      </c>
      <c r="I91" s="31" t="s">
        <v>8</v>
      </c>
      <c r="J91" s="32" t="s">
        <v>48</v>
      </c>
      <c r="K91" s="33" t="s">
        <v>49</v>
      </c>
    </row>
    <row r="92" spans="2:11" ht="15">
      <c r="B92" s="34" t="s">
        <v>50</v>
      </c>
      <c r="C92" s="35">
        <f>+C90</f>
        <v>750</v>
      </c>
      <c r="D92" s="36">
        <f>+D63</f>
        <v>0.065</v>
      </c>
      <c r="E92" s="37">
        <f>ROUND(C92*D92,2)</f>
        <v>48.75</v>
      </c>
      <c r="F92" s="35">
        <f>+C90</f>
        <v>750</v>
      </c>
      <c r="G92" s="38">
        <f>D92</f>
        <v>0.065</v>
      </c>
      <c r="H92" s="37">
        <f>ROUND(F92*G92,2)</f>
        <v>48.75</v>
      </c>
      <c r="I92" s="37">
        <f>H92-E92</f>
        <v>0</v>
      </c>
      <c r="J92" s="39">
        <f aca="true" t="shared" si="19" ref="J92:J115">IF(ISERROR(I92/E92),0,I92/E92)</f>
        <v>0</v>
      </c>
      <c r="K92" s="40">
        <f>IF(ISERROR(H92/$H$115),0,H92/$H$115)</f>
        <v>0.11808734830317565</v>
      </c>
    </row>
    <row r="93" spans="2:11" ht="15.75" thickBot="1">
      <c r="B93" s="41" t="s">
        <v>51</v>
      </c>
      <c r="C93" s="42">
        <f>+C89*H89-C90</f>
        <v>2356.8</v>
      </c>
      <c r="D93" s="43">
        <f>+D64</f>
        <v>0.075</v>
      </c>
      <c r="E93" s="44">
        <f>ROUND(C93*D93,2)</f>
        <v>176.76</v>
      </c>
      <c r="F93" s="42">
        <f>+C89*H90-C90</f>
        <v>2354.7</v>
      </c>
      <c r="G93" s="45">
        <f>D93</f>
        <v>0.075</v>
      </c>
      <c r="H93" s="44">
        <f>ROUND(F93*G93,2)</f>
        <v>176.6</v>
      </c>
      <c r="I93" s="44">
        <f>H93-E93</f>
        <v>-0.1599999999999966</v>
      </c>
      <c r="J93" s="46">
        <f t="shared" si="19"/>
        <v>-0.0009051821679112729</v>
      </c>
      <c r="K93" s="40">
        <f aca="true" t="shared" si="20" ref="K93:K115">IF(ISERROR(H93/$H$115),0,H93/$H$115)</f>
        <v>0.42777898893006805</v>
      </c>
    </row>
    <row r="94" spans="2:11" ht="15.75" thickBot="1">
      <c r="B94" s="47" t="s">
        <v>52</v>
      </c>
      <c r="C94" s="48"/>
      <c r="D94" s="49"/>
      <c r="E94" s="50">
        <f>SUM(E92:E93)</f>
        <v>225.51</v>
      </c>
      <c r="F94" s="1"/>
      <c r="G94" s="51"/>
      <c r="H94" s="50">
        <f>SUM(H92:H93)</f>
        <v>225.35</v>
      </c>
      <c r="I94" s="50">
        <f>SUM(I92:I93)</f>
        <v>-0.1599999999999966</v>
      </c>
      <c r="J94" s="52">
        <f t="shared" si="19"/>
        <v>-0.0007095029045275003</v>
      </c>
      <c r="K94" s="53">
        <f t="shared" si="20"/>
        <v>0.5458663372332437</v>
      </c>
    </row>
    <row r="95" spans="2:11" ht="15">
      <c r="B95" s="54" t="s">
        <v>7</v>
      </c>
      <c r="C95" s="55">
        <v>1</v>
      </c>
      <c r="D95" s="56">
        <f>+D66</f>
        <v>20.27</v>
      </c>
      <c r="E95" s="57">
        <f aca="true" t="shared" si="21" ref="E95:E101">ROUND(C95*D95,2)</f>
        <v>20.27</v>
      </c>
      <c r="F95" s="58">
        <f>C95</f>
        <v>1</v>
      </c>
      <c r="G95" s="56">
        <f>+G66</f>
        <v>19.19</v>
      </c>
      <c r="H95" s="57">
        <f aca="true" t="shared" si="22" ref="H95:H101">ROUND(F95*G95,2)</f>
        <v>19.19</v>
      </c>
      <c r="I95" s="57">
        <f aca="true" t="shared" si="23" ref="I95:I101">H95-E95</f>
        <v>-1.0799999999999983</v>
      </c>
      <c r="J95" s="39">
        <f t="shared" si="19"/>
        <v>-0.05328071040947204</v>
      </c>
      <c r="K95" s="40">
        <f t="shared" si="20"/>
        <v>0.046484024901291096</v>
      </c>
    </row>
    <row r="96" spans="2:11" ht="15">
      <c r="B96" s="116" t="s">
        <v>101</v>
      </c>
      <c r="C96" s="59">
        <v>1</v>
      </c>
      <c r="D96" s="60">
        <f aca="true" t="shared" si="24" ref="D96:D101">+D67</f>
        <v>1</v>
      </c>
      <c r="E96" s="61">
        <f t="shared" si="21"/>
        <v>1</v>
      </c>
      <c r="F96" s="62">
        <f>+C96</f>
        <v>1</v>
      </c>
      <c r="G96" s="60">
        <f aca="true" t="shared" si="25" ref="G96:G105">+G67</f>
        <v>1.03</v>
      </c>
      <c r="H96" s="63">
        <f t="shared" si="22"/>
        <v>1.03</v>
      </c>
      <c r="I96" s="63">
        <f t="shared" si="23"/>
        <v>0.030000000000000027</v>
      </c>
      <c r="J96" s="39">
        <f t="shared" si="19"/>
        <v>0.030000000000000027</v>
      </c>
      <c r="K96" s="40">
        <f t="shared" si="20"/>
        <v>0.002494973717995301</v>
      </c>
    </row>
    <row r="97" spans="2:11" ht="15">
      <c r="B97" s="116" t="s">
        <v>102</v>
      </c>
      <c r="C97" s="64">
        <v>1</v>
      </c>
      <c r="D97" s="65">
        <f t="shared" si="24"/>
        <v>0</v>
      </c>
      <c r="E97" s="61">
        <f t="shared" si="21"/>
        <v>0</v>
      </c>
      <c r="F97" s="66">
        <f>C97</f>
        <v>1</v>
      </c>
      <c r="G97" s="65">
        <f t="shared" si="25"/>
        <v>0.28</v>
      </c>
      <c r="H97" s="61">
        <f t="shared" si="22"/>
        <v>0.28</v>
      </c>
      <c r="I97" s="61">
        <f t="shared" si="23"/>
        <v>0.28</v>
      </c>
      <c r="J97" s="39">
        <f t="shared" si="19"/>
        <v>0</v>
      </c>
      <c r="K97" s="40">
        <f t="shared" si="20"/>
        <v>0.0006782452825618295</v>
      </c>
    </row>
    <row r="98" spans="2:11" ht="15">
      <c r="B98" s="67" t="s">
        <v>15</v>
      </c>
      <c r="C98" s="68">
        <f>+C89</f>
        <v>3000</v>
      </c>
      <c r="D98" s="69">
        <f t="shared" si="24"/>
        <v>0.0178</v>
      </c>
      <c r="E98" s="61">
        <f t="shared" si="21"/>
        <v>53.4</v>
      </c>
      <c r="F98" s="70">
        <f>+C98</f>
        <v>3000</v>
      </c>
      <c r="G98" s="69">
        <f t="shared" si="25"/>
        <v>0.0166</v>
      </c>
      <c r="H98" s="61">
        <f t="shared" si="22"/>
        <v>49.8</v>
      </c>
      <c r="I98" s="61">
        <f t="shared" si="23"/>
        <v>-3.6000000000000014</v>
      </c>
      <c r="J98" s="39">
        <f t="shared" si="19"/>
        <v>-0.06741573033707868</v>
      </c>
      <c r="K98" s="40">
        <f t="shared" si="20"/>
        <v>0.1206307681127825</v>
      </c>
    </row>
    <row r="99" spans="2:11" ht="15">
      <c r="B99" s="116" t="s">
        <v>109</v>
      </c>
      <c r="C99" s="71">
        <f>+C89*H89</f>
        <v>3106.8</v>
      </c>
      <c r="D99" s="72">
        <f t="shared" si="24"/>
        <v>0</v>
      </c>
      <c r="E99" s="61">
        <f t="shared" si="21"/>
        <v>0</v>
      </c>
      <c r="F99" s="70">
        <f>+C89*H90</f>
        <v>3104.7</v>
      </c>
      <c r="G99" s="69">
        <f t="shared" si="25"/>
        <v>0.0008</v>
      </c>
      <c r="H99" s="61">
        <f t="shared" si="22"/>
        <v>2.48</v>
      </c>
      <c r="I99" s="61">
        <f t="shared" si="23"/>
        <v>2.48</v>
      </c>
      <c r="J99" s="39">
        <f t="shared" si="19"/>
        <v>0</v>
      </c>
      <c r="K99" s="40">
        <f t="shared" si="20"/>
        <v>0.0060073153598333455</v>
      </c>
    </row>
    <row r="100" spans="2:11" ht="15">
      <c r="B100" s="120" t="s">
        <v>110</v>
      </c>
      <c r="C100" s="71">
        <f>+C98</f>
        <v>3000</v>
      </c>
      <c r="D100" s="72">
        <f t="shared" si="24"/>
        <v>0</v>
      </c>
      <c r="E100" s="61">
        <f t="shared" si="21"/>
        <v>0</v>
      </c>
      <c r="F100" s="70">
        <f>+F98</f>
        <v>3000</v>
      </c>
      <c r="G100" s="72">
        <f t="shared" si="25"/>
        <v>0</v>
      </c>
      <c r="H100" s="61">
        <f t="shared" si="22"/>
        <v>0</v>
      </c>
      <c r="I100" s="61">
        <f t="shared" si="23"/>
        <v>0</v>
      </c>
      <c r="J100" s="39">
        <f t="shared" si="19"/>
        <v>0</v>
      </c>
      <c r="K100" s="40">
        <f t="shared" si="20"/>
        <v>0</v>
      </c>
    </row>
    <row r="101" spans="2:11" ht="15.75" thickBot="1">
      <c r="B101" s="116" t="s">
        <v>103</v>
      </c>
      <c r="C101" s="115">
        <f>+C89*H89</f>
        <v>3106.8</v>
      </c>
      <c r="D101" s="45">
        <f t="shared" si="24"/>
        <v>-0.002</v>
      </c>
      <c r="E101" s="75">
        <f t="shared" si="21"/>
        <v>-6.21</v>
      </c>
      <c r="F101" s="73">
        <f>+F99</f>
        <v>3104.7</v>
      </c>
      <c r="G101" s="45">
        <f t="shared" si="25"/>
        <v>-0.002</v>
      </c>
      <c r="H101" s="61">
        <f t="shared" si="22"/>
        <v>-6.21</v>
      </c>
      <c r="I101" s="61">
        <f t="shared" si="23"/>
        <v>0</v>
      </c>
      <c r="J101" s="39">
        <f t="shared" si="19"/>
        <v>0</v>
      </c>
      <c r="K101" s="40">
        <f t="shared" si="20"/>
        <v>-0.015042511445389144</v>
      </c>
    </row>
    <row r="102" spans="2:11" ht="15.75" thickBot="1">
      <c r="B102" s="76" t="s">
        <v>54</v>
      </c>
      <c r="C102" s="48"/>
      <c r="D102" s="77"/>
      <c r="E102" s="78">
        <f>SUM(E95:E101)</f>
        <v>68.46000000000001</v>
      </c>
      <c r="F102" s="48"/>
      <c r="G102" s="77"/>
      <c r="H102" s="78">
        <f>SUM(H95:H101)</f>
        <v>66.57000000000001</v>
      </c>
      <c r="I102" s="78">
        <f>SUM(I95:I101)</f>
        <v>-1.8899999999999992</v>
      </c>
      <c r="J102" s="79">
        <f t="shared" si="19"/>
        <v>-0.02760736196319017</v>
      </c>
      <c r="K102" s="80">
        <f t="shared" si="20"/>
        <v>0.16125281592907495</v>
      </c>
    </row>
    <row r="103" spans="2:11" ht="15">
      <c r="B103" s="67" t="s">
        <v>40</v>
      </c>
      <c r="C103" s="81">
        <f>+C89*H89</f>
        <v>3106.8</v>
      </c>
      <c r="D103" s="82">
        <f>+D74</f>
        <v>0.0055</v>
      </c>
      <c r="E103" s="61">
        <f>ROUND(C103*D103,2)</f>
        <v>17.09</v>
      </c>
      <c r="F103" s="81">
        <f>+F99</f>
        <v>3104.7</v>
      </c>
      <c r="G103" s="82">
        <f t="shared" si="25"/>
        <v>0.0055</v>
      </c>
      <c r="H103" s="61">
        <f>ROUND(F103*G103,2)</f>
        <v>17.08</v>
      </c>
      <c r="I103" s="61">
        <f>H103-E103</f>
        <v>-0.010000000000001563</v>
      </c>
      <c r="J103" s="39">
        <f t="shared" si="19"/>
        <v>-0.0005851375073143104</v>
      </c>
      <c r="K103" s="40">
        <f t="shared" si="20"/>
        <v>0.041372962236271585</v>
      </c>
    </row>
    <row r="104" spans="2:11" ht="15">
      <c r="B104" s="67" t="s">
        <v>41</v>
      </c>
      <c r="C104" s="68">
        <f>+C89*H89</f>
        <v>3106.8</v>
      </c>
      <c r="D104" s="69">
        <f>+D75</f>
        <v>0.0044</v>
      </c>
      <c r="E104" s="83">
        <f>ROUND(C104*D104,2)</f>
        <v>13.67</v>
      </c>
      <c r="F104" s="68">
        <f>+F99</f>
        <v>3104.7</v>
      </c>
      <c r="G104" s="69">
        <f t="shared" si="25"/>
        <v>0.0044</v>
      </c>
      <c r="H104" s="83">
        <f>ROUND(F104*G104,2)</f>
        <v>13.66</v>
      </c>
      <c r="I104" s="83">
        <f>H104-E104</f>
        <v>-0.009999999999999787</v>
      </c>
      <c r="J104" s="39">
        <f t="shared" si="19"/>
        <v>-0.0007315288953913524</v>
      </c>
      <c r="K104" s="40">
        <f t="shared" si="20"/>
        <v>0.03308868057069496</v>
      </c>
    </row>
    <row r="105" spans="2:11" ht="15.75" thickBot="1">
      <c r="B105" s="74" t="s">
        <v>55</v>
      </c>
      <c r="C105" s="71">
        <f>+C89*H89</f>
        <v>3106.8</v>
      </c>
      <c r="D105" s="69">
        <f>+D76</f>
        <v>0</v>
      </c>
      <c r="E105" s="83">
        <f>ROUND(C105*D105,2)</f>
        <v>0</v>
      </c>
      <c r="F105" s="73">
        <f>+F99</f>
        <v>3104.7</v>
      </c>
      <c r="G105" s="69">
        <f t="shared" si="25"/>
        <v>0</v>
      </c>
      <c r="H105" s="83">
        <f>ROUND(F105*G105,2)</f>
        <v>0</v>
      </c>
      <c r="I105" s="83">
        <f>H105-E105</f>
        <v>0</v>
      </c>
      <c r="J105" s="39">
        <f t="shared" si="19"/>
        <v>0</v>
      </c>
      <c r="K105" s="40">
        <f t="shared" si="20"/>
        <v>0</v>
      </c>
    </row>
    <row r="106" spans="2:11" ht="15.75" thickBot="1">
      <c r="B106" s="76" t="s">
        <v>56</v>
      </c>
      <c r="C106" s="84"/>
      <c r="D106" s="85"/>
      <c r="E106" s="78">
        <f>SUM(E103:E105)</f>
        <v>30.759999999999998</v>
      </c>
      <c r="F106" s="84"/>
      <c r="G106" s="85"/>
      <c r="H106" s="78">
        <f>SUM(H103:H105)</f>
        <v>30.74</v>
      </c>
      <c r="I106" s="78">
        <f>SUM(I103:I105)</f>
        <v>-0.02000000000000135</v>
      </c>
      <c r="J106" s="79">
        <f t="shared" si="19"/>
        <v>-0.0006501950585175992</v>
      </c>
      <c r="K106" s="80">
        <f t="shared" si="20"/>
        <v>0.07446164280696654</v>
      </c>
    </row>
    <row r="107" spans="2:11" ht="15.75" thickBot="1">
      <c r="B107" s="47" t="s">
        <v>57</v>
      </c>
      <c r="C107" s="86"/>
      <c r="D107" s="87"/>
      <c r="E107" s="50">
        <f>SUM(E102,E106)</f>
        <v>99.22</v>
      </c>
      <c r="F107" s="86"/>
      <c r="G107" s="87"/>
      <c r="H107" s="50">
        <f>SUM(H102,H106)</f>
        <v>97.31</v>
      </c>
      <c r="I107" s="50">
        <f>SUM(I102,I106)</f>
        <v>-1.9100000000000006</v>
      </c>
      <c r="J107" s="52">
        <f t="shared" si="19"/>
        <v>-0.019250151179197747</v>
      </c>
      <c r="K107" s="53">
        <f t="shared" si="20"/>
        <v>0.2357144587360415</v>
      </c>
    </row>
    <row r="108" spans="2:11" ht="15">
      <c r="B108" s="34" t="s">
        <v>42</v>
      </c>
      <c r="C108" s="81">
        <f>+C89*H89</f>
        <v>3106.8</v>
      </c>
      <c r="D108" s="82">
        <f>+D79</f>
        <v>0.0056</v>
      </c>
      <c r="E108" s="37">
        <f>ROUND(C108*D108,2)</f>
        <v>17.4</v>
      </c>
      <c r="F108" s="81">
        <f>+F99</f>
        <v>3104.7</v>
      </c>
      <c r="G108" s="82">
        <f>+G79</f>
        <v>0.0056</v>
      </c>
      <c r="H108" s="37">
        <f>ROUND(F108*G108,2)</f>
        <v>17.39</v>
      </c>
      <c r="I108" s="37">
        <f>H108-E108</f>
        <v>-0.00999999999999801</v>
      </c>
      <c r="J108" s="39">
        <f t="shared" si="19"/>
        <v>-0.0005747126436780466</v>
      </c>
      <c r="K108" s="88">
        <f t="shared" si="20"/>
        <v>0.04212387665625076</v>
      </c>
    </row>
    <row r="109" spans="2:11" ht="15">
      <c r="B109" s="89" t="s">
        <v>43</v>
      </c>
      <c r="C109" s="68">
        <f>+C89*H89</f>
        <v>3106.8</v>
      </c>
      <c r="D109" s="69">
        <f>+D80</f>
        <v>0.0013</v>
      </c>
      <c r="E109" s="90">
        <f>ROUND(C109*D109,2)</f>
        <v>4.04</v>
      </c>
      <c r="F109" s="68">
        <f>+F99</f>
        <v>3104.7</v>
      </c>
      <c r="G109" s="69">
        <f>+G80</f>
        <v>0.0013</v>
      </c>
      <c r="H109" s="90">
        <f>ROUND(F109*G109,2)</f>
        <v>4.04</v>
      </c>
      <c r="I109" s="90">
        <f>H109-E109</f>
        <v>0</v>
      </c>
      <c r="J109" s="39">
        <f t="shared" si="19"/>
        <v>0</v>
      </c>
      <c r="K109" s="40">
        <f t="shared" si="20"/>
        <v>0.009786110505534967</v>
      </c>
    </row>
    <row r="110" spans="2:11" ht="15.75" thickBot="1">
      <c r="B110" s="91" t="s">
        <v>58</v>
      </c>
      <c r="C110" s="92">
        <v>1</v>
      </c>
      <c r="D110" s="93">
        <f>+D81</f>
        <v>0.25</v>
      </c>
      <c r="E110" s="75">
        <f>ROUND(C110*D110,2)</f>
        <v>0.25</v>
      </c>
      <c r="F110" s="92">
        <v>1</v>
      </c>
      <c r="G110" s="93">
        <f>+G81</f>
        <v>0.25</v>
      </c>
      <c r="H110" s="75">
        <f>ROUND(F110*G110,2)</f>
        <v>0.25</v>
      </c>
      <c r="I110" s="75">
        <f>H110-E110</f>
        <v>0</v>
      </c>
      <c r="J110" s="39">
        <f t="shared" si="19"/>
        <v>0</v>
      </c>
      <c r="K110" s="40">
        <f t="shared" si="20"/>
        <v>0.0006055761451444905</v>
      </c>
    </row>
    <row r="111" spans="2:11" ht="15.75" thickBot="1">
      <c r="B111" s="47" t="s">
        <v>59</v>
      </c>
      <c r="C111" s="1"/>
      <c r="D111" s="51"/>
      <c r="E111" s="50">
        <f>SUM(E108:E110)</f>
        <v>21.689999999999998</v>
      </c>
      <c r="F111" s="1"/>
      <c r="G111" s="51"/>
      <c r="H111" s="50">
        <f>SUM(H108:H110)</f>
        <v>21.68</v>
      </c>
      <c r="I111" s="50">
        <f>SUM(I108:I109)</f>
        <v>-0.00999999999999801</v>
      </c>
      <c r="J111" s="52">
        <f t="shared" si="19"/>
        <v>-0.00046104195481779675</v>
      </c>
      <c r="K111" s="53">
        <f t="shared" si="20"/>
        <v>0.05251556330693021</v>
      </c>
    </row>
    <row r="112" spans="2:11" ht="15.75" thickBot="1">
      <c r="B112" s="94" t="s">
        <v>60</v>
      </c>
      <c r="C112" s="95">
        <f>+C89</f>
        <v>3000</v>
      </c>
      <c r="D112" s="110">
        <v>0.007</v>
      </c>
      <c r="E112" s="96">
        <f>ROUND(C112*D112,2)</f>
        <v>21</v>
      </c>
      <c r="F112" s="95">
        <f>C112</f>
        <v>3000</v>
      </c>
      <c r="G112" s="111">
        <f>D112</f>
        <v>0.007</v>
      </c>
      <c r="H112" s="96">
        <f>ROUND(F112*G112,2)</f>
        <v>21</v>
      </c>
      <c r="I112" s="97">
        <f>H112-E112</f>
        <v>0</v>
      </c>
      <c r="J112" s="98">
        <f t="shared" si="19"/>
        <v>0</v>
      </c>
      <c r="K112" s="99">
        <f t="shared" si="20"/>
        <v>0.0508683961921372</v>
      </c>
    </row>
    <row r="113" spans="2:11" ht="15.75" thickBot="1">
      <c r="B113" s="47" t="s">
        <v>61</v>
      </c>
      <c r="C113" s="1"/>
      <c r="D113" s="51"/>
      <c r="E113" s="50">
        <f>SUM(E94,E107,E111,E112)</f>
        <v>367.42</v>
      </c>
      <c r="F113" s="1"/>
      <c r="G113" s="100"/>
      <c r="H113" s="50">
        <f>SUM(H94,H107,H111,H112)</f>
        <v>365.34</v>
      </c>
      <c r="I113" s="50">
        <f>H113-E113</f>
        <v>-2.080000000000041</v>
      </c>
      <c r="J113" s="52">
        <f t="shared" si="19"/>
        <v>-0.005661096293070712</v>
      </c>
      <c r="K113" s="53">
        <f t="shared" si="20"/>
        <v>0.8849647554683525</v>
      </c>
    </row>
    <row r="114" spans="2:11" ht="15.75" thickBot="1">
      <c r="B114" s="101" t="s">
        <v>62</v>
      </c>
      <c r="C114" s="102">
        <f>ROUND($E113,2)</f>
        <v>367.42</v>
      </c>
      <c r="D114" s="103">
        <v>0.13</v>
      </c>
      <c r="E114" s="104">
        <f>ROUND(C114*D114,2)</f>
        <v>47.76</v>
      </c>
      <c r="F114" s="102">
        <f>ROUND($H113,2)</f>
        <v>365.34</v>
      </c>
      <c r="G114" s="105">
        <f>D114</f>
        <v>0.13</v>
      </c>
      <c r="H114" s="104">
        <f>ROUND(F114*G114,2)</f>
        <v>47.49</v>
      </c>
      <c r="I114" s="50">
        <f>H114-E114</f>
        <v>-0.269999999999996</v>
      </c>
      <c r="J114" s="52">
        <f t="shared" si="19"/>
        <v>-0.005653266331658208</v>
      </c>
      <c r="K114" s="53">
        <f t="shared" si="20"/>
        <v>0.11503524453164742</v>
      </c>
    </row>
    <row r="115" spans="2:11" ht="15.75" thickBot="1">
      <c r="B115" s="47" t="s">
        <v>63</v>
      </c>
      <c r="C115" s="1"/>
      <c r="D115" s="1"/>
      <c r="E115" s="50">
        <f>SUM(E113:E114)</f>
        <v>415.18</v>
      </c>
      <c r="F115" s="1"/>
      <c r="G115" s="1"/>
      <c r="H115" s="50">
        <f>SUM(H113:H114)</f>
        <v>412.83</v>
      </c>
      <c r="I115" s="50">
        <f>H115-E115</f>
        <v>-2.3500000000000227</v>
      </c>
      <c r="J115" s="52">
        <f t="shared" si="19"/>
        <v>-0.005660195577821723</v>
      </c>
      <c r="K115" s="53">
        <f t="shared" si="20"/>
        <v>1</v>
      </c>
    </row>
    <row r="117" ht="15.75" thickBot="1"/>
    <row r="118" spans="2:8" ht="19.5" thickBot="1">
      <c r="B118" s="106" t="s">
        <v>64</v>
      </c>
      <c r="C118" s="107">
        <v>5000</v>
      </c>
      <c r="D118" s="108" t="s">
        <v>65</v>
      </c>
      <c r="E118" s="151" t="s">
        <v>74</v>
      </c>
      <c r="F118" s="152"/>
      <c r="G118" s="153"/>
      <c r="H118" s="155">
        <v>1.0356</v>
      </c>
    </row>
    <row r="119" spans="2:8" ht="19.5" thickBot="1">
      <c r="B119" s="106" t="s">
        <v>66</v>
      </c>
      <c r="C119" s="109">
        <v>600</v>
      </c>
      <c r="D119" s="108" t="s">
        <v>65</v>
      </c>
      <c r="E119" s="151" t="s">
        <v>75</v>
      </c>
      <c r="F119" s="152"/>
      <c r="G119" s="153"/>
      <c r="H119" s="155">
        <f>+H90</f>
        <v>1.0349</v>
      </c>
    </row>
    <row r="120" spans="2:11" ht="27" thickBot="1">
      <c r="B120" s="126" t="s">
        <v>73</v>
      </c>
      <c r="C120" s="28" t="s">
        <v>45</v>
      </c>
      <c r="D120" s="29" t="s">
        <v>46</v>
      </c>
      <c r="E120" s="30" t="s">
        <v>47</v>
      </c>
      <c r="F120" s="29" t="s">
        <v>45</v>
      </c>
      <c r="G120" s="29" t="s">
        <v>46</v>
      </c>
      <c r="H120" s="30" t="s">
        <v>47</v>
      </c>
      <c r="I120" s="31" t="s">
        <v>8</v>
      </c>
      <c r="J120" s="32" t="s">
        <v>48</v>
      </c>
      <c r="K120" s="33" t="s">
        <v>49</v>
      </c>
    </row>
    <row r="121" spans="2:11" ht="15">
      <c r="B121" s="34" t="s">
        <v>50</v>
      </c>
      <c r="C121" s="35">
        <f>+C119</f>
        <v>600</v>
      </c>
      <c r="D121" s="36">
        <f>+D92</f>
        <v>0.065</v>
      </c>
      <c r="E121" s="37">
        <f>ROUND(C121*D121,2)</f>
        <v>39</v>
      </c>
      <c r="F121" s="35">
        <f>+C119</f>
        <v>600</v>
      </c>
      <c r="G121" s="38">
        <f>D121</f>
        <v>0.065</v>
      </c>
      <c r="H121" s="37">
        <f>ROUND(F121*G121,2)</f>
        <v>39</v>
      </c>
      <c r="I121" s="37">
        <f>H121-E121</f>
        <v>0</v>
      </c>
      <c r="J121" s="39">
        <f aca="true" t="shared" si="26" ref="J121:J144">IF(ISERROR(I121/E121),0,I121/E121)</f>
        <v>0</v>
      </c>
      <c r="K121" s="40">
        <f>IF(ISERROR(H121/$H$144),0,H121/$H$144)</f>
        <v>0.05737234652897303</v>
      </c>
    </row>
    <row r="122" spans="2:11" ht="15.75" thickBot="1">
      <c r="B122" s="41" t="s">
        <v>51</v>
      </c>
      <c r="C122" s="42">
        <f>+C118*H118-C119</f>
        <v>4578</v>
      </c>
      <c r="D122" s="43">
        <f>+D93</f>
        <v>0.075</v>
      </c>
      <c r="E122" s="44">
        <f>ROUND(C122*D122,2)</f>
        <v>343.35</v>
      </c>
      <c r="F122" s="42">
        <f>+C118*H119-C119</f>
        <v>4574.5</v>
      </c>
      <c r="G122" s="45">
        <f>D122</f>
        <v>0.075</v>
      </c>
      <c r="H122" s="44">
        <f>ROUND(F122*G122,2)</f>
        <v>343.09</v>
      </c>
      <c r="I122" s="44">
        <f>H122-E122</f>
        <v>-0.26000000000004775</v>
      </c>
      <c r="J122" s="46">
        <f t="shared" si="26"/>
        <v>-0.0007572447939421807</v>
      </c>
      <c r="K122" s="40">
        <f aca="true" t="shared" si="27" ref="K122:K144">IF(ISERROR(H122/$H$144),0,H122/$H$144)</f>
        <v>0.5047148300160347</v>
      </c>
    </row>
    <row r="123" spans="2:11" ht="15.75" thickBot="1">
      <c r="B123" s="47" t="s">
        <v>52</v>
      </c>
      <c r="C123" s="48"/>
      <c r="D123" s="49"/>
      <c r="E123" s="50">
        <f>SUM(E121:E122)</f>
        <v>382.35</v>
      </c>
      <c r="F123" s="1"/>
      <c r="G123" s="51"/>
      <c r="H123" s="50">
        <f>SUM(H121:H122)</f>
        <v>382.09</v>
      </c>
      <c r="I123" s="50">
        <f>SUM(I121:I122)</f>
        <v>-0.26000000000004775</v>
      </c>
      <c r="J123" s="52">
        <f t="shared" si="26"/>
        <v>-0.0006800052308095926</v>
      </c>
      <c r="K123" s="53">
        <f t="shared" si="27"/>
        <v>0.5620871765450077</v>
      </c>
    </row>
    <row r="124" spans="2:11" ht="15">
      <c r="B124" s="54" t="s">
        <v>7</v>
      </c>
      <c r="C124" s="55">
        <v>1</v>
      </c>
      <c r="D124" s="56">
        <f>+D95</f>
        <v>20.27</v>
      </c>
      <c r="E124" s="57">
        <f aca="true" t="shared" si="28" ref="E124:E130">ROUND(C124*D124,2)</f>
        <v>20.27</v>
      </c>
      <c r="F124" s="58">
        <f>C124</f>
        <v>1</v>
      </c>
      <c r="G124" s="56">
        <f>+G95</f>
        <v>19.19</v>
      </c>
      <c r="H124" s="57">
        <f aca="true" t="shared" si="29" ref="H124:H130">ROUND(F124*G124,2)</f>
        <v>19.19</v>
      </c>
      <c r="I124" s="57">
        <f aca="true" t="shared" si="30" ref="I124:I130">H124-E124</f>
        <v>-1.0799999999999983</v>
      </c>
      <c r="J124" s="39">
        <f t="shared" si="26"/>
        <v>-0.05328071040947204</v>
      </c>
      <c r="K124" s="40">
        <f t="shared" si="27"/>
        <v>0.028230136663871603</v>
      </c>
    </row>
    <row r="125" spans="2:11" ht="15">
      <c r="B125" s="116" t="s">
        <v>101</v>
      </c>
      <c r="C125" s="59">
        <v>1</v>
      </c>
      <c r="D125" s="60">
        <f aca="true" t="shared" si="31" ref="D125:D130">+D96</f>
        <v>1</v>
      </c>
      <c r="E125" s="61">
        <f t="shared" si="28"/>
        <v>1</v>
      </c>
      <c r="F125" s="62">
        <f>+C125</f>
        <v>1</v>
      </c>
      <c r="G125" s="60">
        <f aca="true" t="shared" si="32" ref="G125:G134">+G96</f>
        <v>1.03</v>
      </c>
      <c r="H125" s="63">
        <f t="shared" si="29"/>
        <v>1.03</v>
      </c>
      <c r="I125" s="63">
        <f t="shared" si="30"/>
        <v>0.030000000000000027</v>
      </c>
      <c r="J125" s="39">
        <f t="shared" si="26"/>
        <v>0.030000000000000027</v>
      </c>
      <c r="K125" s="40">
        <f t="shared" si="27"/>
        <v>0.001515218382688262</v>
      </c>
    </row>
    <row r="126" spans="2:11" ht="15">
      <c r="B126" s="116" t="s">
        <v>102</v>
      </c>
      <c r="C126" s="64">
        <v>1</v>
      </c>
      <c r="D126" s="65">
        <f t="shared" si="31"/>
        <v>0</v>
      </c>
      <c r="E126" s="61">
        <f t="shared" si="28"/>
        <v>0</v>
      </c>
      <c r="F126" s="66">
        <f>C126</f>
        <v>1</v>
      </c>
      <c r="G126" s="65">
        <f t="shared" si="32"/>
        <v>0.28</v>
      </c>
      <c r="H126" s="61">
        <f t="shared" si="29"/>
        <v>0.28</v>
      </c>
      <c r="I126" s="61">
        <f t="shared" si="30"/>
        <v>0.28</v>
      </c>
      <c r="J126" s="39">
        <f t="shared" si="26"/>
        <v>0</v>
      </c>
      <c r="K126" s="40">
        <f t="shared" si="27"/>
        <v>0.0004119040263618577</v>
      </c>
    </row>
    <row r="127" spans="2:11" ht="15">
      <c r="B127" s="67" t="s">
        <v>15</v>
      </c>
      <c r="C127" s="68">
        <f>+C118</f>
        <v>5000</v>
      </c>
      <c r="D127" s="69">
        <f t="shared" si="31"/>
        <v>0.0178</v>
      </c>
      <c r="E127" s="61">
        <f t="shared" si="28"/>
        <v>89</v>
      </c>
      <c r="F127" s="70">
        <f>+C127</f>
        <v>5000</v>
      </c>
      <c r="G127" s="69">
        <f t="shared" si="32"/>
        <v>0.0166</v>
      </c>
      <c r="H127" s="61">
        <f t="shared" si="29"/>
        <v>83</v>
      </c>
      <c r="I127" s="61">
        <f t="shared" si="30"/>
        <v>-6</v>
      </c>
      <c r="J127" s="39">
        <f t="shared" si="26"/>
        <v>-0.06741573033707865</v>
      </c>
      <c r="K127" s="40">
        <f t="shared" si="27"/>
        <v>0.12210012210012208</v>
      </c>
    </row>
    <row r="128" spans="2:11" ht="15">
      <c r="B128" s="116" t="s">
        <v>109</v>
      </c>
      <c r="C128" s="71">
        <f>+C118*H118</f>
        <v>5178</v>
      </c>
      <c r="D128" s="72">
        <f t="shared" si="31"/>
        <v>0</v>
      </c>
      <c r="E128" s="61">
        <f t="shared" si="28"/>
        <v>0</v>
      </c>
      <c r="F128" s="70">
        <f>+C118*H119</f>
        <v>5174.5</v>
      </c>
      <c r="G128" s="69">
        <f t="shared" si="32"/>
        <v>0.0008</v>
      </c>
      <c r="H128" s="61">
        <f t="shared" si="29"/>
        <v>4.14</v>
      </c>
      <c r="I128" s="61">
        <f t="shared" si="30"/>
        <v>4.14</v>
      </c>
      <c r="J128" s="39">
        <f t="shared" si="26"/>
        <v>0</v>
      </c>
      <c r="K128" s="40">
        <f t="shared" si="27"/>
        <v>0.006090295246921752</v>
      </c>
    </row>
    <row r="129" spans="2:11" ht="15">
      <c r="B129" s="120" t="s">
        <v>110</v>
      </c>
      <c r="C129" s="71">
        <f>+C127</f>
        <v>5000</v>
      </c>
      <c r="D129" s="72">
        <f t="shared" si="31"/>
        <v>0</v>
      </c>
      <c r="E129" s="61">
        <f t="shared" si="28"/>
        <v>0</v>
      </c>
      <c r="F129" s="70">
        <f>+F127</f>
        <v>5000</v>
      </c>
      <c r="G129" s="72">
        <f t="shared" si="32"/>
        <v>0</v>
      </c>
      <c r="H129" s="61">
        <f t="shared" si="29"/>
        <v>0</v>
      </c>
      <c r="I129" s="61">
        <f t="shared" si="30"/>
        <v>0</v>
      </c>
      <c r="J129" s="39">
        <f t="shared" si="26"/>
        <v>0</v>
      </c>
      <c r="K129" s="40">
        <f t="shared" si="27"/>
        <v>0</v>
      </c>
    </row>
    <row r="130" spans="2:11" ht="15.75" thickBot="1">
      <c r="B130" s="116" t="s">
        <v>103</v>
      </c>
      <c r="C130" s="115">
        <f>+C118*H118</f>
        <v>5178</v>
      </c>
      <c r="D130" s="45">
        <f t="shared" si="31"/>
        <v>-0.002</v>
      </c>
      <c r="E130" s="75">
        <f t="shared" si="28"/>
        <v>-10.36</v>
      </c>
      <c r="F130" s="73">
        <f>+F128</f>
        <v>5174.5</v>
      </c>
      <c r="G130" s="45">
        <f t="shared" si="32"/>
        <v>-0.002</v>
      </c>
      <c r="H130" s="61">
        <f t="shared" si="29"/>
        <v>-10.35</v>
      </c>
      <c r="I130" s="61">
        <f t="shared" si="30"/>
        <v>0.009999999999999787</v>
      </c>
      <c r="J130" s="39">
        <f t="shared" si="26"/>
        <v>-0.0009652509652509448</v>
      </c>
      <c r="K130" s="40">
        <f t="shared" si="27"/>
        <v>-0.01522573811730438</v>
      </c>
    </row>
    <row r="131" spans="2:11" ht="15.75" thickBot="1">
      <c r="B131" s="76" t="s">
        <v>54</v>
      </c>
      <c r="C131" s="48"/>
      <c r="D131" s="77"/>
      <c r="E131" s="78">
        <f>SUM(E124:E130)</f>
        <v>99.91</v>
      </c>
      <c r="F131" s="48"/>
      <c r="G131" s="77"/>
      <c r="H131" s="78">
        <f>SUM(H124:H130)</f>
        <v>97.29</v>
      </c>
      <c r="I131" s="78">
        <f>SUM(I124:I130)</f>
        <v>-2.6199999999999983</v>
      </c>
      <c r="J131" s="79">
        <f t="shared" si="26"/>
        <v>-0.02622360124111699</v>
      </c>
      <c r="K131" s="80">
        <f t="shared" si="27"/>
        <v>0.14312193830266118</v>
      </c>
    </row>
    <row r="132" spans="2:11" ht="15">
      <c r="B132" s="67" t="s">
        <v>40</v>
      </c>
      <c r="C132" s="81">
        <f>+C118*H118</f>
        <v>5178</v>
      </c>
      <c r="D132" s="82">
        <f>+D103</f>
        <v>0.0055</v>
      </c>
      <c r="E132" s="61">
        <f>ROUND(C132*D132,2)</f>
        <v>28.48</v>
      </c>
      <c r="F132" s="81">
        <f>+F128</f>
        <v>5174.5</v>
      </c>
      <c r="G132" s="82">
        <f t="shared" si="32"/>
        <v>0.0055</v>
      </c>
      <c r="H132" s="61">
        <f>ROUND(F132*G132,2)</f>
        <v>28.46</v>
      </c>
      <c r="I132" s="61">
        <f>H132-E132</f>
        <v>-0.019999999999999574</v>
      </c>
      <c r="J132" s="39">
        <f t="shared" si="26"/>
        <v>-0.000702247191011221</v>
      </c>
      <c r="K132" s="40">
        <f t="shared" si="27"/>
        <v>0.04186710210806596</v>
      </c>
    </row>
    <row r="133" spans="2:11" ht="15">
      <c r="B133" s="67" t="s">
        <v>41</v>
      </c>
      <c r="C133" s="68">
        <f>+C118*H118</f>
        <v>5178</v>
      </c>
      <c r="D133" s="69">
        <f>+D104</f>
        <v>0.0044</v>
      </c>
      <c r="E133" s="83">
        <f>ROUND(C133*D133,2)</f>
        <v>22.78</v>
      </c>
      <c r="F133" s="68">
        <f>+F128</f>
        <v>5174.5</v>
      </c>
      <c r="G133" s="69">
        <f t="shared" si="32"/>
        <v>0.0044</v>
      </c>
      <c r="H133" s="83">
        <f>ROUND(F133*G133,2)</f>
        <v>22.77</v>
      </c>
      <c r="I133" s="83">
        <f>H133-E133</f>
        <v>-0.010000000000001563</v>
      </c>
      <c r="J133" s="39">
        <f t="shared" si="26"/>
        <v>-0.00043898156277443205</v>
      </c>
      <c r="K133" s="40">
        <f t="shared" si="27"/>
        <v>0.03349662385806964</v>
      </c>
    </row>
    <row r="134" spans="2:11" ht="15.75" thickBot="1">
      <c r="B134" s="74" t="s">
        <v>55</v>
      </c>
      <c r="C134" s="71">
        <f>+C118*H118</f>
        <v>5178</v>
      </c>
      <c r="D134" s="69">
        <f>+D105</f>
        <v>0</v>
      </c>
      <c r="E134" s="83">
        <f>ROUND(C134*D134,2)</f>
        <v>0</v>
      </c>
      <c r="F134" s="73">
        <f>+F128</f>
        <v>5174.5</v>
      </c>
      <c r="G134" s="69">
        <f t="shared" si="32"/>
        <v>0</v>
      </c>
      <c r="H134" s="83">
        <f>ROUND(F134*G134,2)</f>
        <v>0</v>
      </c>
      <c r="I134" s="83">
        <f>H134-E134</f>
        <v>0</v>
      </c>
      <c r="J134" s="39">
        <f t="shared" si="26"/>
        <v>0</v>
      </c>
      <c r="K134" s="40">
        <f t="shared" si="27"/>
        <v>0</v>
      </c>
    </row>
    <row r="135" spans="2:11" ht="15.75" thickBot="1">
      <c r="B135" s="76" t="s">
        <v>56</v>
      </c>
      <c r="C135" s="84"/>
      <c r="D135" s="85"/>
      <c r="E135" s="78">
        <f>SUM(E132:E134)</f>
        <v>51.260000000000005</v>
      </c>
      <c r="F135" s="84"/>
      <c r="G135" s="85"/>
      <c r="H135" s="78">
        <f>SUM(H132:H134)</f>
        <v>51.230000000000004</v>
      </c>
      <c r="I135" s="78">
        <f>SUM(I132:I134)</f>
        <v>-0.030000000000001137</v>
      </c>
      <c r="J135" s="79">
        <f t="shared" si="26"/>
        <v>-0.0005852516582130537</v>
      </c>
      <c r="K135" s="80">
        <f t="shared" si="27"/>
        <v>0.0753637259661356</v>
      </c>
    </row>
    <row r="136" spans="2:11" ht="15.75" thickBot="1">
      <c r="B136" s="47" t="s">
        <v>57</v>
      </c>
      <c r="C136" s="86"/>
      <c r="D136" s="87"/>
      <c r="E136" s="50">
        <f>SUM(E131,E135)</f>
        <v>151.17000000000002</v>
      </c>
      <c r="F136" s="86"/>
      <c r="G136" s="87"/>
      <c r="H136" s="50">
        <f>SUM(H131,H135)</f>
        <v>148.52</v>
      </c>
      <c r="I136" s="50">
        <f>SUM(I131,I135)</f>
        <v>-2.6499999999999995</v>
      </c>
      <c r="J136" s="52">
        <f t="shared" si="26"/>
        <v>-0.017529933187801806</v>
      </c>
      <c r="K136" s="53">
        <f t="shared" si="27"/>
        <v>0.2184856642687968</v>
      </c>
    </row>
    <row r="137" spans="2:11" ht="15">
      <c r="B137" s="34" t="s">
        <v>42</v>
      </c>
      <c r="C137" s="81">
        <f>+C118*H118</f>
        <v>5178</v>
      </c>
      <c r="D137" s="82">
        <f>+D108</f>
        <v>0.0056</v>
      </c>
      <c r="E137" s="37">
        <f>ROUND(C137*D137,2)</f>
        <v>29</v>
      </c>
      <c r="F137" s="81">
        <f>+F128</f>
        <v>5174.5</v>
      </c>
      <c r="G137" s="82">
        <f>+G108</f>
        <v>0.0056</v>
      </c>
      <c r="H137" s="37">
        <f>ROUND(F137*G137,2)</f>
        <v>28.98</v>
      </c>
      <c r="I137" s="37">
        <f>H137-E137</f>
        <v>-0.019999999999999574</v>
      </c>
      <c r="J137" s="39">
        <f t="shared" si="26"/>
        <v>-0.0006896551724137784</v>
      </c>
      <c r="K137" s="88">
        <f t="shared" si="27"/>
        <v>0.04263206672845227</v>
      </c>
    </row>
    <row r="138" spans="2:11" ht="15">
      <c r="B138" s="89" t="s">
        <v>43</v>
      </c>
      <c r="C138" s="68">
        <f>+C118*H118</f>
        <v>5178</v>
      </c>
      <c r="D138" s="69">
        <f>+D109</f>
        <v>0.0013</v>
      </c>
      <c r="E138" s="90">
        <f>ROUND(C138*D138,2)</f>
        <v>6.73</v>
      </c>
      <c r="F138" s="68">
        <f>+F128</f>
        <v>5174.5</v>
      </c>
      <c r="G138" s="69">
        <f>+G109</f>
        <v>0.0013</v>
      </c>
      <c r="H138" s="90">
        <f>ROUND(F138*G138,2)</f>
        <v>6.73</v>
      </c>
      <c r="I138" s="90">
        <f>H138-E138</f>
        <v>0</v>
      </c>
      <c r="J138" s="39">
        <f t="shared" si="26"/>
        <v>0</v>
      </c>
      <c r="K138" s="40">
        <f t="shared" si="27"/>
        <v>0.009900407490768936</v>
      </c>
    </row>
    <row r="139" spans="2:11" ht="15.75" thickBot="1">
      <c r="B139" s="91" t="s">
        <v>58</v>
      </c>
      <c r="C139" s="92">
        <v>1</v>
      </c>
      <c r="D139" s="93">
        <f>+D110</f>
        <v>0.25</v>
      </c>
      <c r="E139" s="75">
        <f>ROUND(C139*D139,2)</f>
        <v>0.25</v>
      </c>
      <c r="F139" s="92">
        <v>1</v>
      </c>
      <c r="G139" s="93">
        <f>+G110</f>
        <v>0.25</v>
      </c>
      <c r="H139" s="75">
        <f>ROUND(F139*G139,2)</f>
        <v>0.25</v>
      </c>
      <c r="I139" s="75">
        <f>H139-E139</f>
        <v>0</v>
      </c>
      <c r="J139" s="39">
        <f t="shared" si="26"/>
        <v>0</v>
      </c>
      <c r="K139" s="40">
        <f t="shared" si="27"/>
        <v>0.00036777145210880143</v>
      </c>
    </row>
    <row r="140" spans="2:11" ht="15.75" thickBot="1">
      <c r="B140" s="47" t="s">
        <v>59</v>
      </c>
      <c r="C140" s="1"/>
      <c r="D140" s="51"/>
      <c r="E140" s="50">
        <f>SUM(E137:E139)</f>
        <v>35.980000000000004</v>
      </c>
      <c r="F140" s="1"/>
      <c r="G140" s="51"/>
      <c r="H140" s="50">
        <f>SUM(H137:H139)</f>
        <v>35.96</v>
      </c>
      <c r="I140" s="50">
        <f>SUM(I137:I138)</f>
        <v>-0.019999999999999574</v>
      </c>
      <c r="J140" s="52">
        <f t="shared" si="26"/>
        <v>-0.0005558643690939291</v>
      </c>
      <c r="K140" s="53">
        <f t="shared" si="27"/>
        <v>0.052900245671330004</v>
      </c>
    </row>
    <row r="141" spans="2:11" ht="15.75" thickBot="1">
      <c r="B141" s="94" t="s">
        <v>60</v>
      </c>
      <c r="C141" s="95">
        <f>+C118</f>
        <v>5000</v>
      </c>
      <c r="D141" s="110">
        <v>0.007</v>
      </c>
      <c r="E141" s="96">
        <f>ROUND(C141*D141,2)</f>
        <v>35</v>
      </c>
      <c r="F141" s="95">
        <f>C141</f>
        <v>5000</v>
      </c>
      <c r="G141" s="111">
        <f>D141</f>
        <v>0.007</v>
      </c>
      <c r="H141" s="96">
        <f>ROUND(F141*G141,2)</f>
        <v>35</v>
      </c>
      <c r="I141" s="97">
        <f>H141-E141</f>
        <v>0</v>
      </c>
      <c r="J141" s="98">
        <f t="shared" si="26"/>
        <v>0</v>
      </c>
      <c r="K141" s="99">
        <f t="shared" si="27"/>
        <v>0.051488003295232204</v>
      </c>
    </row>
    <row r="142" spans="2:11" ht="15.75" thickBot="1">
      <c r="B142" s="47" t="s">
        <v>61</v>
      </c>
      <c r="C142" s="1"/>
      <c r="D142" s="51"/>
      <c r="E142" s="50">
        <f>SUM(E123,E136,E140,E141)</f>
        <v>604.5</v>
      </c>
      <c r="F142" s="1"/>
      <c r="G142" s="100"/>
      <c r="H142" s="50">
        <f>SUM(H123,H136,H140,H141)</f>
        <v>601.57</v>
      </c>
      <c r="I142" s="50">
        <f>H142-E142</f>
        <v>-2.92999999999995</v>
      </c>
      <c r="J142" s="52">
        <f t="shared" si="26"/>
        <v>-0.004846980976013151</v>
      </c>
      <c r="K142" s="53">
        <f t="shared" si="27"/>
        <v>0.8849610897803668</v>
      </c>
    </row>
    <row r="143" spans="2:11" ht="15.75" thickBot="1">
      <c r="B143" s="101" t="s">
        <v>62</v>
      </c>
      <c r="C143" s="102">
        <f>ROUND($E142,2)</f>
        <v>604.5</v>
      </c>
      <c r="D143" s="103">
        <v>0.13</v>
      </c>
      <c r="E143" s="104">
        <f>ROUND(C143*D143,2)</f>
        <v>78.59</v>
      </c>
      <c r="F143" s="102">
        <f>ROUND($H142,2)</f>
        <v>601.57</v>
      </c>
      <c r="G143" s="105">
        <f>D143</f>
        <v>0.13</v>
      </c>
      <c r="H143" s="104">
        <f>ROUND(F143*G143,2)</f>
        <v>78.2</v>
      </c>
      <c r="I143" s="50">
        <f>H143-E143</f>
        <v>-0.39000000000000057</v>
      </c>
      <c r="J143" s="52">
        <f t="shared" si="26"/>
        <v>-0.004962463417737633</v>
      </c>
      <c r="K143" s="53">
        <f t="shared" si="27"/>
        <v>0.1150389102196331</v>
      </c>
    </row>
    <row r="144" spans="2:11" ht="15.75" thickBot="1">
      <c r="B144" s="47" t="s">
        <v>63</v>
      </c>
      <c r="C144" s="1"/>
      <c r="D144" s="1"/>
      <c r="E144" s="50">
        <f>SUM(E142:E143)</f>
        <v>683.09</v>
      </c>
      <c r="F144" s="1"/>
      <c r="G144" s="1"/>
      <c r="H144" s="50">
        <f>SUM(H142:H143)</f>
        <v>679.7700000000001</v>
      </c>
      <c r="I144" s="50">
        <f>H144-E144</f>
        <v>-3.3199999999999363</v>
      </c>
      <c r="J144" s="52">
        <f t="shared" si="26"/>
        <v>-0.004860267314702215</v>
      </c>
      <c r="K144" s="53">
        <f t="shared" si="27"/>
        <v>1</v>
      </c>
    </row>
    <row r="146" ht="15">
      <c r="F146" s="112"/>
    </row>
    <row r="177" ht="15.75" thickBot="1"/>
    <row r="178" ht="26.25" thickBot="1">
      <c r="K178" s="33" t="s">
        <v>49</v>
      </c>
    </row>
    <row r="179" ht="15">
      <c r="K179" s="40">
        <f>IF(ISERROR(H179/$H$202),0,H179/$H$202)</f>
        <v>0</v>
      </c>
    </row>
    <row r="180" ht="15.75" thickBot="1">
      <c r="K180" s="40">
        <f aca="true" t="shared" si="33" ref="K180:K202">IF(ISERROR(H180/$H$202),0,H180/$H$202)</f>
        <v>0</v>
      </c>
    </row>
    <row r="181" ht="15.75" thickBot="1">
      <c r="K181" s="53">
        <f t="shared" si="33"/>
        <v>0</v>
      </c>
    </row>
    <row r="182" ht="15">
      <c r="K182" s="40">
        <f t="shared" si="33"/>
        <v>0</v>
      </c>
    </row>
    <row r="183" ht="15">
      <c r="K183" s="40">
        <f t="shared" si="33"/>
        <v>0</v>
      </c>
    </row>
    <row r="184" ht="15">
      <c r="K184" s="40">
        <f t="shared" si="33"/>
        <v>0</v>
      </c>
    </row>
    <row r="185" ht="15">
      <c r="K185" s="40">
        <f t="shared" si="33"/>
        <v>0</v>
      </c>
    </row>
    <row r="186" ht="15">
      <c r="K186" s="40">
        <f t="shared" si="33"/>
        <v>0</v>
      </c>
    </row>
    <row r="187" ht="15">
      <c r="K187" s="40">
        <f t="shared" si="33"/>
        <v>0</v>
      </c>
    </row>
    <row r="188" ht="15.75" thickBot="1">
      <c r="K188" s="40">
        <f t="shared" si="33"/>
        <v>0</v>
      </c>
    </row>
    <row r="189" ht="15.75" thickBot="1">
      <c r="K189" s="80">
        <f t="shared" si="33"/>
        <v>0</v>
      </c>
    </row>
    <row r="190" ht="15">
      <c r="K190" s="40">
        <f t="shared" si="33"/>
        <v>0</v>
      </c>
    </row>
    <row r="191" ht="15">
      <c r="K191" s="40">
        <f t="shared" si="33"/>
        <v>0</v>
      </c>
    </row>
    <row r="192" ht="15.75" thickBot="1">
      <c r="K192" s="40">
        <f t="shared" si="33"/>
        <v>0</v>
      </c>
    </row>
    <row r="193" ht="15.75" thickBot="1">
      <c r="K193" s="80">
        <f t="shared" si="33"/>
        <v>0</v>
      </c>
    </row>
    <row r="194" ht="15.75" thickBot="1">
      <c r="K194" s="53">
        <f t="shared" si="33"/>
        <v>0</v>
      </c>
    </row>
    <row r="195" ht="15">
      <c r="K195" s="88">
        <f t="shared" si="33"/>
        <v>0</v>
      </c>
    </row>
    <row r="196" ht="15">
      <c r="K196" s="40">
        <f t="shared" si="33"/>
        <v>0</v>
      </c>
    </row>
    <row r="197" ht="15.75" thickBot="1">
      <c r="K197" s="40">
        <f t="shared" si="33"/>
        <v>0</v>
      </c>
    </row>
    <row r="198" ht="15.75" thickBot="1">
      <c r="K198" s="53">
        <f t="shared" si="33"/>
        <v>0</v>
      </c>
    </row>
    <row r="199" ht="15.75" thickBot="1">
      <c r="K199" s="99">
        <f t="shared" si="33"/>
        <v>0</v>
      </c>
    </row>
    <row r="200" ht="15.75" thickBot="1">
      <c r="K200" s="53">
        <f t="shared" si="33"/>
        <v>0</v>
      </c>
    </row>
    <row r="201" ht="15.75" thickBot="1">
      <c r="K201" s="53">
        <f t="shared" si="33"/>
        <v>0</v>
      </c>
    </row>
    <row r="202" ht="15.75" thickBot="1">
      <c r="K202" s="53">
        <f t="shared" si="33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3"/>
  <sheetViews>
    <sheetView zoomScalePageLayoutView="0" workbookViewId="0" topLeftCell="A58">
      <selection activeCell="B5" sqref="B5"/>
    </sheetView>
  </sheetViews>
  <sheetFormatPr defaultColWidth="9.140625" defaultRowHeight="15"/>
  <cols>
    <col min="2" max="2" width="56.00390625" style="0" customWidth="1"/>
    <col min="3" max="3" width="11.421875" style="0" customWidth="1"/>
    <col min="5" max="5" width="18.421875" style="0" bestFit="1" customWidth="1"/>
    <col min="6" max="6" width="9.8515625" style="0" bestFit="1" customWidth="1"/>
    <col min="7" max="7" width="8.8515625" style="0" customWidth="1"/>
    <col min="8" max="8" width="18.28125" style="0" bestFit="1" customWidth="1"/>
    <col min="9" max="9" width="10.7109375" style="0" bestFit="1" customWidth="1"/>
  </cols>
  <sheetData>
    <row r="1" ht="15.75" thickBot="1"/>
    <row r="2" spans="2:11" ht="19.5" thickBot="1">
      <c r="B2" s="106" t="s">
        <v>64</v>
      </c>
      <c r="C2" s="107">
        <f>+E2*24*31*F3</f>
        <v>28123.2</v>
      </c>
      <c r="D2" s="108" t="s">
        <v>65</v>
      </c>
      <c r="E2" s="121">
        <v>84</v>
      </c>
      <c r="F2" s="122" t="s">
        <v>70</v>
      </c>
      <c r="G2" s="48"/>
      <c r="H2" s="127" t="s">
        <v>74</v>
      </c>
      <c r="I2" s="123">
        <v>1.0356</v>
      </c>
      <c r="J2" s="1"/>
      <c r="K2" s="1"/>
    </row>
    <row r="3" spans="2:11" ht="19.5" thickBot="1">
      <c r="B3" s="106" t="s">
        <v>66</v>
      </c>
      <c r="C3" s="109">
        <v>750</v>
      </c>
      <c r="D3" s="108" t="s">
        <v>65</v>
      </c>
      <c r="E3" s="124" t="s">
        <v>71</v>
      </c>
      <c r="F3" s="125">
        <v>0.45</v>
      </c>
      <c r="G3" s="48"/>
      <c r="H3" s="127" t="s">
        <v>75</v>
      </c>
      <c r="I3" s="123">
        <v>1.0349</v>
      </c>
      <c r="J3" s="1"/>
      <c r="K3" s="1"/>
    </row>
    <row r="4" spans="2:11" ht="15.75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7" thickBot="1">
      <c r="B5" s="27" t="s">
        <v>72</v>
      </c>
      <c r="C5" s="28" t="s">
        <v>45</v>
      </c>
      <c r="D5" s="29" t="s">
        <v>46</v>
      </c>
      <c r="E5" s="30" t="s">
        <v>47</v>
      </c>
      <c r="F5" s="29" t="s">
        <v>45</v>
      </c>
      <c r="G5" s="29" t="s">
        <v>46</v>
      </c>
      <c r="H5" s="30" t="s">
        <v>47</v>
      </c>
      <c r="I5" s="31" t="s">
        <v>8</v>
      </c>
      <c r="J5" s="32" t="s">
        <v>48</v>
      </c>
      <c r="K5" s="33" t="s">
        <v>49</v>
      </c>
    </row>
    <row r="6" spans="2:11" ht="15">
      <c r="B6" s="34" t="s">
        <v>50</v>
      </c>
      <c r="C6" s="35">
        <f>+C3</f>
        <v>750</v>
      </c>
      <c r="D6" s="36">
        <v>0.06938</v>
      </c>
      <c r="E6" s="37">
        <f>ROUND(C6*D6,2)</f>
        <v>52.04</v>
      </c>
      <c r="F6" s="35">
        <f>+C3</f>
        <v>750</v>
      </c>
      <c r="G6" s="38">
        <f>D6</f>
        <v>0.06938</v>
      </c>
      <c r="H6" s="37">
        <f>ROUND(F6*G6,2)</f>
        <v>52.04</v>
      </c>
      <c r="I6" s="37">
        <f>H6-E6</f>
        <v>0</v>
      </c>
      <c r="J6" s="39">
        <f aca="true" t="shared" si="0" ref="J6:J30">IF(ISERROR(I6/E6),0,I6/E6)</f>
        <v>0</v>
      </c>
      <c r="K6" s="40">
        <f>IF(ISERROR(H6/$H$30),0,H6/$H$30)</f>
        <v>0.014941571678773436</v>
      </c>
    </row>
    <row r="7" spans="2:11" ht="15.75" thickBot="1">
      <c r="B7" s="41" t="s">
        <v>51</v>
      </c>
      <c r="C7" s="42">
        <f>+C2*I2-C6</f>
        <v>28374.385920000004</v>
      </c>
      <c r="D7" s="43">
        <v>0.06938</v>
      </c>
      <c r="E7" s="44">
        <f>ROUND(C7*D7,2)</f>
        <v>1968.61</v>
      </c>
      <c r="F7" s="42">
        <f>+C2*I3-F6</f>
        <v>28354.699679999998</v>
      </c>
      <c r="G7" s="45">
        <f>D7</f>
        <v>0.06938</v>
      </c>
      <c r="H7" s="44">
        <f>ROUND(F7*G7,2)</f>
        <v>1967.25</v>
      </c>
      <c r="I7" s="44">
        <f>H7-E7</f>
        <v>-1.3599999999999</v>
      </c>
      <c r="J7" s="46">
        <f t="shared" si="0"/>
        <v>-0.0006908427773911034</v>
      </c>
      <c r="K7" s="40">
        <f aca="true" t="shared" si="1" ref="K7:K30">IF(ISERROR(H7/$H$30),0,H7/$H$30)</f>
        <v>0.564831031611588</v>
      </c>
    </row>
    <row r="8" spans="2:11" ht="15.75" thickBot="1">
      <c r="B8" s="47" t="s">
        <v>52</v>
      </c>
      <c r="C8" s="48"/>
      <c r="D8" s="49"/>
      <c r="E8" s="50">
        <f>SUM(E6:E7)</f>
        <v>2020.6499999999999</v>
      </c>
      <c r="F8" s="1"/>
      <c r="G8" s="51"/>
      <c r="H8" s="50">
        <f>SUM(H6:H7)</f>
        <v>2019.29</v>
      </c>
      <c r="I8" s="50">
        <f>SUM(I6:I7)</f>
        <v>-1.3599999999999</v>
      </c>
      <c r="J8" s="52">
        <f t="shared" si="0"/>
        <v>-0.0006730507509959172</v>
      </c>
      <c r="K8" s="53">
        <f t="shared" si="1"/>
        <v>0.5797726032903615</v>
      </c>
    </row>
    <row r="9" spans="2:11" ht="15">
      <c r="B9" s="54" t="s">
        <v>7</v>
      </c>
      <c r="C9" s="55">
        <v>1</v>
      </c>
      <c r="D9" s="56">
        <f>+Rates!F37</f>
        <v>101.68</v>
      </c>
      <c r="E9" s="57">
        <f>ROUND(C9*D9,2)</f>
        <v>101.68</v>
      </c>
      <c r="F9" s="58">
        <f>C9</f>
        <v>1</v>
      </c>
      <c r="G9" s="56">
        <f>+Rates!H37</f>
        <v>121.67</v>
      </c>
      <c r="H9" s="57">
        <f aca="true" t="shared" si="2" ref="H9:H20">ROUND(F9*G9,2)</f>
        <v>121.67</v>
      </c>
      <c r="I9" s="57">
        <f aca="true" t="shared" si="3" ref="I9:I20">H9-E9</f>
        <v>19.989999999999995</v>
      </c>
      <c r="J9" s="39">
        <f t="shared" si="0"/>
        <v>0.196597167584579</v>
      </c>
      <c r="K9" s="40">
        <f t="shared" si="1"/>
        <v>0.034933532401159956</v>
      </c>
    </row>
    <row r="10" spans="2:11" ht="15">
      <c r="B10" s="116" t="s">
        <v>101</v>
      </c>
      <c r="C10" s="59">
        <v>1</v>
      </c>
      <c r="D10" s="60">
        <f>+Rates!F38</f>
        <v>1</v>
      </c>
      <c r="E10" s="61">
        <f>ROUND(C10*D10,2)</f>
        <v>1</v>
      </c>
      <c r="F10" s="62">
        <v>1</v>
      </c>
      <c r="G10" s="60">
        <f>+Rates!H38</f>
        <v>1.03</v>
      </c>
      <c r="H10" s="63">
        <f t="shared" si="2"/>
        <v>1.03</v>
      </c>
      <c r="I10" s="63">
        <f t="shared" si="3"/>
        <v>0.030000000000000027</v>
      </c>
      <c r="J10" s="39">
        <f t="shared" si="0"/>
        <v>0.030000000000000027</v>
      </c>
      <c r="K10" s="40">
        <f t="shared" si="1"/>
        <v>0.00029573056935312526</v>
      </c>
    </row>
    <row r="11" spans="2:11" ht="15">
      <c r="B11" s="116" t="s">
        <v>102</v>
      </c>
      <c r="C11" s="59"/>
      <c r="D11" s="60"/>
      <c r="E11" s="61"/>
      <c r="F11" s="62">
        <v>1</v>
      </c>
      <c r="G11" s="60">
        <v>0.28</v>
      </c>
      <c r="H11" s="63">
        <f>+G11</f>
        <v>0.28</v>
      </c>
      <c r="I11" s="63">
        <f>H11-E11</f>
        <v>0.28</v>
      </c>
      <c r="J11" s="39">
        <f>IF(ISERROR(I11/E11),0,I11/E11)</f>
        <v>0</v>
      </c>
      <c r="K11" s="40">
        <f t="shared" si="1"/>
        <v>8.039277613483018E-05</v>
      </c>
    </row>
    <row r="12" spans="2:11" ht="15">
      <c r="B12" s="67" t="s">
        <v>15</v>
      </c>
      <c r="C12" s="160">
        <f>+C13</f>
        <v>84</v>
      </c>
      <c r="D12" s="69">
        <f>+Rates!F39</f>
        <v>2.2935</v>
      </c>
      <c r="E12" s="61">
        <f>ROUND(C12*D12,2)</f>
        <v>192.65</v>
      </c>
      <c r="F12" s="161">
        <f>+F13</f>
        <v>84</v>
      </c>
      <c r="G12" s="159">
        <f>+Rates!H39</f>
        <v>2.7269</v>
      </c>
      <c r="H12" s="61">
        <f>ROUND(F12*G12,2)</f>
        <v>229.06</v>
      </c>
      <c r="I12" s="61">
        <f t="shared" si="3"/>
        <v>36.41</v>
      </c>
      <c r="J12" s="39">
        <f t="shared" si="0"/>
        <v>0.18899558785362053</v>
      </c>
      <c r="K12" s="40">
        <f t="shared" si="1"/>
        <v>0.06576703321944356</v>
      </c>
    </row>
    <row r="13" spans="2:11" ht="15">
      <c r="B13" s="67" t="s">
        <v>81</v>
      </c>
      <c r="C13" s="68">
        <f>+E2</f>
        <v>84</v>
      </c>
      <c r="D13" s="69">
        <f>+Rates!F42</f>
        <v>0.4861</v>
      </c>
      <c r="E13" s="61">
        <f>ROUND(C13*D13,2)</f>
        <v>40.83</v>
      </c>
      <c r="F13" s="70">
        <f>+E2</f>
        <v>84</v>
      </c>
      <c r="G13" s="69">
        <f>+Rates!H42</f>
        <v>0.4861</v>
      </c>
      <c r="H13" s="61">
        <f t="shared" si="2"/>
        <v>40.83</v>
      </c>
      <c r="I13" s="61">
        <f t="shared" si="3"/>
        <v>0</v>
      </c>
      <c r="J13" s="39">
        <f t="shared" si="0"/>
        <v>0</v>
      </c>
      <c r="K13" s="40">
        <f t="shared" si="1"/>
        <v>0.011722989462803984</v>
      </c>
    </row>
    <row r="14" spans="2:11" ht="15">
      <c r="B14" s="116" t="s">
        <v>109</v>
      </c>
      <c r="C14" s="71">
        <f>+C13</f>
        <v>84</v>
      </c>
      <c r="D14" s="72">
        <v>0</v>
      </c>
      <c r="E14" s="61">
        <f>ROUND(C14*D14,2)</f>
        <v>0</v>
      </c>
      <c r="F14" s="71">
        <f>+F13</f>
        <v>84</v>
      </c>
      <c r="G14" s="72">
        <f>+Rates!H40</f>
        <v>0.1357</v>
      </c>
      <c r="H14" s="61">
        <f t="shared" si="2"/>
        <v>11.4</v>
      </c>
      <c r="I14" s="61">
        <f t="shared" si="3"/>
        <v>11.4</v>
      </c>
      <c r="J14" s="39">
        <f t="shared" si="0"/>
        <v>0</v>
      </c>
      <c r="K14" s="40">
        <f t="shared" si="1"/>
        <v>0.0032731344569180854</v>
      </c>
    </row>
    <row r="15" spans="2:11" ht="15">
      <c r="B15" s="120" t="s">
        <v>110</v>
      </c>
      <c r="C15" s="71">
        <f>+C14</f>
        <v>84</v>
      </c>
      <c r="D15" s="72">
        <v>0</v>
      </c>
      <c r="E15" s="61">
        <f>ROUND(C15*D15,2)</f>
        <v>0</v>
      </c>
      <c r="F15" s="71">
        <f>+F14</f>
        <v>84</v>
      </c>
      <c r="G15" s="72">
        <v>0.0079</v>
      </c>
      <c r="H15" s="61">
        <f t="shared" si="2"/>
        <v>0.66</v>
      </c>
      <c r="I15" s="61">
        <f t="shared" si="3"/>
        <v>0.66</v>
      </c>
      <c r="J15" s="39">
        <f t="shared" si="0"/>
        <v>0</v>
      </c>
      <c r="K15" s="40">
        <f t="shared" si="1"/>
        <v>0.00018949725803209968</v>
      </c>
    </row>
    <row r="16" spans="2:11" ht="15.75" thickBot="1">
      <c r="B16" s="116" t="s">
        <v>103</v>
      </c>
      <c r="C16" s="71">
        <f>+C15</f>
        <v>84</v>
      </c>
      <c r="D16" s="45">
        <f>+Rates!F41</f>
        <v>-0.7321</v>
      </c>
      <c r="E16" s="75">
        <f>ROUND(C16*D16,2)</f>
        <v>-61.5</v>
      </c>
      <c r="F16" s="71">
        <f>+F15</f>
        <v>84</v>
      </c>
      <c r="G16" s="72">
        <f>+Rates!H41</f>
        <v>-0.7321</v>
      </c>
      <c r="H16" s="61">
        <f t="shared" si="2"/>
        <v>-61.5</v>
      </c>
      <c r="I16" s="61">
        <f t="shared" si="3"/>
        <v>0</v>
      </c>
      <c r="J16" s="39">
        <f t="shared" si="0"/>
        <v>0</v>
      </c>
      <c r="K16" s="40">
        <f t="shared" si="1"/>
        <v>-0.0176576990439002</v>
      </c>
    </row>
    <row r="17" spans="2:11" ht="15.75" thickBot="1">
      <c r="B17" s="76" t="s">
        <v>54</v>
      </c>
      <c r="C17" s="48"/>
      <c r="D17" s="77"/>
      <c r="E17" s="78">
        <f>SUM(E9:E16)</f>
        <v>274.66</v>
      </c>
      <c r="F17" s="48"/>
      <c r="G17" s="77"/>
      <c r="H17" s="78">
        <f>SUM(H9:H16)</f>
        <v>343.43</v>
      </c>
      <c r="I17" s="78">
        <f>SUM(I9:I16)</f>
        <v>68.77</v>
      </c>
      <c r="J17" s="79">
        <f t="shared" si="0"/>
        <v>0.25038229083230173</v>
      </c>
      <c r="K17" s="80">
        <f t="shared" si="1"/>
        <v>0.09860461109994545</v>
      </c>
    </row>
    <row r="18" spans="2:11" ht="15">
      <c r="B18" s="67" t="s">
        <v>40</v>
      </c>
      <c r="C18" s="81">
        <f>+C13</f>
        <v>84</v>
      </c>
      <c r="D18" s="82">
        <f>+Rates!F43</f>
        <v>2.1307</v>
      </c>
      <c r="E18" s="61">
        <f>ROUND(C18*D18,2)</f>
        <v>178.98</v>
      </c>
      <c r="F18" s="81">
        <f>+F13</f>
        <v>84</v>
      </c>
      <c r="G18" s="82">
        <f>+Rates!H43</f>
        <v>2.1307</v>
      </c>
      <c r="H18" s="61">
        <f t="shared" si="2"/>
        <v>178.98</v>
      </c>
      <c r="I18" s="61">
        <f t="shared" si="3"/>
        <v>0</v>
      </c>
      <c r="J18" s="39">
        <f t="shared" si="0"/>
        <v>0</v>
      </c>
      <c r="K18" s="40">
        <f t="shared" si="1"/>
        <v>0.051388210973613936</v>
      </c>
    </row>
    <row r="19" spans="2:11" ht="15">
      <c r="B19" s="67" t="s">
        <v>41</v>
      </c>
      <c r="C19" s="68">
        <f>+C13</f>
        <v>84</v>
      </c>
      <c r="D19" s="69">
        <f>+Rates!F44</f>
        <v>1.6973</v>
      </c>
      <c r="E19" s="83">
        <f>ROUND(C19*D19,2)</f>
        <v>142.57</v>
      </c>
      <c r="F19" s="68">
        <f>+F13</f>
        <v>84</v>
      </c>
      <c r="G19" s="69">
        <f>+Rates!H44</f>
        <v>1.6973</v>
      </c>
      <c r="H19" s="83">
        <f t="shared" si="2"/>
        <v>142.57</v>
      </c>
      <c r="I19" s="83">
        <f t="shared" si="3"/>
        <v>0</v>
      </c>
      <c r="J19" s="39">
        <f t="shared" si="0"/>
        <v>0</v>
      </c>
      <c r="K19" s="40">
        <f t="shared" si="1"/>
        <v>0.040934278905509776</v>
      </c>
    </row>
    <row r="20" spans="2:11" ht="15.75" thickBot="1">
      <c r="B20" s="74" t="s">
        <v>55</v>
      </c>
      <c r="C20" s="71">
        <f>+C13</f>
        <v>84</v>
      </c>
      <c r="D20" s="69">
        <v>0</v>
      </c>
      <c r="E20" s="83">
        <f>ROUND(C20*D20,2)</f>
        <v>0</v>
      </c>
      <c r="F20" s="71">
        <f>+F13</f>
        <v>84</v>
      </c>
      <c r="G20" s="69">
        <v>0</v>
      </c>
      <c r="H20" s="83">
        <f t="shared" si="2"/>
        <v>0</v>
      </c>
      <c r="I20" s="83">
        <f t="shared" si="3"/>
        <v>0</v>
      </c>
      <c r="J20" s="39">
        <f t="shared" si="0"/>
        <v>0</v>
      </c>
      <c r="K20" s="40">
        <f t="shared" si="1"/>
        <v>0</v>
      </c>
    </row>
    <row r="21" spans="2:11" ht="15.75" thickBot="1">
      <c r="B21" s="76" t="s">
        <v>56</v>
      </c>
      <c r="C21" s="84"/>
      <c r="D21" s="85"/>
      <c r="E21" s="78">
        <f>SUM(E18:E20)</f>
        <v>321.54999999999995</v>
      </c>
      <c r="F21" s="84"/>
      <c r="G21" s="85"/>
      <c r="H21" s="78">
        <f>SUM(H18:H20)</f>
        <v>321.54999999999995</v>
      </c>
      <c r="I21" s="78">
        <f>SUM(I18:I20)</f>
        <v>0</v>
      </c>
      <c r="J21" s="79">
        <f t="shared" si="0"/>
        <v>0</v>
      </c>
      <c r="K21" s="80">
        <f t="shared" si="1"/>
        <v>0.0923224898791237</v>
      </c>
    </row>
    <row r="22" spans="2:11" ht="15.75" thickBot="1">
      <c r="B22" s="47" t="s">
        <v>57</v>
      </c>
      <c r="C22" s="86"/>
      <c r="D22" s="87"/>
      <c r="E22" s="50">
        <f>SUM(E17,E21)</f>
        <v>596.21</v>
      </c>
      <c r="F22" s="86"/>
      <c r="G22" s="87"/>
      <c r="H22" s="50">
        <f>SUM(H17,H21)</f>
        <v>664.98</v>
      </c>
      <c r="I22" s="50">
        <f>SUM(I17,I21)</f>
        <v>68.77</v>
      </c>
      <c r="J22" s="52">
        <f t="shared" si="0"/>
        <v>0.11534526425252846</v>
      </c>
      <c r="K22" s="53">
        <f t="shared" si="1"/>
        <v>0.19092710097906918</v>
      </c>
    </row>
    <row r="23" spans="2:11" ht="15">
      <c r="B23" s="34" t="s">
        <v>42</v>
      </c>
      <c r="C23" s="81">
        <f>+C2*I2</f>
        <v>29124.385920000004</v>
      </c>
      <c r="D23" s="82">
        <f>+Rates!F45+Rates!F46</f>
        <v>0.0056</v>
      </c>
      <c r="E23" s="37">
        <f>ROUND(C23*D23,2)</f>
        <v>163.1</v>
      </c>
      <c r="F23" s="81">
        <f>+C2*I3</f>
        <v>29104.699679999998</v>
      </c>
      <c r="G23" s="82">
        <f>+Rates!H45+Rates!H46</f>
        <v>0.0056</v>
      </c>
      <c r="H23" s="37">
        <f>ROUND(F23*G23,2)</f>
        <v>162.99</v>
      </c>
      <c r="I23" s="37">
        <f>H23-E23</f>
        <v>-0.10999999999998522</v>
      </c>
      <c r="J23" s="39">
        <f t="shared" si="0"/>
        <v>-0.0006744328632739744</v>
      </c>
      <c r="K23" s="88">
        <f t="shared" si="1"/>
        <v>0.04679720922219989</v>
      </c>
    </row>
    <row r="24" spans="2:11" ht="15">
      <c r="B24" s="89" t="s">
        <v>43</v>
      </c>
      <c r="C24" s="68">
        <f>+C23</f>
        <v>29124.385920000004</v>
      </c>
      <c r="D24" s="69">
        <f>+Rates!F47</f>
        <v>0.0013</v>
      </c>
      <c r="E24" s="90">
        <f>ROUND(C24*D24,2)</f>
        <v>37.86</v>
      </c>
      <c r="F24" s="68">
        <f>+F23</f>
        <v>29104.699679999998</v>
      </c>
      <c r="G24" s="69">
        <f>+Rates!H47</f>
        <v>0.0013</v>
      </c>
      <c r="H24" s="90">
        <f>ROUND(F24*G24,2)</f>
        <v>37.84</v>
      </c>
      <c r="I24" s="90">
        <f>H24-E24</f>
        <v>-0.01999999999999602</v>
      </c>
      <c r="J24" s="39">
        <f t="shared" si="0"/>
        <v>-0.0005282620179608036</v>
      </c>
      <c r="K24" s="40">
        <f t="shared" si="1"/>
        <v>0.010864509460507049</v>
      </c>
    </row>
    <row r="25" spans="2:11" ht="15.75" thickBot="1">
      <c r="B25" s="91" t="s">
        <v>58</v>
      </c>
      <c r="C25" s="92">
        <v>1</v>
      </c>
      <c r="D25" s="93">
        <f>+Rates!F48</f>
        <v>0.25</v>
      </c>
      <c r="E25" s="75">
        <f>ROUND(C25*D25,2)</f>
        <v>0.25</v>
      </c>
      <c r="F25" s="92">
        <v>1</v>
      </c>
      <c r="G25" s="93">
        <f>+Rates!H48</f>
        <v>0.25</v>
      </c>
      <c r="H25" s="75">
        <f>ROUND(F25*G25,2)</f>
        <v>0.25</v>
      </c>
      <c r="I25" s="75">
        <f>H25-E25</f>
        <v>0</v>
      </c>
      <c r="J25" s="39">
        <f t="shared" si="0"/>
        <v>0</v>
      </c>
      <c r="K25" s="40">
        <f t="shared" si="1"/>
        <v>7.177926440609837E-05</v>
      </c>
    </row>
    <row r="26" spans="2:11" ht="15.75" thickBot="1">
      <c r="B26" s="47" t="s">
        <v>59</v>
      </c>
      <c r="C26" s="1"/>
      <c r="D26" s="51"/>
      <c r="E26" s="50">
        <f>SUM(E23:E25)</f>
        <v>201.20999999999998</v>
      </c>
      <c r="F26" s="1"/>
      <c r="G26" s="51"/>
      <c r="H26" s="50">
        <f>SUM(H23:H25)</f>
        <v>201.08</v>
      </c>
      <c r="I26" s="50">
        <f>SUM(I23:I24)</f>
        <v>-0.12999999999998124</v>
      </c>
      <c r="J26" s="52">
        <f t="shared" si="0"/>
        <v>-0.0006460911485511717</v>
      </c>
      <c r="K26" s="53">
        <f t="shared" si="1"/>
        <v>0.05773349794711304</v>
      </c>
    </row>
    <row r="27" spans="2:11" ht="15.75" thickBot="1">
      <c r="B27" s="94" t="s">
        <v>60</v>
      </c>
      <c r="C27" s="95">
        <f>ROUND(C2,0)</f>
        <v>28123</v>
      </c>
      <c r="D27" s="110">
        <v>0.007</v>
      </c>
      <c r="E27" s="96">
        <f>ROUND(C27*D27,2)</f>
        <v>196.86</v>
      </c>
      <c r="F27" s="95">
        <f>C27</f>
        <v>28123</v>
      </c>
      <c r="G27" s="111">
        <f>D27</f>
        <v>0.007</v>
      </c>
      <c r="H27" s="96">
        <f>ROUND(F27*G27,2)</f>
        <v>196.86</v>
      </c>
      <c r="I27" s="97">
        <f>H27-E27</f>
        <v>0</v>
      </c>
      <c r="J27" s="98">
        <f t="shared" si="0"/>
        <v>0</v>
      </c>
      <c r="K27" s="99">
        <f t="shared" si="1"/>
        <v>0.0565218639639381</v>
      </c>
    </row>
    <row r="28" spans="2:11" ht="15.75" thickBot="1">
      <c r="B28" s="47" t="s">
        <v>61</v>
      </c>
      <c r="C28" s="1"/>
      <c r="D28" s="51"/>
      <c r="E28" s="50">
        <f>SUM(E8,E22,E26,E27)</f>
        <v>3014.93</v>
      </c>
      <c r="F28" s="1"/>
      <c r="G28" s="100"/>
      <c r="H28" s="50">
        <f>SUM(H8,H22,H26,H27)</f>
        <v>3082.21</v>
      </c>
      <c r="I28" s="50">
        <f>H28-E28</f>
        <v>67.2800000000002</v>
      </c>
      <c r="J28" s="52">
        <f t="shared" si="0"/>
        <v>0.022315609317629333</v>
      </c>
      <c r="K28" s="53">
        <f t="shared" si="1"/>
        <v>0.8849550661804818</v>
      </c>
    </row>
    <row r="29" spans="2:11" ht="15.75" thickBot="1">
      <c r="B29" s="101" t="s">
        <v>62</v>
      </c>
      <c r="C29" s="102">
        <f>ROUND($E28,2)</f>
        <v>3014.93</v>
      </c>
      <c r="D29" s="103">
        <v>0.13</v>
      </c>
      <c r="E29" s="104">
        <f>ROUND(C29*D29,2)</f>
        <v>391.94</v>
      </c>
      <c r="F29" s="102">
        <f>ROUND($H28,2)</f>
        <v>3082.21</v>
      </c>
      <c r="G29" s="105">
        <f>D29</f>
        <v>0.13</v>
      </c>
      <c r="H29" s="104">
        <f>ROUND(F29*G29,2)</f>
        <v>400.69</v>
      </c>
      <c r="I29" s="50">
        <f>H29-E29</f>
        <v>8.75</v>
      </c>
      <c r="J29" s="52">
        <f t="shared" si="0"/>
        <v>0.02232484563963872</v>
      </c>
      <c r="K29" s="53">
        <f t="shared" si="1"/>
        <v>0.11504493381951822</v>
      </c>
    </row>
    <row r="30" spans="2:11" ht="15.75" thickBot="1">
      <c r="B30" s="47" t="s">
        <v>63</v>
      </c>
      <c r="C30" s="1"/>
      <c r="D30" s="1"/>
      <c r="E30" s="50">
        <f>SUM(E28:E29)</f>
        <v>3406.87</v>
      </c>
      <c r="F30" s="1"/>
      <c r="G30" s="1"/>
      <c r="H30" s="50">
        <f>SUM(H28:H29)</f>
        <v>3482.9</v>
      </c>
      <c r="I30" s="50">
        <f>H30-E30</f>
        <v>76.0300000000002</v>
      </c>
      <c r="J30" s="52">
        <f t="shared" si="0"/>
        <v>0.022316671901187954</v>
      </c>
      <c r="K30" s="53">
        <f t="shared" si="1"/>
        <v>1</v>
      </c>
    </row>
    <row r="32" ht="15.75" thickBot="1"/>
    <row r="33" spans="2:11" ht="19.5" thickBot="1">
      <c r="B33" s="106" t="s">
        <v>64</v>
      </c>
      <c r="C33" s="107">
        <v>68448</v>
      </c>
      <c r="D33" s="108" t="s">
        <v>65</v>
      </c>
      <c r="E33" s="121">
        <v>184</v>
      </c>
      <c r="F33" s="122" t="s">
        <v>70</v>
      </c>
      <c r="G33" s="48"/>
      <c r="H33" s="127" t="s">
        <v>74</v>
      </c>
      <c r="I33" s="123">
        <v>1.0356</v>
      </c>
      <c r="J33" s="1"/>
      <c r="K33" s="1"/>
    </row>
    <row r="34" spans="2:11" ht="19.5" thickBot="1">
      <c r="B34" s="106" t="s">
        <v>66</v>
      </c>
      <c r="C34" s="109">
        <v>750</v>
      </c>
      <c r="D34" s="108" t="s">
        <v>65</v>
      </c>
      <c r="E34" s="124" t="s">
        <v>71</v>
      </c>
      <c r="F34" s="125">
        <v>0.5</v>
      </c>
      <c r="G34" s="48"/>
      <c r="H34" s="127" t="s">
        <v>75</v>
      </c>
      <c r="I34" s="123">
        <v>1.0349</v>
      </c>
      <c r="J34" s="1"/>
      <c r="K34" s="1"/>
    </row>
    <row r="35" spans="2:11" ht="15.75" thickBot="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27" thickBot="1">
      <c r="B36" s="27" t="s">
        <v>72</v>
      </c>
      <c r="C36" s="28" t="s">
        <v>45</v>
      </c>
      <c r="D36" s="29" t="s">
        <v>46</v>
      </c>
      <c r="E36" s="30" t="s">
        <v>47</v>
      </c>
      <c r="F36" s="29" t="s">
        <v>45</v>
      </c>
      <c r="G36" s="29" t="s">
        <v>46</v>
      </c>
      <c r="H36" s="30" t="s">
        <v>47</v>
      </c>
      <c r="I36" s="31" t="s">
        <v>8</v>
      </c>
      <c r="J36" s="32" t="s">
        <v>48</v>
      </c>
      <c r="K36" s="33" t="s">
        <v>49</v>
      </c>
    </row>
    <row r="37" spans="2:11" ht="15">
      <c r="B37" s="34" t="s">
        <v>50</v>
      </c>
      <c r="C37" s="35">
        <v>750</v>
      </c>
      <c r="D37" s="36">
        <v>0.06938</v>
      </c>
      <c r="E37" s="37">
        <v>52.04</v>
      </c>
      <c r="F37" s="35">
        <v>750</v>
      </c>
      <c r="G37" s="38">
        <v>0.06938</v>
      </c>
      <c r="H37" s="37">
        <v>52.04</v>
      </c>
      <c r="I37" s="37">
        <v>0</v>
      </c>
      <c r="J37" s="39">
        <v>0</v>
      </c>
      <c r="K37" s="40">
        <f>IF(ISERROR(H37/$H$61),0,H37/$H$61)</f>
        <v>0.006402433022971989</v>
      </c>
    </row>
    <row r="38" spans="2:11" ht="15.75" thickBot="1">
      <c r="B38" s="41" t="s">
        <v>51</v>
      </c>
      <c r="C38" s="42">
        <v>70134.7488</v>
      </c>
      <c r="D38" s="43">
        <v>0.06938</v>
      </c>
      <c r="E38" s="44">
        <v>4865.95</v>
      </c>
      <c r="F38" s="42">
        <v>70086.8352</v>
      </c>
      <c r="G38" s="45">
        <v>0.06938</v>
      </c>
      <c r="H38" s="44">
        <v>4862.62</v>
      </c>
      <c r="I38" s="44">
        <v>-3.3299999999999272</v>
      </c>
      <c r="J38" s="46">
        <v>-0.0006843473525210755</v>
      </c>
      <c r="K38" s="40">
        <f aca="true" t="shared" si="4" ref="K38:K61">IF(ISERROR(H38/$H$61),0,H38/$H$61)</f>
        <v>0.5982436369362808</v>
      </c>
    </row>
    <row r="39" spans="2:11" ht="15.75" thickBot="1">
      <c r="B39" s="47" t="s">
        <v>52</v>
      </c>
      <c r="C39" s="48"/>
      <c r="D39" s="49"/>
      <c r="E39" s="50">
        <v>4917.99</v>
      </c>
      <c r="F39" s="1"/>
      <c r="G39" s="51"/>
      <c r="H39" s="50">
        <v>4914.66</v>
      </c>
      <c r="I39" s="50">
        <v>-3.3299999999999272</v>
      </c>
      <c r="J39" s="52">
        <v>-0.0006771058908212354</v>
      </c>
      <c r="K39" s="53">
        <f t="shared" si="4"/>
        <v>0.6046460699592527</v>
      </c>
    </row>
    <row r="40" spans="2:11" ht="15">
      <c r="B40" s="54" t="s">
        <v>7</v>
      </c>
      <c r="C40" s="55">
        <v>1</v>
      </c>
      <c r="D40" s="56">
        <v>101.68</v>
      </c>
      <c r="E40" s="57">
        <v>101.68</v>
      </c>
      <c r="F40" s="58">
        <v>1</v>
      </c>
      <c r="G40" s="56">
        <v>121.67</v>
      </c>
      <c r="H40" s="57">
        <v>121.67</v>
      </c>
      <c r="I40" s="57">
        <v>19.989999999999995</v>
      </c>
      <c r="J40" s="39">
        <v>0.196597167584579</v>
      </c>
      <c r="K40" s="40">
        <f t="shared" si="4"/>
        <v>0.01496894746166414</v>
      </c>
    </row>
    <row r="41" spans="2:11" ht="15">
      <c r="B41" s="116" t="s">
        <v>101</v>
      </c>
      <c r="C41" s="59">
        <v>1</v>
      </c>
      <c r="D41" s="60">
        <v>1</v>
      </c>
      <c r="E41" s="61">
        <v>1</v>
      </c>
      <c r="F41" s="62">
        <v>1</v>
      </c>
      <c r="G41" s="60">
        <v>1.03</v>
      </c>
      <c r="H41" s="63">
        <v>1.03</v>
      </c>
      <c r="I41" s="63">
        <v>0.030000000000000027</v>
      </c>
      <c r="J41" s="39">
        <v>0.030000000000000027</v>
      </c>
      <c r="K41" s="40">
        <f t="shared" si="4"/>
        <v>0.0001267199464577469</v>
      </c>
    </row>
    <row r="42" spans="2:11" ht="15">
      <c r="B42" s="116" t="s">
        <v>102</v>
      </c>
      <c r="C42" s="59"/>
      <c r="D42" s="60"/>
      <c r="E42" s="61"/>
      <c r="F42" s="62">
        <v>1</v>
      </c>
      <c r="G42" s="60">
        <v>0.28</v>
      </c>
      <c r="H42" s="63">
        <v>0.28</v>
      </c>
      <c r="I42" s="63">
        <v>0.28</v>
      </c>
      <c r="J42" s="39">
        <v>0</v>
      </c>
      <c r="K42" s="40">
        <f t="shared" si="4"/>
        <v>3.444814078463023E-05</v>
      </c>
    </row>
    <row r="43" spans="2:11" ht="15">
      <c r="B43" s="67" t="s">
        <v>15</v>
      </c>
      <c r="C43" s="160">
        <v>184</v>
      </c>
      <c r="D43" s="69">
        <v>2.2935</v>
      </c>
      <c r="E43" s="61">
        <v>422</v>
      </c>
      <c r="F43" s="161">
        <v>184</v>
      </c>
      <c r="G43" s="159">
        <v>2.7269</v>
      </c>
      <c r="H43" s="61">
        <v>501.75</v>
      </c>
      <c r="I43" s="61">
        <v>79.75</v>
      </c>
      <c r="J43" s="39">
        <v>0.18898104265402843</v>
      </c>
      <c r="K43" s="40">
        <f t="shared" si="4"/>
        <v>0.061729837995315055</v>
      </c>
    </row>
    <row r="44" spans="2:11" ht="15">
      <c r="B44" s="67" t="s">
        <v>81</v>
      </c>
      <c r="C44" s="68">
        <v>184</v>
      </c>
      <c r="D44" s="69">
        <v>0.4861</v>
      </c>
      <c r="E44" s="61">
        <v>89.44</v>
      </c>
      <c r="F44" s="70">
        <v>184</v>
      </c>
      <c r="G44" s="69">
        <v>0.4861</v>
      </c>
      <c r="H44" s="61">
        <v>89.44</v>
      </c>
      <c r="I44" s="61">
        <v>0</v>
      </c>
      <c r="J44" s="39">
        <v>0</v>
      </c>
      <c r="K44" s="40">
        <f t="shared" si="4"/>
        <v>0.01100372039920474</v>
      </c>
    </row>
    <row r="45" spans="2:11" ht="15">
      <c r="B45" s="116" t="s">
        <v>109</v>
      </c>
      <c r="C45" s="71">
        <v>184</v>
      </c>
      <c r="D45" s="72">
        <v>0</v>
      </c>
      <c r="E45" s="61">
        <v>0</v>
      </c>
      <c r="F45" s="71">
        <v>184</v>
      </c>
      <c r="G45" s="72">
        <v>0.1357</v>
      </c>
      <c r="H45" s="61">
        <v>24.97</v>
      </c>
      <c r="I45" s="61">
        <v>24.97</v>
      </c>
      <c r="J45" s="39">
        <v>0</v>
      </c>
      <c r="K45" s="40">
        <f t="shared" si="4"/>
        <v>0.003072035983543631</v>
      </c>
    </row>
    <row r="46" spans="2:11" ht="15">
      <c r="B46" s="120" t="s">
        <v>110</v>
      </c>
      <c r="C46" s="71">
        <v>184</v>
      </c>
      <c r="D46" s="72">
        <v>0</v>
      </c>
      <c r="E46" s="61">
        <v>0</v>
      </c>
      <c r="F46" s="71">
        <v>184</v>
      </c>
      <c r="G46" s="72">
        <v>0.0079</v>
      </c>
      <c r="H46" s="61">
        <v>1.45</v>
      </c>
      <c r="I46" s="61">
        <v>1.45</v>
      </c>
      <c r="J46" s="39">
        <v>0</v>
      </c>
      <c r="K46" s="40">
        <f t="shared" si="4"/>
        <v>0.00017839215763469223</v>
      </c>
    </row>
    <row r="47" spans="2:11" ht="15.75" thickBot="1">
      <c r="B47" s="116" t="s">
        <v>103</v>
      </c>
      <c r="C47" s="71">
        <v>184</v>
      </c>
      <c r="D47" s="45">
        <v>-0.7321</v>
      </c>
      <c r="E47" s="75">
        <v>-134.71</v>
      </c>
      <c r="F47" s="71">
        <v>184</v>
      </c>
      <c r="G47" s="72">
        <v>-0.7321</v>
      </c>
      <c r="H47" s="61">
        <v>-134.71</v>
      </c>
      <c r="I47" s="61">
        <v>0</v>
      </c>
      <c r="J47" s="39">
        <v>0</v>
      </c>
      <c r="K47" s="40">
        <f t="shared" si="4"/>
        <v>-0.016573246589634064</v>
      </c>
    </row>
    <row r="48" spans="2:11" ht="15.75" thickBot="1">
      <c r="B48" s="76" t="s">
        <v>54</v>
      </c>
      <c r="C48" s="48"/>
      <c r="D48" s="77"/>
      <c r="E48" s="78">
        <v>479.4100000000001</v>
      </c>
      <c r="F48" s="48"/>
      <c r="G48" s="77"/>
      <c r="H48" s="78">
        <v>605.8800000000001</v>
      </c>
      <c r="I48" s="78">
        <v>126.47</v>
      </c>
      <c r="J48" s="79">
        <v>0.2638034250432823</v>
      </c>
      <c r="K48" s="80">
        <f t="shared" si="4"/>
        <v>0.07454085549497058</v>
      </c>
    </row>
    <row r="49" spans="2:11" ht="15">
      <c r="B49" s="67" t="s">
        <v>40</v>
      </c>
      <c r="C49" s="81">
        <v>184</v>
      </c>
      <c r="D49" s="82">
        <v>2.1307</v>
      </c>
      <c r="E49" s="61">
        <v>392.05</v>
      </c>
      <c r="F49" s="81">
        <v>184</v>
      </c>
      <c r="G49" s="82">
        <v>2.1307</v>
      </c>
      <c r="H49" s="61">
        <v>392.05</v>
      </c>
      <c r="I49" s="61">
        <v>0</v>
      </c>
      <c r="J49" s="39">
        <v>0</v>
      </c>
      <c r="K49" s="40">
        <f t="shared" si="4"/>
        <v>0.048233548552193854</v>
      </c>
    </row>
    <row r="50" spans="2:11" ht="15">
      <c r="B50" s="67" t="s">
        <v>41</v>
      </c>
      <c r="C50" s="68">
        <v>184</v>
      </c>
      <c r="D50" s="69">
        <v>1.6973</v>
      </c>
      <c r="E50" s="83">
        <v>312.3</v>
      </c>
      <c r="F50" s="68">
        <v>184</v>
      </c>
      <c r="G50" s="69">
        <v>1.6973</v>
      </c>
      <c r="H50" s="83">
        <v>312.3</v>
      </c>
      <c r="I50" s="83">
        <v>0</v>
      </c>
      <c r="J50" s="39">
        <v>0</v>
      </c>
      <c r="K50" s="40">
        <f t="shared" si="4"/>
        <v>0.03842197988228578</v>
      </c>
    </row>
    <row r="51" spans="2:11" ht="15.75" thickBot="1">
      <c r="B51" s="74" t="s">
        <v>55</v>
      </c>
      <c r="C51" s="71">
        <v>184</v>
      </c>
      <c r="D51" s="69">
        <v>0</v>
      </c>
      <c r="E51" s="83">
        <v>0</v>
      </c>
      <c r="F51" s="71">
        <v>184</v>
      </c>
      <c r="G51" s="69">
        <v>0</v>
      </c>
      <c r="H51" s="83">
        <v>0</v>
      </c>
      <c r="I51" s="83">
        <v>0</v>
      </c>
      <c r="J51" s="39">
        <v>0</v>
      </c>
      <c r="K51" s="40">
        <f t="shared" si="4"/>
        <v>0</v>
      </c>
    </row>
    <row r="52" spans="2:11" ht="15.75" thickBot="1">
      <c r="B52" s="76" t="s">
        <v>56</v>
      </c>
      <c r="C52" s="84"/>
      <c r="D52" s="85"/>
      <c r="E52" s="78">
        <v>704.35</v>
      </c>
      <c r="F52" s="84"/>
      <c r="G52" s="85"/>
      <c r="H52" s="78">
        <v>704.35</v>
      </c>
      <c r="I52" s="78">
        <v>0</v>
      </c>
      <c r="J52" s="79">
        <v>0</v>
      </c>
      <c r="K52" s="80">
        <f t="shared" si="4"/>
        <v>0.08665552843447964</v>
      </c>
    </row>
    <row r="53" spans="2:11" ht="15.75" thickBot="1">
      <c r="B53" s="47" t="s">
        <v>57</v>
      </c>
      <c r="C53" s="86"/>
      <c r="D53" s="87"/>
      <c r="E53" s="50">
        <v>1183.7600000000002</v>
      </c>
      <c r="F53" s="86"/>
      <c r="G53" s="87"/>
      <c r="H53" s="50">
        <v>1310.23</v>
      </c>
      <c r="I53" s="50">
        <v>126.47</v>
      </c>
      <c r="J53" s="52">
        <v>0.10683753463539905</v>
      </c>
      <c r="K53" s="53">
        <f t="shared" si="4"/>
        <v>0.1611963839294502</v>
      </c>
    </row>
    <row r="54" spans="2:11" ht="15">
      <c r="B54" s="34" t="s">
        <v>42</v>
      </c>
      <c r="C54" s="81">
        <v>70884.7488</v>
      </c>
      <c r="D54" s="82">
        <v>0.0056</v>
      </c>
      <c r="E54" s="37">
        <v>396.95</v>
      </c>
      <c r="F54" s="81">
        <v>70836.8352</v>
      </c>
      <c r="G54" s="82">
        <v>0.0056</v>
      </c>
      <c r="H54" s="37">
        <v>396.69</v>
      </c>
      <c r="I54" s="37">
        <v>-0.2599999999999909</v>
      </c>
      <c r="J54" s="39">
        <v>-0.0006549943317797983</v>
      </c>
      <c r="K54" s="88">
        <f t="shared" si="4"/>
        <v>0.04880440345662487</v>
      </c>
    </row>
    <row r="55" spans="2:11" ht="15">
      <c r="B55" s="89" t="s">
        <v>43</v>
      </c>
      <c r="C55" s="68">
        <v>70884.7488</v>
      </c>
      <c r="D55" s="69">
        <v>0.0013</v>
      </c>
      <c r="E55" s="90">
        <v>92.15</v>
      </c>
      <c r="F55" s="68">
        <v>70836.8352</v>
      </c>
      <c r="G55" s="69">
        <v>0.0013</v>
      </c>
      <c r="H55" s="90">
        <v>92.09</v>
      </c>
      <c r="I55" s="90">
        <v>-0.060000000000002274</v>
      </c>
      <c r="J55" s="39">
        <v>-0.0006511123168746855</v>
      </c>
      <c r="K55" s="40">
        <f t="shared" si="4"/>
        <v>0.01132974744591642</v>
      </c>
    </row>
    <row r="56" spans="2:11" ht="15.75" thickBot="1">
      <c r="B56" s="91" t="s">
        <v>58</v>
      </c>
      <c r="C56" s="92">
        <v>1</v>
      </c>
      <c r="D56" s="93">
        <v>0.25</v>
      </c>
      <c r="E56" s="75">
        <v>0.25</v>
      </c>
      <c r="F56" s="92">
        <v>1</v>
      </c>
      <c r="G56" s="93">
        <v>0.25</v>
      </c>
      <c r="H56" s="75">
        <v>0.25</v>
      </c>
      <c r="I56" s="75">
        <v>0</v>
      </c>
      <c r="J56" s="39">
        <v>0</v>
      </c>
      <c r="K56" s="40">
        <f t="shared" si="4"/>
        <v>3.075726855770556E-05</v>
      </c>
    </row>
    <row r="57" spans="2:11" ht="15.75" thickBot="1">
      <c r="B57" s="47" t="s">
        <v>59</v>
      </c>
      <c r="C57" s="1"/>
      <c r="D57" s="51"/>
      <c r="E57" s="50">
        <v>489.35</v>
      </c>
      <c r="F57" s="1"/>
      <c r="G57" s="51"/>
      <c r="H57" s="50">
        <v>489.03</v>
      </c>
      <c r="I57" s="50">
        <v>-0.3199999999999932</v>
      </c>
      <c r="J57" s="52">
        <v>-0.000653928680903225</v>
      </c>
      <c r="K57" s="53">
        <f t="shared" si="4"/>
        <v>0.06016490817109899</v>
      </c>
    </row>
    <row r="58" spans="2:11" ht="15.75" thickBot="1">
      <c r="B58" s="94" t="s">
        <v>60</v>
      </c>
      <c r="C58" s="95">
        <v>68448</v>
      </c>
      <c r="D58" s="110">
        <v>0.007</v>
      </c>
      <c r="E58" s="96">
        <v>479.14</v>
      </c>
      <c r="F58" s="95">
        <v>68448</v>
      </c>
      <c r="G58" s="111">
        <v>0.007</v>
      </c>
      <c r="H58" s="96">
        <v>479.14</v>
      </c>
      <c r="I58" s="97">
        <v>0</v>
      </c>
      <c r="J58" s="98">
        <v>0</v>
      </c>
      <c r="K58" s="99">
        <f t="shared" si="4"/>
        <v>0.05894815062695616</v>
      </c>
    </row>
    <row r="59" spans="2:11" ht="15.75" thickBot="1">
      <c r="B59" s="47" t="s">
        <v>61</v>
      </c>
      <c r="C59" s="1"/>
      <c r="D59" s="51"/>
      <c r="E59" s="50">
        <v>7070.240000000001</v>
      </c>
      <c r="F59" s="1"/>
      <c r="G59" s="100"/>
      <c r="H59" s="50">
        <v>7193.0599999999995</v>
      </c>
      <c r="I59" s="50">
        <v>122.8199999999988</v>
      </c>
      <c r="J59" s="52">
        <v>0.017371404648215447</v>
      </c>
      <c r="K59" s="53">
        <f t="shared" si="4"/>
        <v>0.8849555126867581</v>
      </c>
    </row>
    <row r="60" spans="2:11" ht="15.75" thickBot="1">
      <c r="B60" s="101" t="s">
        <v>62</v>
      </c>
      <c r="C60" s="102">
        <v>7070.24</v>
      </c>
      <c r="D60" s="103">
        <v>0.13</v>
      </c>
      <c r="E60" s="104">
        <v>919.13</v>
      </c>
      <c r="F60" s="102">
        <v>7193.06</v>
      </c>
      <c r="G60" s="105">
        <v>0.13</v>
      </c>
      <c r="H60" s="104">
        <v>935.1</v>
      </c>
      <c r="I60" s="50">
        <v>15.970000000000027</v>
      </c>
      <c r="J60" s="52">
        <v>0.01737512647830016</v>
      </c>
      <c r="K60" s="53">
        <f t="shared" si="4"/>
        <v>0.11504448731324186</v>
      </c>
    </row>
    <row r="61" spans="2:11" ht="15.75" thickBot="1">
      <c r="B61" s="47" t="s">
        <v>63</v>
      </c>
      <c r="C61" s="1"/>
      <c r="D61" s="1"/>
      <c r="E61" s="50">
        <v>7989.370000000001</v>
      </c>
      <c r="F61" s="1"/>
      <c r="G61" s="1"/>
      <c r="H61" s="50">
        <v>8128.16</v>
      </c>
      <c r="I61" s="50">
        <v>138.78999999999905</v>
      </c>
      <c r="J61" s="52">
        <v>0.01737183282286326</v>
      </c>
      <c r="K61" s="53">
        <f t="shared" si="4"/>
        <v>1</v>
      </c>
    </row>
    <row r="62" spans="2:11" ht="15">
      <c r="B62" s="165"/>
      <c r="C62" s="6"/>
      <c r="D62" s="6"/>
      <c r="E62" s="166"/>
      <c r="F62" s="6"/>
      <c r="G62" s="6"/>
      <c r="H62" s="166"/>
      <c r="I62" s="166"/>
      <c r="J62" s="167"/>
      <c r="K62" s="168"/>
    </row>
    <row r="63" ht="15.75" thickBot="1"/>
    <row r="64" spans="2:11" ht="19.5" thickBot="1">
      <c r="B64" s="106" t="s">
        <v>64</v>
      </c>
      <c r="C64" s="107">
        <v>88536</v>
      </c>
      <c r="D64" s="108" t="s">
        <v>65</v>
      </c>
      <c r="E64" s="121">
        <v>238</v>
      </c>
      <c r="F64" s="122" t="s">
        <v>70</v>
      </c>
      <c r="G64" s="48"/>
      <c r="H64" s="127" t="s">
        <v>74</v>
      </c>
      <c r="I64" s="123">
        <v>1.0356</v>
      </c>
      <c r="J64" s="1"/>
      <c r="K64" s="1"/>
    </row>
    <row r="65" spans="2:11" ht="19.5" thickBot="1">
      <c r="B65" s="106" t="s">
        <v>66</v>
      </c>
      <c r="C65" s="109">
        <v>750</v>
      </c>
      <c r="D65" s="108" t="s">
        <v>65</v>
      </c>
      <c r="E65" s="124" t="s">
        <v>71</v>
      </c>
      <c r="F65" s="125">
        <v>0.5</v>
      </c>
      <c r="G65" s="48"/>
      <c r="H65" s="127" t="s">
        <v>75</v>
      </c>
      <c r="I65" s="123">
        <v>1.0349</v>
      </c>
      <c r="J65" s="1"/>
      <c r="K65" s="1"/>
    </row>
    <row r="66" spans="2:11" ht="15.75" thickBot="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27" thickBot="1">
      <c r="B67" s="27" t="s">
        <v>72</v>
      </c>
      <c r="C67" s="28" t="s">
        <v>45</v>
      </c>
      <c r="D67" s="29" t="s">
        <v>46</v>
      </c>
      <c r="E67" s="30" t="s">
        <v>47</v>
      </c>
      <c r="F67" s="29" t="s">
        <v>45</v>
      </c>
      <c r="G67" s="29" t="s">
        <v>46</v>
      </c>
      <c r="H67" s="30" t="s">
        <v>47</v>
      </c>
      <c r="I67" s="31" t="s">
        <v>8</v>
      </c>
      <c r="J67" s="32" t="s">
        <v>48</v>
      </c>
      <c r="K67" s="33" t="s">
        <v>49</v>
      </c>
    </row>
    <row r="68" spans="2:11" ht="15">
      <c r="B68" s="34" t="s">
        <v>50</v>
      </c>
      <c r="C68" s="35">
        <v>750</v>
      </c>
      <c r="D68" s="36">
        <v>0.06938</v>
      </c>
      <c r="E68" s="37">
        <v>52.04</v>
      </c>
      <c r="F68" s="35">
        <v>750</v>
      </c>
      <c r="G68" s="38">
        <v>0.06938</v>
      </c>
      <c r="H68" s="37">
        <v>52.04</v>
      </c>
      <c r="I68" s="37">
        <v>0</v>
      </c>
      <c r="J68" s="39">
        <v>0</v>
      </c>
      <c r="K68" s="40">
        <f>IF(ISERROR(H68/$H$92),0,H68/$H$92)</f>
        <v>0.004969091183396131</v>
      </c>
    </row>
    <row r="69" spans="2:11" ht="15.75" thickBot="1">
      <c r="B69" s="41" t="s">
        <v>51</v>
      </c>
      <c r="C69" s="42">
        <v>90937.88160000001</v>
      </c>
      <c r="D69" s="43">
        <v>0.06938</v>
      </c>
      <c r="E69" s="44">
        <v>6309.27</v>
      </c>
      <c r="F69" s="42">
        <v>90875.90639999999</v>
      </c>
      <c r="G69" s="45">
        <v>0.06938</v>
      </c>
      <c r="H69" s="44">
        <v>6304.97</v>
      </c>
      <c r="I69" s="44">
        <v>-4.300000000000182</v>
      </c>
      <c r="J69" s="46">
        <v>-0.0006815368497465129</v>
      </c>
      <c r="K69" s="40">
        <f aca="true" t="shared" si="5" ref="K69:K92">IF(ISERROR(H69/$H$92),0,H69/$H$92)</f>
        <v>0.6020363343308437</v>
      </c>
    </row>
    <row r="70" spans="2:11" ht="15.75" thickBot="1">
      <c r="B70" s="47" t="s">
        <v>52</v>
      </c>
      <c r="C70" s="48"/>
      <c r="D70" s="49"/>
      <c r="E70" s="50">
        <v>6361.31</v>
      </c>
      <c r="F70" s="1"/>
      <c r="G70" s="51"/>
      <c r="H70" s="50">
        <v>6357.01</v>
      </c>
      <c r="I70" s="50">
        <v>-4.300000000000182</v>
      </c>
      <c r="J70" s="52">
        <v>-0.0006759613978881994</v>
      </c>
      <c r="K70" s="53">
        <f t="shared" si="5"/>
        <v>0.6070054255142399</v>
      </c>
    </row>
    <row r="71" spans="2:11" ht="15">
      <c r="B71" s="54" t="s">
        <v>7</v>
      </c>
      <c r="C71" s="55">
        <v>1</v>
      </c>
      <c r="D71" s="56">
        <v>101.68</v>
      </c>
      <c r="E71" s="57">
        <v>101.68</v>
      </c>
      <c r="F71" s="58">
        <v>1</v>
      </c>
      <c r="G71" s="56">
        <v>121.67</v>
      </c>
      <c r="H71" s="57">
        <v>121.67</v>
      </c>
      <c r="I71" s="57">
        <v>19.989999999999995</v>
      </c>
      <c r="J71" s="39">
        <v>0.196597167584579</v>
      </c>
      <c r="K71" s="40">
        <f t="shared" si="5"/>
        <v>0.011617781020057788</v>
      </c>
    </row>
    <row r="72" spans="2:11" ht="15">
      <c r="B72" s="116" t="s">
        <v>101</v>
      </c>
      <c r="C72" s="59">
        <v>1</v>
      </c>
      <c r="D72" s="60">
        <v>1</v>
      </c>
      <c r="E72" s="61">
        <v>1</v>
      </c>
      <c r="F72" s="62">
        <v>1</v>
      </c>
      <c r="G72" s="60">
        <v>1.03</v>
      </c>
      <c r="H72" s="63">
        <v>1.03</v>
      </c>
      <c r="I72" s="63">
        <v>0.030000000000000027</v>
      </c>
      <c r="J72" s="39">
        <v>0.030000000000000027</v>
      </c>
      <c r="K72" s="40">
        <f t="shared" si="5"/>
        <v>9.835057492117632E-05</v>
      </c>
    </row>
    <row r="73" spans="2:11" ht="15">
      <c r="B73" s="116" t="s">
        <v>102</v>
      </c>
      <c r="C73" s="59"/>
      <c r="D73" s="60"/>
      <c r="E73" s="61"/>
      <c r="F73" s="62">
        <v>1</v>
      </c>
      <c r="G73" s="60">
        <v>0.28</v>
      </c>
      <c r="H73" s="63">
        <v>0.28</v>
      </c>
      <c r="I73" s="63">
        <v>0.28</v>
      </c>
      <c r="J73" s="39">
        <v>0</v>
      </c>
      <c r="K73" s="40">
        <f t="shared" si="5"/>
        <v>2.67360786193489E-05</v>
      </c>
    </row>
    <row r="74" spans="2:11" ht="15">
      <c r="B74" s="67" t="s">
        <v>15</v>
      </c>
      <c r="C74" s="160">
        <v>238</v>
      </c>
      <c r="D74" s="69">
        <v>2.2935</v>
      </c>
      <c r="E74" s="61">
        <v>545.85</v>
      </c>
      <c r="F74" s="161">
        <v>238</v>
      </c>
      <c r="G74" s="159">
        <v>2.7269</v>
      </c>
      <c r="H74" s="61">
        <v>649</v>
      </c>
      <c r="I74" s="61">
        <v>103.14999999999998</v>
      </c>
      <c r="J74" s="39">
        <v>0.18897132911972148</v>
      </c>
      <c r="K74" s="40">
        <f t="shared" si="5"/>
        <v>0.06197041079984799</v>
      </c>
    </row>
    <row r="75" spans="2:11" ht="15">
      <c r="B75" s="67" t="s">
        <v>81</v>
      </c>
      <c r="C75" s="68">
        <v>238</v>
      </c>
      <c r="D75" s="69">
        <v>0.4861</v>
      </c>
      <c r="E75" s="61">
        <v>115.69</v>
      </c>
      <c r="F75" s="70">
        <v>238</v>
      </c>
      <c r="G75" s="69">
        <v>0.4861</v>
      </c>
      <c r="H75" s="61">
        <v>115.69</v>
      </c>
      <c r="I75" s="61">
        <v>0</v>
      </c>
      <c r="J75" s="39">
        <v>0</v>
      </c>
      <c r="K75" s="40">
        <f t="shared" si="5"/>
        <v>0.01104677476954455</v>
      </c>
    </row>
    <row r="76" spans="2:11" ht="15">
      <c r="B76" s="116" t="s">
        <v>109</v>
      </c>
      <c r="C76" s="71">
        <v>238</v>
      </c>
      <c r="D76" s="72">
        <v>0</v>
      </c>
      <c r="E76" s="61">
        <v>0</v>
      </c>
      <c r="F76" s="71">
        <v>238</v>
      </c>
      <c r="G76" s="72">
        <v>0.1357</v>
      </c>
      <c r="H76" s="61">
        <v>32.3</v>
      </c>
      <c r="I76" s="61">
        <v>32.3</v>
      </c>
      <c r="J76" s="39">
        <v>0</v>
      </c>
      <c r="K76" s="40">
        <f t="shared" si="5"/>
        <v>0.0030841976407320337</v>
      </c>
    </row>
    <row r="77" spans="2:11" ht="15">
      <c r="B77" s="120" t="s">
        <v>110</v>
      </c>
      <c r="C77" s="71">
        <v>238</v>
      </c>
      <c r="D77" s="72">
        <v>0</v>
      </c>
      <c r="E77" s="61">
        <v>0</v>
      </c>
      <c r="F77" s="71">
        <v>238</v>
      </c>
      <c r="G77" s="72">
        <v>0.0079</v>
      </c>
      <c r="H77" s="61">
        <v>1.88</v>
      </c>
      <c r="I77" s="61">
        <v>1.88</v>
      </c>
      <c r="J77" s="39">
        <v>0</v>
      </c>
      <c r="K77" s="40">
        <f t="shared" si="5"/>
        <v>0.00017951367072991403</v>
      </c>
    </row>
    <row r="78" spans="2:11" ht="15.75" thickBot="1">
      <c r="B78" s="116" t="s">
        <v>103</v>
      </c>
      <c r="C78" s="71">
        <v>238</v>
      </c>
      <c r="D78" s="45">
        <v>-0.7321</v>
      </c>
      <c r="E78" s="75">
        <v>-174.24</v>
      </c>
      <c r="F78" s="71">
        <v>238</v>
      </c>
      <c r="G78" s="72">
        <v>-0.7321</v>
      </c>
      <c r="H78" s="61">
        <v>-174.24</v>
      </c>
      <c r="I78" s="61">
        <v>0</v>
      </c>
      <c r="J78" s="39">
        <v>0</v>
      </c>
      <c r="K78" s="40">
        <f t="shared" si="5"/>
        <v>-0.016637479780840545</v>
      </c>
    </row>
    <row r="79" spans="2:11" ht="15.75" thickBot="1">
      <c r="B79" s="76" t="s">
        <v>54</v>
      </c>
      <c r="C79" s="48"/>
      <c r="D79" s="77"/>
      <c r="E79" s="78">
        <v>589.98</v>
      </c>
      <c r="F79" s="48"/>
      <c r="G79" s="77"/>
      <c r="H79" s="78">
        <v>747.61</v>
      </c>
      <c r="I79" s="78">
        <v>157.62999999999997</v>
      </c>
      <c r="J79" s="79">
        <v>0.2671785484253703</v>
      </c>
      <c r="K79" s="80">
        <f t="shared" si="5"/>
        <v>0.07138628477361225</v>
      </c>
    </row>
    <row r="80" spans="2:11" ht="15">
      <c r="B80" s="67" t="s">
        <v>40</v>
      </c>
      <c r="C80" s="81">
        <v>238</v>
      </c>
      <c r="D80" s="82">
        <v>2.1307</v>
      </c>
      <c r="E80" s="61">
        <v>507.11</v>
      </c>
      <c r="F80" s="81">
        <v>238</v>
      </c>
      <c r="G80" s="82">
        <v>2.1307</v>
      </c>
      <c r="H80" s="61">
        <v>507.11</v>
      </c>
      <c r="I80" s="61">
        <v>0</v>
      </c>
      <c r="J80" s="39">
        <v>0</v>
      </c>
      <c r="K80" s="40">
        <f t="shared" si="5"/>
        <v>0.04842190295949293</v>
      </c>
    </row>
    <row r="81" spans="2:11" ht="15">
      <c r="B81" s="67" t="s">
        <v>41</v>
      </c>
      <c r="C81" s="68">
        <v>238</v>
      </c>
      <c r="D81" s="69">
        <v>1.6973</v>
      </c>
      <c r="E81" s="83">
        <v>403.96</v>
      </c>
      <c r="F81" s="68">
        <v>238</v>
      </c>
      <c r="G81" s="69">
        <v>1.6973</v>
      </c>
      <c r="H81" s="83">
        <v>403.96</v>
      </c>
      <c r="I81" s="83">
        <v>0</v>
      </c>
      <c r="J81" s="39">
        <v>0</v>
      </c>
      <c r="K81" s="40">
        <f t="shared" si="5"/>
        <v>0.038572522568114935</v>
      </c>
    </row>
    <row r="82" spans="2:11" ht="15.75" thickBot="1">
      <c r="B82" s="74" t="s">
        <v>55</v>
      </c>
      <c r="C82" s="71">
        <v>238</v>
      </c>
      <c r="D82" s="69">
        <v>0</v>
      </c>
      <c r="E82" s="83">
        <v>0</v>
      </c>
      <c r="F82" s="71">
        <v>238</v>
      </c>
      <c r="G82" s="69">
        <v>0</v>
      </c>
      <c r="H82" s="83">
        <v>0</v>
      </c>
      <c r="I82" s="83">
        <v>0</v>
      </c>
      <c r="J82" s="39">
        <v>0</v>
      </c>
      <c r="K82" s="40">
        <f t="shared" si="5"/>
        <v>0</v>
      </c>
    </row>
    <row r="83" spans="2:11" ht="15.75" thickBot="1">
      <c r="B83" s="76" t="s">
        <v>56</v>
      </c>
      <c r="C83" s="84"/>
      <c r="D83" s="85"/>
      <c r="E83" s="78">
        <v>911.0699999999999</v>
      </c>
      <c r="F83" s="84"/>
      <c r="G83" s="85"/>
      <c r="H83" s="78">
        <v>911.0699999999999</v>
      </c>
      <c r="I83" s="78">
        <v>0</v>
      </c>
      <c r="J83" s="79">
        <v>0</v>
      </c>
      <c r="K83" s="80">
        <f t="shared" si="5"/>
        <v>0.08699442552760786</v>
      </c>
    </row>
    <row r="84" spans="2:11" ht="15.75" thickBot="1">
      <c r="B84" s="47" t="s">
        <v>57</v>
      </c>
      <c r="C84" s="86"/>
      <c r="D84" s="87"/>
      <c r="E84" s="50">
        <v>1501.05</v>
      </c>
      <c r="F84" s="86"/>
      <c r="G84" s="87"/>
      <c r="H84" s="50">
        <v>1658.6799999999998</v>
      </c>
      <c r="I84" s="50">
        <v>157.62999999999997</v>
      </c>
      <c r="J84" s="52">
        <v>0.10501315745644714</v>
      </c>
      <c r="K84" s="53">
        <f t="shared" si="5"/>
        <v>0.1583807103012201</v>
      </c>
    </row>
    <row r="85" spans="2:11" ht="15">
      <c r="B85" s="34" t="s">
        <v>42</v>
      </c>
      <c r="C85" s="81">
        <v>91687.88160000001</v>
      </c>
      <c r="D85" s="82">
        <v>0.0056</v>
      </c>
      <c r="E85" s="37">
        <v>513.45</v>
      </c>
      <c r="F85" s="81">
        <v>91625.90639999999</v>
      </c>
      <c r="G85" s="82">
        <v>0.0056</v>
      </c>
      <c r="H85" s="37">
        <v>513.11</v>
      </c>
      <c r="I85" s="37">
        <v>-0.34000000000003183</v>
      </c>
      <c r="J85" s="39">
        <v>-0.0006621871652547119</v>
      </c>
      <c r="K85" s="88">
        <f t="shared" si="5"/>
        <v>0.048994818929907556</v>
      </c>
    </row>
    <row r="86" spans="2:11" ht="15">
      <c r="B86" s="89" t="s">
        <v>43</v>
      </c>
      <c r="C86" s="68">
        <v>91687.88160000001</v>
      </c>
      <c r="D86" s="69">
        <v>0.0013</v>
      </c>
      <c r="E86" s="90">
        <v>119.19</v>
      </c>
      <c r="F86" s="68">
        <v>91625.90639999999</v>
      </c>
      <c r="G86" s="69">
        <v>0.0013</v>
      </c>
      <c r="H86" s="90">
        <v>119.11</v>
      </c>
      <c r="I86" s="90">
        <v>-0.0799999999999983</v>
      </c>
      <c r="J86" s="39">
        <v>-0.0006711972480912686</v>
      </c>
      <c r="K86" s="40">
        <f t="shared" si="5"/>
        <v>0.011373336872680884</v>
      </c>
    </row>
    <row r="87" spans="2:11" ht="15.75" thickBot="1">
      <c r="B87" s="91" t="s">
        <v>58</v>
      </c>
      <c r="C87" s="92">
        <v>1</v>
      </c>
      <c r="D87" s="93">
        <v>0.25</v>
      </c>
      <c r="E87" s="75">
        <v>0.25</v>
      </c>
      <c r="F87" s="92">
        <v>1</v>
      </c>
      <c r="G87" s="93">
        <v>0.25</v>
      </c>
      <c r="H87" s="75">
        <v>0.25</v>
      </c>
      <c r="I87" s="75">
        <v>0</v>
      </c>
      <c r="J87" s="39">
        <v>0</v>
      </c>
      <c r="K87" s="40">
        <f t="shared" si="5"/>
        <v>2.3871498767275804E-05</v>
      </c>
    </row>
    <row r="88" spans="2:11" ht="15.75" thickBot="1">
      <c r="B88" s="47" t="s">
        <v>59</v>
      </c>
      <c r="C88" s="1"/>
      <c r="D88" s="51"/>
      <c r="E88" s="50">
        <v>632.8900000000001</v>
      </c>
      <c r="F88" s="1"/>
      <c r="G88" s="51"/>
      <c r="H88" s="50">
        <v>632.47</v>
      </c>
      <c r="I88" s="50">
        <v>-0.4200000000000301</v>
      </c>
      <c r="J88" s="52">
        <v>-0.0006636224304381963</v>
      </c>
      <c r="K88" s="53">
        <f t="shared" si="5"/>
        <v>0.06039202730135571</v>
      </c>
    </row>
    <row r="89" spans="2:11" ht="15.75" thickBot="1">
      <c r="B89" s="94" t="s">
        <v>60</v>
      </c>
      <c r="C89" s="95">
        <v>88536</v>
      </c>
      <c r="D89" s="110">
        <v>0.007</v>
      </c>
      <c r="E89" s="96">
        <v>619.75</v>
      </c>
      <c r="F89" s="95">
        <v>88536</v>
      </c>
      <c r="G89" s="111">
        <v>0.007</v>
      </c>
      <c r="H89" s="96">
        <v>619.75</v>
      </c>
      <c r="I89" s="97">
        <v>0</v>
      </c>
      <c r="J89" s="98">
        <v>0</v>
      </c>
      <c r="K89" s="99">
        <f t="shared" si="5"/>
        <v>0.059177445444076715</v>
      </c>
    </row>
    <row r="90" spans="2:11" ht="15.75" thickBot="1">
      <c r="B90" s="47" t="s">
        <v>61</v>
      </c>
      <c r="C90" s="1"/>
      <c r="D90" s="51"/>
      <c r="E90" s="50">
        <v>9115</v>
      </c>
      <c r="F90" s="1"/>
      <c r="G90" s="100"/>
      <c r="H90" s="50">
        <v>9267.91</v>
      </c>
      <c r="I90" s="50">
        <v>152.90999999999985</v>
      </c>
      <c r="J90" s="52">
        <v>0.01677564454196378</v>
      </c>
      <c r="K90" s="53">
        <f t="shared" si="5"/>
        <v>0.8849556085608924</v>
      </c>
    </row>
    <row r="91" spans="2:11" ht="15.75" thickBot="1">
      <c r="B91" s="101" t="s">
        <v>62</v>
      </c>
      <c r="C91" s="102">
        <v>9115</v>
      </c>
      <c r="D91" s="103">
        <v>0.13</v>
      </c>
      <c r="E91" s="104">
        <v>1184.95</v>
      </c>
      <c r="F91" s="102">
        <v>9267.91</v>
      </c>
      <c r="G91" s="105">
        <v>0.13</v>
      </c>
      <c r="H91" s="104">
        <v>1204.83</v>
      </c>
      <c r="I91" s="50">
        <v>19.87999999999988</v>
      </c>
      <c r="J91" s="52">
        <v>0.01677707920165398</v>
      </c>
      <c r="K91" s="53">
        <f t="shared" si="5"/>
        <v>0.11504439143910762</v>
      </c>
    </row>
    <row r="92" spans="2:11" ht="15.75" thickBot="1">
      <c r="B92" s="47" t="s">
        <v>63</v>
      </c>
      <c r="C92" s="1"/>
      <c r="D92" s="1"/>
      <c r="E92" s="50">
        <v>10299.95</v>
      </c>
      <c r="F92" s="1"/>
      <c r="G92" s="1"/>
      <c r="H92" s="50">
        <v>10472.74</v>
      </c>
      <c r="I92" s="50">
        <v>172.78999999999905</v>
      </c>
      <c r="J92" s="52">
        <v>0.016775809591308602</v>
      </c>
      <c r="K92" s="53">
        <f t="shared" si="5"/>
        <v>1</v>
      </c>
    </row>
    <row r="94" ht="15.75" thickBot="1"/>
    <row r="95" spans="2:11" ht="19.5" thickBot="1">
      <c r="B95" s="106" t="s">
        <v>64</v>
      </c>
      <c r="C95" s="107">
        <v>215759.99999999997</v>
      </c>
      <c r="D95" s="108" t="s">
        <v>65</v>
      </c>
      <c r="E95" s="121">
        <v>500</v>
      </c>
      <c r="F95" s="122" t="s">
        <v>70</v>
      </c>
      <c r="G95" s="48"/>
      <c r="H95" s="127" t="s">
        <v>74</v>
      </c>
      <c r="I95" s="123">
        <v>1.0356</v>
      </c>
      <c r="J95" s="1"/>
      <c r="K95" s="1"/>
    </row>
    <row r="96" spans="2:11" ht="19.5" thickBot="1">
      <c r="B96" s="106" t="s">
        <v>66</v>
      </c>
      <c r="C96" s="109">
        <v>750</v>
      </c>
      <c r="D96" s="108" t="s">
        <v>65</v>
      </c>
      <c r="E96" s="124" t="s">
        <v>71</v>
      </c>
      <c r="F96" s="125">
        <v>0.58</v>
      </c>
      <c r="G96" s="48"/>
      <c r="H96" s="127" t="s">
        <v>75</v>
      </c>
      <c r="I96" s="123">
        <v>1.0349</v>
      </c>
      <c r="J96" s="1"/>
      <c r="K96" s="1"/>
    </row>
    <row r="97" spans="2:11" ht="15.75" thickBot="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27" thickBot="1">
      <c r="B98" s="27" t="s">
        <v>72</v>
      </c>
      <c r="C98" s="28" t="s">
        <v>45</v>
      </c>
      <c r="D98" s="29" t="s">
        <v>46</v>
      </c>
      <c r="E98" s="30" t="s">
        <v>47</v>
      </c>
      <c r="F98" s="29" t="s">
        <v>45</v>
      </c>
      <c r="G98" s="29" t="s">
        <v>46</v>
      </c>
      <c r="H98" s="30" t="s">
        <v>47</v>
      </c>
      <c r="I98" s="31" t="s">
        <v>8</v>
      </c>
      <c r="J98" s="32" t="s">
        <v>48</v>
      </c>
      <c r="K98" s="33" t="s">
        <v>49</v>
      </c>
    </row>
    <row r="99" spans="2:11" ht="15">
      <c r="B99" s="34" t="s">
        <v>50</v>
      </c>
      <c r="C99" s="35">
        <v>750</v>
      </c>
      <c r="D99" s="36">
        <v>0.06938</v>
      </c>
      <c r="E99" s="37">
        <v>52.04</v>
      </c>
      <c r="F99" s="35">
        <v>750</v>
      </c>
      <c r="G99" s="38">
        <v>0.06938</v>
      </c>
      <c r="H99" s="37">
        <v>52.04</v>
      </c>
      <c r="I99" s="37">
        <v>0</v>
      </c>
      <c r="J99" s="39">
        <v>0</v>
      </c>
      <c r="K99" s="40">
        <f>IF(ISERROR(H99/$H$123),0,H99/$H$123)</f>
        <v>0.0021036138987274022</v>
      </c>
    </row>
    <row r="100" spans="2:11" ht="15.75" thickBot="1">
      <c r="B100" s="41" t="s">
        <v>51</v>
      </c>
      <c r="C100" s="42">
        <v>222691.05599999998</v>
      </c>
      <c r="D100" s="43">
        <v>0.06938</v>
      </c>
      <c r="E100" s="44">
        <v>15450.31</v>
      </c>
      <c r="F100" s="42">
        <v>222540.02399999995</v>
      </c>
      <c r="G100" s="45">
        <v>0.06938</v>
      </c>
      <c r="H100" s="44">
        <v>15439.83</v>
      </c>
      <c r="I100" s="44">
        <v>-10.479999999999563</v>
      </c>
      <c r="J100" s="46">
        <v>-0.0006783035421295472</v>
      </c>
      <c r="K100" s="40">
        <f aca="true" t="shared" si="6" ref="K100:K123">IF(ISERROR(H100/$H$123),0,H100/$H$123)</f>
        <v>0.6241245384701827</v>
      </c>
    </row>
    <row r="101" spans="2:11" ht="15.75" thickBot="1">
      <c r="B101" s="47" t="s">
        <v>52</v>
      </c>
      <c r="C101" s="48"/>
      <c r="D101" s="49"/>
      <c r="E101" s="50">
        <v>15502.35</v>
      </c>
      <c r="F101" s="1"/>
      <c r="G101" s="51"/>
      <c r="H101" s="50">
        <v>15491.87</v>
      </c>
      <c r="I101" s="50">
        <v>-10.479999999999563</v>
      </c>
      <c r="J101" s="52">
        <v>-0.0006760265379119658</v>
      </c>
      <c r="K101" s="53">
        <f t="shared" si="6"/>
        <v>0.62622815236891</v>
      </c>
    </row>
    <row r="102" spans="2:11" ht="15">
      <c r="B102" s="54" t="s">
        <v>7</v>
      </c>
      <c r="C102" s="55">
        <v>1</v>
      </c>
      <c r="D102" s="56">
        <v>101.68</v>
      </c>
      <c r="E102" s="57">
        <v>101.68</v>
      </c>
      <c r="F102" s="58">
        <v>1</v>
      </c>
      <c r="G102" s="56">
        <v>121.67</v>
      </c>
      <c r="H102" s="57">
        <v>121.67</v>
      </c>
      <c r="I102" s="57">
        <v>19.989999999999995</v>
      </c>
      <c r="J102" s="39">
        <v>0.196597167584579</v>
      </c>
      <c r="K102" s="40">
        <f t="shared" si="6"/>
        <v>0.004918268698273694</v>
      </c>
    </row>
    <row r="103" spans="2:11" ht="15">
      <c r="B103" s="116" t="s">
        <v>101</v>
      </c>
      <c r="C103" s="59">
        <v>1</v>
      </c>
      <c r="D103" s="60">
        <v>1</v>
      </c>
      <c r="E103" s="61">
        <v>1</v>
      </c>
      <c r="F103" s="62">
        <v>1</v>
      </c>
      <c r="G103" s="60">
        <v>1.03</v>
      </c>
      <c r="H103" s="63">
        <v>1.03</v>
      </c>
      <c r="I103" s="63">
        <v>0.030000000000000027</v>
      </c>
      <c r="J103" s="39">
        <v>0.030000000000000027</v>
      </c>
      <c r="K103" s="40">
        <f t="shared" si="6"/>
        <v>4.163570937143014E-05</v>
      </c>
    </row>
    <row r="104" spans="2:11" ht="15">
      <c r="B104" s="116" t="s">
        <v>102</v>
      </c>
      <c r="C104" s="59"/>
      <c r="D104" s="60"/>
      <c r="E104" s="61"/>
      <c r="F104" s="62">
        <v>1</v>
      </c>
      <c r="G104" s="60">
        <v>0.28</v>
      </c>
      <c r="H104" s="63">
        <v>0.28</v>
      </c>
      <c r="I104" s="63">
        <v>0.28</v>
      </c>
      <c r="J104" s="39">
        <v>0</v>
      </c>
      <c r="K104" s="40">
        <f t="shared" si="6"/>
        <v>1.1318445266019843E-05</v>
      </c>
    </row>
    <row r="105" spans="2:11" ht="15">
      <c r="B105" s="67" t="s">
        <v>15</v>
      </c>
      <c r="C105" s="160">
        <v>500</v>
      </c>
      <c r="D105" s="69">
        <v>2.2935</v>
      </c>
      <c r="E105" s="61">
        <v>1146.75</v>
      </c>
      <c r="F105" s="161">
        <v>500</v>
      </c>
      <c r="G105" s="159">
        <v>2.7269</v>
      </c>
      <c r="H105" s="61">
        <v>1363.45</v>
      </c>
      <c r="I105" s="61">
        <v>216.70000000000005</v>
      </c>
      <c r="J105" s="39">
        <v>0.188968824940048</v>
      </c>
      <c r="K105" s="40">
        <f t="shared" si="6"/>
        <v>0.055114764992695554</v>
      </c>
    </row>
    <row r="106" spans="2:11" ht="15">
      <c r="B106" s="67" t="s">
        <v>81</v>
      </c>
      <c r="C106" s="68">
        <v>500</v>
      </c>
      <c r="D106" s="69">
        <v>0.4861</v>
      </c>
      <c r="E106" s="61">
        <v>243.05</v>
      </c>
      <c r="F106" s="70">
        <v>500</v>
      </c>
      <c r="G106" s="69">
        <v>0.4861</v>
      </c>
      <c r="H106" s="61">
        <v>243.05</v>
      </c>
      <c r="I106" s="61">
        <v>0</v>
      </c>
      <c r="J106" s="39">
        <v>0</v>
      </c>
      <c r="K106" s="40">
        <f t="shared" si="6"/>
        <v>0.009824814721093296</v>
      </c>
    </row>
    <row r="107" spans="2:11" ht="15">
      <c r="B107" s="116" t="s">
        <v>109</v>
      </c>
      <c r="C107" s="71">
        <v>500</v>
      </c>
      <c r="D107" s="72">
        <v>0</v>
      </c>
      <c r="E107" s="61">
        <v>0</v>
      </c>
      <c r="F107" s="71">
        <v>500</v>
      </c>
      <c r="G107" s="72">
        <v>0.1357</v>
      </c>
      <c r="H107" s="61">
        <v>67.85</v>
      </c>
      <c r="I107" s="61">
        <v>67.85</v>
      </c>
      <c r="J107" s="39">
        <v>0</v>
      </c>
      <c r="K107" s="40">
        <f t="shared" si="6"/>
        <v>0.002742701826069451</v>
      </c>
    </row>
    <row r="108" spans="2:11" ht="15">
      <c r="B108" s="120" t="s">
        <v>110</v>
      </c>
      <c r="C108" s="71">
        <v>500</v>
      </c>
      <c r="D108" s="72">
        <v>0</v>
      </c>
      <c r="E108" s="61">
        <v>0</v>
      </c>
      <c r="F108" s="71">
        <v>500</v>
      </c>
      <c r="G108" s="72">
        <v>0.0079</v>
      </c>
      <c r="H108" s="61">
        <v>3.95</v>
      </c>
      <c r="I108" s="61">
        <v>3.95</v>
      </c>
      <c r="J108" s="39">
        <v>0</v>
      </c>
      <c r="K108" s="40">
        <f t="shared" si="6"/>
        <v>0.0001596709242884942</v>
      </c>
    </row>
    <row r="109" spans="2:11" ht="15.75" thickBot="1">
      <c r="B109" s="116" t="s">
        <v>103</v>
      </c>
      <c r="C109" s="71">
        <v>500</v>
      </c>
      <c r="D109" s="45">
        <v>-0.7321</v>
      </c>
      <c r="E109" s="75">
        <v>-366.05</v>
      </c>
      <c r="F109" s="71">
        <v>500</v>
      </c>
      <c r="G109" s="72">
        <v>-0.7321</v>
      </c>
      <c r="H109" s="61">
        <v>-366.05</v>
      </c>
      <c r="I109" s="61">
        <v>0</v>
      </c>
      <c r="J109" s="39">
        <v>0</v>
      </c>
      <c r="K109" s="40">
        <f t="shared" si="6"/>
        <v>-0.014796846034380584</v>
      </c>
    </row>
    <row r="110" spans="2:11" ht="15.75" thickBot="1">
      <c r="B110" s="76" t="s">
        <v>54</v>
      </c>
      <c r="C110" s="48"/>
      <c r="D110" s="77"/>
      <c r="E110" s="78">
        <v>1126.43</v>
      </c>
      <c r="F110" s="48"/>
      <c r="G110" s="77"/>
      <c r="H110" s="78">
        <v>1435.23</v>
      </c>
      <c r="I110" s="78">
        <v>308.8</v>
      </c>
      <c r="J110" s="79">
        <v>0.27414042594746235</v>
      </c>
      <c r="K110" s="80">
        <f t="shared" si="6"/>
        <v>0.05801632928267735</v>
      </c>
    </row>
    <row r="111" spans="2:11" ht="15">
      <c r="B111" s="67" t="s">
        <v>40</v>
      </c>
      <c r="C111" s="81">
        <v>500</v>
      </c>
      <c r="D111" s="82">
        <v>2.1307</v>
      </c>
      <c r="E111" s="61">
        <v>1065.35</v>
      </c>
      <c r="F111" s="81">
        <v>500</v>
      </c>
      <c r="G111" s="82">
        <v>2.1307</v>
      </c>
      <c r="H111" s="61">
        <v>1065.35</v>
      </c>
      <c r="I111" s="61">
        <v>0</v>
      </c>
      <c r="J111" s="39">
        <v>0</v>
      </c>
      <c r="K111" s="40">
        <f t="shared" si="6"/>
        <v>0.04306466308626514</v>
      </c>
    </row>
    <row r="112" spans="2:11" ht="15">
      <c r="B112" s="67" t="s">
        <v>41</v>
      </c>
      <c r="C112" s="68">
        <v>500</v>
      </c>
      <c r="D112" s="69">
        <v>1.6973</v>
      </c>
      <c r="E112" s="83">
        <v>848.65</v>
      </c>
      <c r="F112" s="68">
        <v>500</v>
      </c>
      <c r="G112" s="69">
        <v>1.6973</v>
      </c>
      <c r="H112" s="83">
        <v>848.65</v>
      </c>
      <c r="I112" s="83">
        <v>0</v>
      </c>
      <c r="J112" s="39">
        <v>0</v>
      </c>
      <c r="K112" s="40">
        <f t="shared" si="6"/>
        <v>0.034304994910741925</v>
      </c>
    </row>
    <row r="113" spans="2:11" ht="15.75" thickBot="1">
      <c r="B113" s="74" t="s">
        <v>55</v>
      </c>
      <c r="C113" s="71">
        <v>500</v>
      </c>
      <c r="D113" s="69">
        <v>0</v>
      </c>
      <c r="E113" s="83">
        <v>0</v>
      </c>
      <c r="F113" s="71">
        <v>500</v>
      </c>
      <c r="G113" s="69">
        <v>0</v>
      </c>
      <c r="H113" s="83">
        <v>0</v>
      </c>
      <c r="I113" s="83">
        <v>0</v>
      </c>
      <c r="J113" s="39">
        <v>0</v>
      </c>
      <c r="K113" s="40">
        <f t="shared" si="6"/>
        <v>0</v>
      </c>
    </row>
    <row r="114" spans="2:11" ht="15.75" thickBot="1">
      <c r="B114" s="76" t="s">
        <v>56</v>
      </c>
      <c r="C114" s="84"/>
      <c r="D114" s="85"/>
      <c r="E114" s="78">
        <v>1914</v>
      </c>
      <c r="F114" s="84"/>
      <c r="G114" s="85"/>
      <c r="H114" s="78">
        <v>1914</v>
      </c>
      <c r="I114" s="78">
        <v>0</v>
      </c>
      <c r="J114" s="79">
        <v>0</v>
      </c>
      <c r="K114" s="80">
        <f t="shared" si="6"/>
        <v>0.07736965799700707</v>
      </c>
    </row>
    <row r="115" spans="2:11" ht="15.75" thickBot="1">
      <c r="B115" s="47" t="s">
        <v>57</v>
      </c>
      <c r="C115" s="86"/>
      <c r="D115" s="87"/>
      <c r="E115" s="50">
        <v>3040.4300000000003</v>
      </c>
      <c r="F115" s="86"/>
      <c r="G115" s="87"/>
      <c r="H115" s="50">
        <v>3349.23</v>
      </c>
      <c r="I115" s="50">
        <v>308.8</v>
      </c>
      <c r="J115" s="52">
        <v>0.10156458132566774</v>
      </c>
      <c r="K115" s="53">
        <f t="shared" si="6"/>
        <v>0.13538598727968443</v>
      </c>
    </row>
    <row r="116" spans="2:11" ht="15">
      <c r="B116" s="34" t="s">
        <v>42</v>
      </c>
      <c r="C116" s="81">
        <v>223441.05599999998</v>
      </c>
      <c r="D116" s="82">
        <v>0.0056</v>
      </c>
      <c r="E116" s="37">
        <v>1251.27</v>
      </c>
      <c r="F116" s="81">
        <v>223290.02399999995</v>
      </c>
      <c r="G116" s="82">
        <v>0.0056</v>
      </c>
      <c r="H116" s="37">
        <v>1250.42</v>
      </c>
      <c r="I116" s="37">
        <v>-0.849999999999909</v>
      </c>
      <c r="J116" s="39">
        <v>-0.0006793098212215661</v>
      </c>
      <c r="K116" s="88">
        <f t="shared" si="6"/>
        <v>0.05054575117691618</v>
      </c>
    </row>
    <row r="117" spans="2:11" ht="15">
      <c r="B117" s="89" t="s">
        <v>43</v>
      </c>
      <c r="C117" s="68">
        <v>223441.05599999998</v>
      </c>
      <c r="D117" s="69">
        <v>0.0013</v>
      </c>
      <c r="E117" s="90">
        <v>290.47</v>
      </c>
      <c r="F117" s="68">
        <v>223290.02399999995</v>
      </c>
      <c r="G117" s="69">
        <v>0.0013</v>
      </c>
      <c r="H117" s="90">
        <v>290.28</v>
      </c>
      <c r="I117" s="90">
        <v>-0.19000000000005457</v>
      </c>
      <c r="J117" s="39">
        <v>-0.0006541123007541383</v>
      </c>
      <c r="K117" s="40">
        <f t="shared" si="6"/>
        <v>0.011733993899357998</v>
      </c>
    </row>
    <row r="118" spans="2:11" ht="15.75" thickBot="1">
      <c r="B118" s="91" t="s">
        <v>58</v>
      </c>
      <c r="C118" s="92">
        <v>1</v>
      </c>
      <c r="D118" s="93">
        <v>0.25</v>
      </c>
      <c r="E118" s="75">
        <v>0.25</v>
      </c>
      <c r="F118" s="92">
        <v>1</v>
      </c>
      <c r="G118" s="93">
        <v>0.25</v>
      </c>
      <c r="H118" s="75">
        <v>0.25</v>
      </c>
      <c r="I118" s="75">
        <v>0</v>
      </c>
      <c r="J118" s="39">
        <v>0</v>
      </c>
      <c r="K118" s="40">
        <f t="shared" si="6"/>
        <v>1.0105754701803431E-05</v>
      </c>
    </row>
    <row r="119" spans="2:11" ht="15.75" thickBot="1">
      <c r="B119" s="47" t="s">
        <v>59</v>
      </c>
      <c r="C119" s="1"/>
      <c r="D119" s="51"/>
      <c r="E119" s="50">
        <v>1541.99</v>
      </c>
      <c r="F119" s="1"/>
      <c r="G119" s="51"/>
      <c r="H119" s="50">
        <v>1540.95</v>
      </c>
      <c r="I119" s="50">
        <v>-1.0399999999999636</v>
      </c>
      <c r="J119" s="52">
        <v>-0.0006744531417194428</v>
      </c>
      <c r="K119" s="53">
        <f t="shared" si="6"/>
        <v>0.06228985083097599</v>
      </c>
    </row>
    <row r="120" spans="2:11" ht="15.75" thickBot="1">
      <c r="B120" s="94" t="s">
        <v>60</v>
      </c>
      <c r="C120" s="95">
        <v>215760</v>
      </c>
      <c r="D120" s="110">
        <v>0.007</v>
      </c>
      <c r="E120" s="96">
        <v>1510.32</v>
      </c>
      <c r="F120" s="95">
        <v>215760</v>
      </c>
      <c r="G120" s="111">
        <v>0.007</v>
      </c>
      <c r="H120" s="96">
        <v>1510.32</v>
      </c>
      <c r="I120" s="97">
        <v>0</v>
      </c>
      <c r="J120" s="98">
        <v>0</v>
      </c>
      <c r="K120" s="99">
        <f t="shared" si="6"/>
        <v>0.06105169376491103</v>
      </c>
    </row>
    <row r="121" spans="2:11" ht="15.75" thickBot="1">
      <c r="B121" s="47" t="s">
        <v>61</v>
      </c>
      <c r="C121" s="1"/>
      <c r="D121" s="51"/>
      <c r="E121" s="50">
        <v>21595.09</v>
      </c>
      <c r="F121" s="1"/>
      <c r="G121" s="100"/>
      <c r="H121" s="50">
        <v>21892.370000000003</v>
      </c>
      <c r="I121" s="50">
        <v>297.2800000000025</v>
      </c>
      <c r="J121" s="52">
        <v>0.013766092199662168</v>
      </c>
      <c r="K121" s="53">
        <f t="shared" si="6"/>
        <v>0.8849556842444816</v>
      </c>
    </row>
    <row r="122" spans="2:11" ht="15.75" thickBot="1">
      <c r="B122" s="101" t="s">
        <v>62</v>
      </c>
      <c r="C122" s="102">
        <v>21595.09</v>
      </c>
      <c r="D122" s="103">
        <v>0.13</v>
      </c>
      <c r="E122" s="104">
        <v>2807.36</v>
      </c>
      <c r="F122" s="102">
        <v>21892.37</v>
      </c>
      <c r="G122" s="105">
        <v>0.13</v>
      </c>
      <c r="H122" s="104">
        <v>2846.01</v>
      </c>
      <c r="I122" s="50">
        <v>38.65000000000009</v>
      </c>
      <c r="J122" s="52">
        <v>0.013767382879288758</v>
      </c>
      <c r="K122" s="53">
        <f t="shared" si="6"/>
        <v>0.11504431575551834</v>
      </c>
    </row>
    <row r="123" spans="2:11" ht="15.75" thickBot="1">
      <c r="B123" s="47" t="s">
        <v>63</v>
      </c>
      <c r="C123" s="1"/>
      <c r="D123" s="1"/>
      <c r="E123" s="50">
        <v>24402.45</v>
      </c>
      <c r="F123" s="1"/>
      <c r="G123" s="1"/>
      <c r="H123" s="50">
        <v>24738.380000000005</v>
      </c>
      <c r="I123" s="50">
        <v>335.93000000000393</v>
      </c>
      <c r="J123" s="52">
        <v>0.013766240684849428</v>
      </c>
      <c r="K123" s="53">
        <f t="shared" si="6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7"/>
  <sheetViews>
    <sheetView zoomScalePageLayoutView="0" workbookViewId="0" topLeftCell="A67">
      <selection activeCell="C1" sqref="A1:IV65536"/>
    </sheetView>
  </sheetViews>
  <sheetFormatPr defaultColWidth="9.140625" defaultRowHeight="15"/>
  <cols>
    <col min="2" max="2" width="54.57421875" style="0" customWidth="1"/>
    <col min="3" max="3" width="13.8515625" style="0" bestFit="1" customWidth="1"/>
    <col min="5" max="5" width="18.421875" style="0" bestFit="1" customWidth="1"/>
    <col min="6" max="6" width="10.7109375" style="0" bestFit="1" customWidth="1"/>
    <col min="8" max="8" width="24.7109375" style="0" bestFit="1" customWidth="1"/>
    <col min="9" max="9" width="10.7109375" style="0" bestFit="1" customWidth="1"/>
  </cols>
  <sheetData>
    <row r="1" ht="15.75" thickBot="1"/>
    <row r="2" spans="2:11" ht="19.5" thickBot="1">
      <c r="B2" s="106" t="s">
        <v>64</v>
      </c>
      <c r="C2" s="107">
        <f>+E2*24*31*F3</f>
        <v>503710.32</v>
      </c>
      <c r="D2" s="108" t="s">
        <v>65</v>
      </c>
      <c r="E2" s="121">
        <v>857</v>
      </c>
      <c r="F2" s="122" t="s">
        <v>70</v>
      </c>
      <c r="G2" s="48"/>
      <c r="H2" s="127" t="s">
        <v>74</v>
      </c>
      <c r="I2" s="123">
        <v>1.0356</v>
      </c>
      <c r="J2" s="1"/>
      <c r="K2" s="1"/>
    </row>
    <row r="3" spans="2:11" ht="19.5" thickBot="1">
      <c r="B3" s="106" t="s">
        <v>66</v>
      </c>
      <c r="C3" s="109">
        <v>750</v>
      </c>
      <c r="D3" s="108" t="s">
        <v>65</v>
      </c>
      <c r="E3" s="124" t="s">
        <v>71</v>
      </c>
      <c r="F3" s="125">
        <v>0.79</v>
      </c>
      <c r="G3" s="48"/>
      <c r="H3" s="127" t="s">
        <v>75</v>
      </c>
      <c r="I3" s="123">
        <v>1.0349</v>
      </c>
      <c r="J3" s="1"/>
      <c r="K3" s="1"/>
    </row>
    <row r="4" spans="2:11" ht="15.75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7" thickBot="1">
      <c r="B5" s="126" t="s">
        <v>94</v>
      </c>
      <c r="C5" s="28" t="s">
        <v>45</v>
      </c>
      <c r="D5" s="29" t="s">
        <v>46</v>
      </c>
      <c r="E5" s="30" t="s">
        <v>47</v>
      </c>
      <c r="F5" s="29" t="s">
        <v>45</v>
      </c>
      <c r="G5" s="29" t="s">
        <v>46</v>
      </c>
      <c r="H5" s="30" t="s">
        <v>47</v>
      </c>
      <c r="I5" s="31" t="s">
        <v>8</v>
      </c>
      <c r="J5" s="32" t="s">
        <v>48</v>
      </c>
      <c r="K5" s="33" t="s">
        <v>49</v>
      </c>
    </row>
    <row r="6" spans="2:11" ht="15">
      <c r="B6" s="34" t="s">
        <v>50</v>
      </c>
      <c r="C6" s="35">
        <f>+C3</f>
        <v>750</v>
      </c>
      <c r="D6" s="36">
        <v>0.06938</v>
      </c>
      <c r="E6" s="37">
        <f>ROUND(C6*D6,2)</f>
        <v>52.04</v>
      </c>
      <c r="F6" s="35">
        <f>+C3</f>
        <v>750</v>
      </c>
      <c r="G6" s="38">
        <f>D6</f>
        <v>0.06938</v>
      </c>
      <c r="H6" s="37">
        <f>ROUND(F6*G6,2)</f>
        <v>52.04</v>
      </c>
      <c r="I6" s="37">
        <f>H6-E6</f>
        <v>0</v>
      </c>
      <c r="J6" s="39">
        <f aca="true" t="shared" si="0" ref="J6:J30">IF(ISERROR(I6/E6),0,I6/E6)</f>
        <v>0</v>
      </c>
      <c r="K6" s="40">
        <f>IF(ISERROR(H6/$H$30),0,H6/$H$30)</f>
        <v>0.0008957857275031522</v>
      </c>
    </row>
    <row r="7" spans="2:11" ht="15.75" thickBot="1">
      <c r="B7" s="41" t="s">
        <v>51</v>
      </c>
      <c r="C7" s="42">
        <f>+C2*I2-C6</f>
        <v>520892.407392</v>
      </c>
      <c r="D7" s="43">
        <v>0.06938</v>
      </c>
      <c r="E7" s="44">
        <f>ROUND(C7*D7,2)</f>
        <v>36139.52</v>
      </c>
      <c r="F7" s="42">
        <f>+C2*I3-F6</f>
        <v>520539.810168</v>
      </c>
      <c r="G7" s="45">
        <f>D7</f>
        <v>0.06938</v>
      </c>
      <c r="H7" s="44">
        <f>ROUND(F7*G7,2)</f>
        <v>36115.05</v>
      </c>
      <c r="I7" s="44">
        <f>H7-E7</f>
        <v>-24.469999999993888</v>
      </c>
      <c r="J7" s="46">
        <f t="shared" si="0"/>
        <v>-0.0006770980909539996</v>
      </c>
      <c r="K7" s="40">
        <f aca="true" t="shared" si="1" ref="K7:K30">IF(ISERROR(H7/$H$30),0,H7/$H$30)</f>
        <v>0.6216630733678463</v>
      </c>
    </row>
    <row r="8" spans="2:11" ht="15.75" thickBot="1">
      <c r="B8" s="47" t="s">
        <v>52</v>
      </c>
      <c r="C8" s="48"/>
      <c r="D8" s="49"/>
      <c r="E8" s="50">
        <f>SUM(E6:E7)</f>
        <v>36191.56</v>
      </c>
      <c r="F8" s="1"/>
      <c r="G8" s="51"/>
      <c r="H8" s="50">
        <f>SUM(H6:H7)</f>
        <v>36167.090000000004</v>
      </c>
      <c r="I8" s="50">
        <f>SUM(I6:I7)</f>
        <v>-24.469999999993888</v>
      </c>
      <c r="J8" s="52">
        <f t="shared" si="0"/>
        <v>-0.000676124488692775</v>
      </c>
      <c r="K8" s="53">
        <f t="shared" si="1"/>
        <v>0.6225588590953495</v>
      </c>
    </row>
    <row r="9" spans="2:11" ht="15">
      <c r="B9" s="54" t="s">
        <v>7</v>
      </c>
      <c r="C9" s="55">
        <v>1</v>
      </c>
      <c r="D9" s="55">
        <f>+Rates!F53</f>
        <v>1410.45</v>
      </c>
      <c r="E9" s="57">
        <f aca="true" t="shared" si="2" ref="E9:E16">ROUND(C9*D9,2)</f>
        <v>1410.45</v>
      </c>
      <c r="F9" s="58">
        <f>C9</f>
        <v>1</v>
      </c>
      <c r="G9" s="55">
        <f>+Rates!H53</f>
        <v>1333.27</v>
      </c>
      <c r="H9" s="57">
        <f>ROUND(F9*G9,2)</f>
        <v>1333.27</v>
      </c>
      <c r="I9" s="57">
        <f aca="true" t="shared" si="3" ref="I9:I16">H9-E9</f>
        <v>-77.18000000000006</v>
      </c>
      <c r="J9" s="39">
        <f t="shared" si="0"/>
        <v>-0.054720124782870756</v>
      </c>
      <c r="K9" s="40">
        <f t="shared" si="1"/>
        <v>0.022950119848349878</v>
      </c>
    </row>
    <row r="10" spans="2:11" ht="15">
      <c r="B10" s="116" t="s">
        <v>101</v>
      </c>
      <c r="C10" s="59">
        <v>1</v>
      </c>
      <c r="D10" s="60">
        <f>+Rates!F54</f>
        <v>1</v>
      </c>
      <c r="E10" s="61">
        <f t="shared" si="2"/>
        <v>1</v>
      </c>
      <c r="F10" s="62">
        <v>1</v>
      </c>
      <c r="G10" s="60">
        <f>+Rates!H54</f>
        <v>1.03</v>
      </c>
      <c r="H10" s="63">
        <f>ROUND(F10*G10,2)</f>
        <v>1.03</v>
      </c>
      <c r="I10" s="63">
        <f t="shared" si="3"/>
        <v>0.030000000000000027</v>
      </c>
      <c r="J10" s="39">
        <f t="shared" si="0"/>
        <v>0.030000000000000027</v>
      </c>
      <c r="K10" s="40">
        <f t="shared" si="1"/>
        <v>1.772980974881335E-05</v>
      </c>
    </row>
    <row r="11" spans="2:11" ht="15">
      <c r="B11" s="116" t="s">
        <v>102</v>
      </c>
      <c r="C11" s="59"/>
      <c r="D11" s="60"/>
      <c r="E11" s="61"/>
      <c r="F11" s="62">
        <v>1</v>
      </c>
      <c r="G11" s="60">
        <v>0.28</v>
      </c>
      <c r="H11" s="63">
        <f>+F11*G11</f>
        <v>0.28</v>
      </c>
      <c r="I11" s="63">
        <f t="shared" si="3"/>
        <v>0.28</v>
      </c>
      <c r="J11" s="39">
        <f t="shared" si="0"/>
        <v>0</v>
      </c>
      <c r="K11" s="40">
        <f t="shared" si="1"/>
        <v>4.819754106473533E-06</v>
      </c>
    </row>
    <row r="12" spans="2:11" ht="15">
      <c r="B12" s="67" t="s">
        <v>15</v>
      </c>
      <c r="C12" s="160">
        <f>+C13</f>
        <v>857</v>
      </c>
      <c r="D12" s="69">
        <f>+Rates!F56</f>
        <v>3.7355</v>
      </c>
      <c r="E12" s="61">
        <f t="shared" si="2"/>
        <v>3201.32</v>
      </c>
      <c r="F12" s="161">
        <f>+F13</f>
        <v>857</v>
      </c>
      <c r="G12" s="159">
        <f>+Rates!H56</f>
        <v>3.7887</v>
      </c>
      <c r="H12" s="63">
        <f>ROUND(F12*G12,2)</f>
        <v>3246.92</v>
      </c>
      <c r="I12" s="61">
        <f t="shared" si="3"/>
        <v>45.59999999999991</v>
      </c>
      <c r="J12" s="39">
        <f t="shared" si="0"/>
        <v>0.014244124298726747</v>
      </c>
      <c r="K12" s="40">
        <f t="shared" si="1"/>
        <v>0.055890557154968004</v>
      </c>
    </row>
    <row r="13" spans="2:11" ht="15">
      <c r="B13" s="67" t="s">
        <v>81</v>
      </c>
      <c r="C13" s="68">
        <f>+E2</f>
        <v>857</v>
      </c>
      <c r="D13" s="69">
        <f>+Rates!F58</f>
        <v>0.5881</v>
      </c>
      <c r="E13" s="61">
        <f t="shared" si="2"/>
        <v>504</v>
      </c>
      <c r="F13" s="70">
        <f>+E2</f>
        <v>857</v>
      </c>
      <c r="G13" s="69">
        <f>+Rates!H58</f>
        <v>0.58807</v>
      </c>
      <c r="H13" s="61">
        <f>ROUND(F13*G13,2)</f>
        <v>503.98</v>
      </c>
      <c r="I13" s="61">
        <f t="shared" si="3"/>
        <v>-0.01999999999998181</v>
      </c>
      <c r="J13" s="39">
        <f t="shared" si="0"/>
        <v>-3.968253968250359E-05</v>
      </c>
      <c r="K13" s="40">
        <f t="shared" si="1"/>
        <v>0.008675213123501896</v>
      </c>
    </row>
    <row r="14" spans="2:11" ht="15">
      <c r="B14" s="116" t="s">
        <v>109</v>
      </c>
      <c r="C14" s="71">
        <f>+C13</f>
        <v>857</v>
      </c>
      <c r="D14" s="72">
        <v>0</v>
      </c>
      <c r="E14" s="61">
        <f t="shared" si="2"/>
        <v>0</v>
      </c>
      <c r="F14" s="71">
        <f>+F13</f>
        <v>857</v>
      </c>
      <c r="G14" s="72">
        <f>+Rates!H55</f>
        <v>0.1778</v>
      </c>
      <c r="H14" s="61">
        <f>ROUND(F14*G14,2)</f>
        <v>152.37</v>
      </c>
      <c r="I14" s="61">
        <f t="shared" si="3"/>
        <v>152.37</v>
      </c>
      <c r="J14" s="39">
        <f t="shared" si="0"/>
        <v>0</v>
      </c>
      <c r="K14" s="40">
        <f t="shared" si="1"/>
        <v>0.0026228069042977574</v>
      </c>
    </row>
    <row r="15" spans="2:11" ht="15">
      <c r="B15" s="120" t="s">
        <v>110</v>
      </c>
      <c r="C15" s="71">
        <f>+C14</f>
        <v>857</v>
      </c>
      <c r="D15" s="72">
        <v>0</v>
      </c>
      <c r="E15" s="61">
        <f t="shared" si="2"/>
        <v>0</v>
      </c>
      <c r="F15" s="71">
        <f>+F14</f>
        <v>857</v>
      </c>
      <c r="G15" s="72">
        <f>+Rates!#REF!</f>
        <v>0.0378</v>
      </c>
      <c r="H15" s="61">
        <f>ROUND(F15*G15,2)</f>
        <v>32.39</v>
      </c>
      <c r="I15" s="61">
        <f t="shared" si="3"/>
        <v>32.39</v>
      </c>
      <c r="J15" s="39">
        <f t="shared" si="0"/>
        <v>0</v>
      </c>
      <c r="K15" s="40">
        <f t="shared" si="1"/>
        <v>0.000557542269673849</v>
      </c>
    </row>
    <row r="16" spans="2:11" ht="15.75" thickBot="1">
      <c r="B16" s="116" t="s">
        <v>103</v>
      </c>
      <c r="C16" s="71">
        <f>+C15</f>
        <v>857</v>
      </c>
      <c r="D16" s="45">
        <f>+Rates!F57</f>
        <v>-0.8881</v>
      </c>
      <c r="E16" s="75">
        <f t="shared" si="2"/>
        <v>-761.1</v>
      </c>
      <c r="F16" s="71">
        <f>+F15</f>
        <v>857</v>
      </c>
      <c r="G16" s="72">
        <f>+Rates!H57</f>
        <v>-0.8881</v>
      </c>
      <c r="H16" s="61">
        <f>ROUND(F16*G16,2)</f>
        <v>-761.1</v>
      </c>
      <c r="I16" s="61">
        <f t="shared" si="3"/>
        <v>0</v>
      </c>
      <c r="J16" s="39">
        <f t="shared" si="0"/>
        <v>0</v>
      </c>
      <c r="K16" s="40">
        <f t="shared" si="1"/>
        <v>-0.013101124465846449</v>
      </c>
    </row>
    <row r="17" spans="2:11" ht="15.75" thickBot="1">
      <c r="B17" s="76" t="s">
        <v>54</v>
      </c>
      <c r="C17" s="48"/>
      <c r="D17" s="77"/>
      <c r="E17" s="78">
        <f>SUM(E9:E16)</f>
        <v>4355.67</v>
      </c>
      <c r="F17" s="48"/>
      <c r="G17" s="77"/>
      <c r="H17" s="78">
        <f>SUM(H9:H16)</f>
        <v>4509.139999999999</v>
      </c>
      <c r="I17" s="78">
        <f>SUM(I9:I16)</f>
        <v>153.46999999999986</v>
      </c>
      <c r="J17" s="79">
        <f t="shared" si="0"/>
        <v>0.035234533378332114</v>
      </c>
      <c r="K17" s="80">
        <f t="shared" si="1"/>
        <v>0.07761766439880022</v>
      </c>
    </row>
    <row r="18" spans="2:11" ht="15">
      <c r="B18" s="67" t="s">
        <v>40</v>
      </c>
      <c r="C18" s="81">
        <f>+C13</f>
        <v>857</v>
      </c>
      <c r="D18" s="82">
        <f>+Rates!F59</f>
        <v>2.3896</v>
      </c>
      <c r="E18" s="61">
        <f>ROUND(C18*D18,2)</f>
        <v>2047.89</v>
      </c>
      <c r="F18" s="81">
        <f>+F13</f>
        <v>857</v>
      </c>
      <c r="G18" s="82">
        <f>+Rates!H59</f>
        <v>2.3896</v>
      </c>
      <c r="H18" s="61">
        <f>ROUND(F18*G18,2)</f>
        <v>2047.89</v>
      </c>
      <c r="I18" s="61">
        <f>H18-E18</f>
        <v>0</v>
      </c>
      <c r="J18" s="39">
        <f t="shared" si="0"/>
        <v>0</v>
      </c>
      <c r="K18" s="40">
        <f t="shared" si="1"/>
        <v>0.035251165132521724</v>
      </c>
    </row>
    <row r="19" spans="2:11" ht="15">
      <c r="B19" s="67" t="s">
        <v>41</v>
      </c>
      <c r="C19" s="68">
        <f>+C13</f>
        <v>857</v>
      </c>
      <c r="D19" s="69">
        <f>+Rates!F60</f>
        <v>1.8245</v>
      </c>
      <c r="E19" s="83">
        <f>ROUND(C19*D19,2)</f>
        <v>1563.6</v>
      </c>
      <c r="F19" s="68">
        <f>+F13</f>
        <v>857</v>
      </c>
      <c r="G19" s="82">
        <f>+Rates!H60</f>
        <v>1.8245</v>
      </c>
      <c r="H19" s="83">
        <f>ROUND(F19*G19,2)</f>
        <v>1563.6</v>
      </c>
      <c r="I19" s="83">
        <f>H19-E19</f>
        <v>0</v>
      </c>
      <c r="J19" s="39">
        <f t="shared" si="0"/>
        <v>0</v>
      </c>
      <c r="K19" s="40">
        <f t="shared" si="1"/>
        <v>0.026914884003150053</v>
      </c>
    </row>
    <row r="20" spans="2:11" ht="15.75" thickBot="1">
      <c r="B20" s="74" t="s">
        <v>55</v>
      </c>
      <c r="C20" s="71">
        <f>+C13</f>
        <v>857</v>
      </c>
      <c r="D20" s="69">
        <v>0</v>
      </c>
      <c r="E20" s="83">
        <f>ROUND(C20*D20,2)</f>
        <v>0</v>
      </c>
      <c r="F20" s="71">
        <f>+F13</f>
        <v>857</v>
      </c>
      <c r="G20" s="69">
        <v>0</v>
      </c>
      <c r="H20" s="83">
        <f>ROUND(F20*G20,2)</f>
        <v>0</v>
      </c>
      <c r="I20" s="83">
        <f>H20-E20</f>
        <v>0</v>
      </c>
      <c r="J20" s="39">
        <f t="shared" si="0"/>
        <v>0</v>
      </c>
      <c r="K20" s="40">
        <f t="shared" si="1"/>
        <v>0</v>
      </c>
    </row>
    <row r="21" spans="2:11" ht="15.75" thickBot="1">
      <c r="B21" s="76" t="s">
        <v>56</v>
      </c>
      <c r="C21" s="84"/>
      <c r="D21" s="85"/>
      <c r="E21" s="78">
        <f>SUM(E18:E20)</f>
        <v>3611.49</v>
      </c>
      <c r="F21" s="84"/>
      <c r="G21" s="85"/>
      <c r="H21" s="78">
        <f>SUM(H18:H20)</f>
        <v>3611.49</v>
      </c>
      <c r="I21" s="78">
        <f>SUM(I18:I20)</f>
        <v>0</v>
      </c>
      <c r="J21" s="79">
        <f t="shared" si="0"/>
        <v>0</v>
      </c>
      <c r="K21" s="80">
        <f t="shared" si="1"/>
        <v>0.06216604913567177</v>
      </c>
    </row>
    <row r="22" spans="2:11" ht="15.75" thickBot="1">
      <c r="B22" s="47" t="s">
        <v>57</v>
      </c>
      <c r="C22" s="86"/>
      <c r="D22" s="87"/>
      <c r="E22" s="50">
        <f>SUM(E17,E21)</f>
        <v>7967.16</v>
      </c>
      <c r="F22" s="86"/>
      <c r="G22" s="87"/>
      <c r="H22" s="50">
        <f>SUM(H17,H21)</f>
        <v>8120.629999999999</v>
      </c>
      <c r="I22" s="50">
        <f>SUM(I17,I21)</f>
        <v>153.46999999999986</v>
      </c>
      <c r="J22" s="52">
        <f t="shared" si="0"/>
        <v>0.01926282389207696</v>
      </c>
      <c r="K22" s="53">
        <f t="shared" si="1"/>
        <v>0.139783713534472</v>
      </c>
    </row>
    <row r="23" spans="2:11" ht="15">
      <c r="B23" s="34" t="s">
        <v>42</v>
      </c>
      <c r="C23" s="81">
        <f>+C2*I2</f>
        <v>521642.407392</v>
      </c>
      <c r="D23" s="82">
        <f>+Rates!F61+Rates!F62</f>
        <v>0.0056</v>
      </c>
      <c r="E23" s="37">
        <f>ROUND(C23*D23,2)</f>
        <v>2921.2</v>
      </c>
      <c r="F23" s="81">
        <f>+C2*I3</f>
        <v>521289.810168</v>
      </c>
      <c r="G23" s="82">
        <f>+Rates!H61+Rates!H62</f>
        <v>0.0056</v>
      </c>
      <c r="H23" s="37">
        <f>ROUND(F23*G23,2)</f>
        <v>2919.22</v>
      </c>
      <c r="I23" s="37">
        <f>H23-E23</f>
        <v>-1.9800000000000182</v>
      </c>
      <c r="J23" s="39">
        <f t="shared" si="0"/>
        <v>-0.0006778036423387712</v>
      </c>
      <c r="K23" s="88">
        <f t="shared" si="1"/>
        <v>0.05024972350964166</v>
      </c>
    </row>
    <row r="24" spans="2:11" ht="15">
      <c r="B24" s="89" t="s">
        <v>43</v>
      </c>
      <c r="C24" s="68">
        <f>+C23</f>
        <v>521642.407392</v>
      </c>
      <c r="D24" s="69">
        <f>+Rates!F63</f>
        <v>0.0013</v>
      </c>
      <c r="E24" s="90">
        <f>ROUND(C24*D24,2)</f>
        <v>678.14</v>
      </c>
      <c r="F24" s="68">
        <f>+F23</f>
        <v>521289.810168</v>
      </c>
      <c r="G24" s="69">
        <f>+Rates!H63</f>
        <v>0.0013</v>
      </c>
      <c r="H24" s="90">
        <f>ROUND(F24*G24,2)</f>
        <v>677.68</v>
      </c>
      <c r="I24" s="90">
        <f>H24-E24</f>
        <v>-0.4600000000000364</v>
      </c>
      <c r="J24" s="39">
        <f t="shared" si="0"/>
        <v>-0.0006783260093786481</v>
      </c>
      <c r="K24" s="40">
        <f t="shared" si="1"/>
        <v>0.011665182010267797</v>
      </c>
    </row>
    <row r="25" spans="2:11" ht="15.75" thickBot="1">
      <c r="B25" s="91" t="s">
        <v>58</v>
      </c>
      <c r="C25" s="92">
        <v>1</v>
      </c>
      <c r="D25" s="93">
        <f>+Rates!F64</f>
        <v>0.25</v>
      </c>
      <c r="E25" s="75">
        <f>ROUND(C25*D25,2)</f>
        <v>0.25</v>
      </c>
      <c r="F25" s="92">
        <v>1</v>
      </c>
      <c r="G25" s="93">
        <f>+Rates!H64</f>
        <v>0.25</v>
      </c>
      <c r="H25" s="75">
        <f>ROUND(F25*G25,2)</f>
        <v>0.25</v>
      </c>
      <c r="I25" s="75">
        <f>H25-E25</f>
        <v>0</v>
      </c>
      <c r="J25" s="39">
        <f t="shared" si="0"/>
        <v>0</v>
      </c>
      <c r="K25" s="40">
        <f t="shared" si="1"/>
        <v>4.3033518807799396E-06</v>
      </c>
    </row>
    <row r="26" spans="2:11" ht="15.75" thickBot="1">
      <c r="B26" s="47" t="s">
        <v>59</v>
      </c>
      <c r="C26" s="1"/>
      <c r="D26" s="51"/>
      <c r="E26" s="50">
        <f>SUM(E23:E25)</f>
        <v>3599.5899999999997</v>
      </c>
      <c r="F26" s="1"/>
      <c r="G26" s="51"/>
      <c r="H26" s="50">
        <f>SUM(H23:H25)</f>
        <v>3597.1499999999996</v>
      </c>
      <c r="I26" s="50">
        <f>SUM(I23:I24)</f>
        <v>-2.4400000000000546</v>
      </c>
      <c r="J26" s="52">
        <f t="shared" si="0"/>
        <v>-0.000677854977928057</v>
      </c>
      <c r="K26" s="53">
        <f t="shared" si="1"/>
        <v>0.061919208871790234</v>
      </c>
    </row>
    <row r="27" spans="2:11" ht="15.75" thickBot="1">
      <c r="B27" s="94" t="s">
        <v>60</v>
      </c>
      <c r="C27" s="95">
        <f>ROUND(C2,0)</f>
        <v>503710</v>
      </c>
      <c r="D27" s="110">
        <v>0.007</v>
      </c>
      <c r="E27" s="96">
        <f>ROUND(C27*D27,2)</f>
        <v>3525.97</v>
      </c>
      <c r="F27" s="95">
        <f>C27</f>
        <v>503710</v>
      </c>
      <c r="G27" s="111">
        <f>D27</f>
        <v>0.007</v>
      </c>
      <c r="H27" s="96">
        <f>ROUND(F27*G27,2)</f>
        <v>3525.97</v>
      </c>
      <c r="I27" s="97">
        <f>H27-E27</f>
        <v>0</v>
      </c>
      <c r="J27" s="98">
        <f t="shared" si="0"/>
        <v>0</v>
      </c>
      <c r="K27" s="99">
        <f t="shared" si="1"/>
        <v>0.06069395852429457</v>
      </c>
    </row>
    <row r="28" spans="2:11" ht="15.75" thickBot="1">
      <c r="B28" s="47" t="s">
        <v>61</v>
      </c>
      <c r="C28" s="1"/>
      <c r="D28" s="51"/>
      <c r="E28" s="50">
        <f>SUM(E8,E22,E26,E27)</f>
        <v>51284.28</v>
      </c>
      <c r="F28" s="1"/>
      <c r="G28" s="100"/>
      <c r="H28" s="50">
        <f>SUM(H8,H22,H26,H27)</f>
        <v>51410.840000000004</v>
      </c>
      <c r="I28" s="50">
        <f>H28-E28</f>
        <v>126.56000000000495</v>
      </c>
      <c r="J28" s="52">
        <f t="shared" si="0"/>
        <v>0.0024678127488580314</v>
      </c>
      <c r="K28" s="53">
        <f t="shared" si="1"/>
        <v>0.8849557400259063</v>
      </c>
    </row>
    <row r="29" spans="2:11" ht="15.75" thickBot="1">
      <c r="B29" s="101" t="s">
        <v>62</v>
      </c>
      <c r="C29" s="102">
        <f>ROUND($E28,2)</f>
        <v>51284.28</v>
      </c>
      <c r="D29" s="103">
        <v>0.13</v>
      </c>
      <c r="E29" s="104">
        <f>ROUND(C29*D29,2)</f>
        <v>6666.96</v>
      </c>
      <c r="F29" s="102">
        <f>ROUND($H28,2)</f>
        <v>51410.84</v>
      </c>
      <c r="G29" s="105">
        <f>D29</f>
        <v>0.13</v>
      </c>
      <c r="H29" s="104">
        <f>ROUND(F29*G29,2)</f>
        <v>6683.41</v>
      </c>
      <c r="I29" s="50">
        <f>H29-E29</f>
        <v>16.449999999999818</v>
      </c>
      <c r="J29" s="52">
        <f t="shared" si="0"/>
        <v>0.0024673914347768423</v>
      </c>
      <c r="K29" s="53">
        <f t="shared" si="1"/>
        <v>0.11504425997409382</v>
      </c>
    </row>
    <row r="30" spans="2:11" ht="15.75" thickBot="1">
      <c r="B30" s="47" t="s">
        <v>63</v>
      </c>
      <c r="C30" s="1"/>
      <c r="D30" s="1"/>
      <c r="E30" s="50">
        <f>SUM(E28:E29)</f>
        <v>57951.24</v>
      </c>
      <c r="F30" s="1"/>
      <c r="G30" s="1"/>
      <c r="H30" s="50">
        <f>SUM(H28:H29)</f>
        <v>58094.25</v>
      </c>
      <c r="I30" s="50">
        <f>H30-E30</f>
        <v>143.01000000000204</v>
      </c>
      <c r="J30" s="52">
        <f t="shared" si="0"/>
        <v>0.00246776427907327</v>
      </c>
      <c r="K30" s="53">
        <f t="shared" si="1"/>
        <v>1</v>
      </c>
    </row>
    <row r="32" ht="15.75" thickBot="1"/>
    <row r="33" spans="2:11" ht="19.5" thickBot="1">
      <c r="B33" s="106" t="s">
        <v>64</v>
      </c>
      <c r="C33" s="107">
        <v>773388</v>
      </c>
      <c r="D33" s="108" t="s">
        <v>65</v>
      </c>
      <c r="E33" s="121">
        <v>1350</v>
      </c>
      <c r="F33" s="122" t="s">
        <v>70</v>
      </c>
      <c r="G33" s="48"/>
      <c r="H33" s="127" t="s">
        <v>74</v>
      </c>
      <c r="I33" s="123">
        <v>1.0356</v>
      </c>
      <c r="J33" s="1"/>
      <c r="K33" s="1"/>
    </row>
    <row r="34" spans="2:11" ht="19.5" thickBot="1">
      <c r="B34" s="106" t="s">
        <v>66</v>
      </c>
      <c r="C34" s="109">
        <v>750</v>
      </c>
      <c r="D34" s="108" t="s">
        <v>65</v>
      </c>
      <c r="E34" s="124" t="s">
        <v>71</v>
      </c>
      <c r="F34" s="125">
        <v>0.77</v>
      </c>
      <c r="G34" s="48"/>
      <c r="H34" s="127" t="s">
        <v>75</v>
      </c>
      <c r="I34" s="123">
        <v>1.0349</v>
      </c>
      <c r="J34" s="1"/>
      <c r="K34" s="1"/>
    </row>
    <row r="35" spans="2:11" ht="15.75" thickBot="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27" thickBot="1">
      <c r="B36" s="126" t="s">
        <v>94</v>
      </c>
      <c r="C36" s="28" t="s">
        <v>45</v>
      </c>
      <c r="D36" s="29" t="s">
        <v>46</v>
      </c>
      <c r="E36" s="30" t="s">
        <v>47</v>
      </c>
      <c r="F36" s="29" t="s">
        <v>45</v>
      </c>
      <c r="G36" s="29" t="s">
        <v>46</v>
      </c>
      <c r="H36" s="30" t="s">
        <v>47</v>
      </c>
      <c r="I36" s="31" t="s">
        <v>8</v>
      </c>
      <c r="J36" s="32" t="s">
        <v>48</v>
      </c>
      <c r="K36" s="33" t="s">
        <v>49</v>
      </c>
    </row>
    <row r="37" spans="2:11" ht="15">
      <c r="B37" s="34" t="s">
        <v>50</v>
      </c>
      <c r="C37" s="35">
        <v>750</v>
      </c>
      <c r="D37" s="36">
        <v>0.06938</v>
      </c>
      <c r="E37" s="37">
        <v>52.04</v>
      </c>
      <c r="F37" s="35">
        <v>750</v>
      </c>
      <c r="G37" s="38">
        <v>0.06938</v>
      </c>
      <c r="H37" s="37">
        <v>52.04</v>
      </c>
      <c r="I37" s="37">
        <v>0</v>
      </c>
      <c r="J37" s="39">
        <v>0</v>
      </c>
      <c r="K37" s="40">
        <f>IF(ISERROR(H37/$H$61),0,H37/$H$61)</f>
        <v>0.0005867288121165588</v>
      </c>
    </row>
    <row r="38" spans="2:11" ht="15.75" thickBot="1">
      <c r="B38" s="41" t="s">
        <v>51</v>
      </c>
      <c r="C38" s="42">
        <v>800170.6128</v>
      </c>
      <c r="D38" s="43">
        <v>0.06938</v>
      </c>
      <c r="E38" s="44">
        <v>55515.84</v>
      </c>
      <c r="F38" s="42">
        <v>799629.2411999999</v>
      </c>
      <c r="G38" s="45">
        <v>0.06938</v>
      </c>
      <c r="H38" s="44">
        <v>55478.28</v>
      </c>
      <c r="I38" s="44">
        <v>-37.55999999999767</v>
      </c>
      <c r="J38" s="46">
        <v>-0.0006765636618305276</v>
      </c>
      <c r="K38" s="40">
        <f aca="true" t="shared" si="4" ref="K38:K61">IF(ISERROR(H38/$H$61),0,H38/$H$61)</f>
        <v>0.6254939531642937</v>
      </c>
    </row>
    <row r="39" spans="2:11" ht="15.75" thickBot="1">
      <c r="B39" s="47" t="s">
        <v>52</v>
      </c>
      <c r="C39" s="48"/>
      <c r="D39" s="49"/>
      <c r="E39" s="50">
        <v>55567.88</v>
      </c>
      <c r="F39" s="1"/>
      <c r="G39" s="51"/>
      <c r="H39" s="50">
        <v>55530.32</v>
      </c>
      <c r="I39" s="50">
        <v>-37.55999999999767</v>
      </c>
      <c r="J39" s="52">
        <v>-0.000675930051677294</v>
      </c>
      <c r="K39" s="53">
        <f t="shared" si="4"/>
        <v>0.6260806819764102</v>
      </c>
    </row>
    <row r="40" spans="2:11" ht="15">
      <c r="B40" s="54" t="s">
        <v>7</v>
      </c>
      <c r="C40" s="55">
        <v>1</v>
      </c>
      <c r="D40" s="55">
        <v>1410.45</v>
      </c>
      <c r="E40" s="57">
        <v>1410.45</v>
      </c>
      <c r="F40" s="58">
        <v>1</v>
      </c>
      <c r="G40" s="55">
        <v>1333.27</v>
      </c>
      <c r="H40" s="57">
        <v>1333.27</v>
      </c>
      <c r="I40" s="57">
        <v>-77.18000000000006</v>
      </c>
      <c r="J40" s="39">
        <v>-0.054720124782870756</v>
      </c>
      <c r="K40" s="40">
        <f t="shared" si="4"/>
        <v>0.015032050794209155</v>
      </c>
    </row>
    <row r="41" spans="2:11" ht="15">
      <c r="B41" s="116" t="s">
        <v>101</v>
      </c>
      <c r="C41" s="59">
        <v>1</v>
      </c>
      <c r="D41" s="60">
        <v>1</v>
      </c>
      <c r="E41" s="61">
        <v>1</v>
      </c>
      <c r="F41" s="62">
        <v>1</v>
      </c>
      <c r="G41" s="60">
        <v>1.03</v>
      </c>
      <c r="H41" s="63">
        <v>1.03</v>
      </c>
      <c r="I41" s="63">
        <v>0.030000000000000027</v>
      </c>
      <c r="J41" s="39">
        <v>0.030000000000000027</v>
      </c>
      <c r="K41" s="40">
        <f t="shared" si="4"/>
        <v>1.1612810847041806E-05</v>
      </c>
    </row>
    <row r="42" spans="2:11" ht="15">
      <c r="B42" s="116" t="s">
        <v>102</v>
      </c>
      <c r="C42" s="59"/>
      <c r="D42" s="60"/>
      <c r="E42" s="61"/>
      <c r="F42" s="62">
        <v>1</v>
      </c>
      <c r="G42" s="60">
        <v>0.28</v>
      </c>
      <c r="H42" s="63">
        <v>0.28</v>
      </c>
      <c r="I42" s="63">
        <v>0.28</v>
      </c>
      <c r="J42" s="39">
        <v>0</v>
      </c>
      <c r="K42" s="40">
        <f t="shared" si="4"/>
        <v>3.156880618613307E-06</v>
      </c>
    </row>
    <row r="43" spans="2:11" ht="15">
      <c r="B43" s="67" t="s">
        <v>15</v>
      </c>
      <c r="C43" s="160">
        <v>1350</v>
      </c>
      <c r="D43" s="69">
        <v>3.7355</v>
      </c>
      <c r="E43" s="61">
        <v>5042.93</v>
      </c>
      <c r="F43" s="161">
        <v>1350</v>
      </c>
      <c r="G43" s="159">
        <v>3.7887</v>
      </c>
      <c r="H43" s="63">
        <v>5114.75</v>
      </c>
      <c r="I43" s="61">
        <v>71.81999999999971</v>
      </c>
      <c r="J43" s="39">
        <v>0.01424172058703962</v>
      </c>
      <c r="K43" s="40">
        <f t="shared" si="4"/>
        <v>0.057666625514472894</v>
      </c>
    </row>
    <row r="44" spans="2:11" ht="15">
      <c r="B44" s="67" t="s">
        <v>81</v>
      </c>
      <c r="C44" s="68">
        <v>1350</v>
      </c>
      <c r="D44" s="69">
        <v>0.5881</v>
      </c>
      <c r="E44" s="61">
        <v>793.94</v>
      </c>
      <c r="F44" s="70">
        <v>1350</v>
      </c>
      <c r="G44" s="69">
        <v>0.58807</v>
      </c>
      <c r="H44" s="61">
        <v>793.89</v>
      </c>
      <c r="I44" s="61">
        <v>-0.05000000000006821</v>
      </c>
      <c r="J44" s="39">
        <v>-6.297705116264228E-05</v>
      </c>
      <c r="K44" s="40">
        <f t="shared" si="4"/>
        <v>0.008950771265396135</v>
      </c>
    </row>
    <row r="45" spans="2:11" ht="15">
      <c r="B45" s="116" t="s">
        <v>109</v>
      </c>
      <c r="C45" s="71">
        <v>1350</v>
      </c>
      <c r="D45" s="72">
        <v>0</v>
      </c>
      <c r="E45" s="61">
        <v>0</v>
      </c>
      <c r="F45" s="71">
        <v>1350</v>
      </c>
      <c r="G45" s="72">
        <v>0.1778</v>
      </c>
      <c r="H45" s="61">
        <v>240.03</v>
      </c>
      <c r="I45" s="61">
        <v>240.03</v>
      </c>
      <c r="J45" s="39">
        <v>0</v>
      </c>
      <c r="K45" s="40">
        <f t="shared" si="4"/>
        <v>0.002706235910306257</v>
      </c>
    </row>
    <row r="46" spans="2:11" ht="15">
      <c r="B46" s="120" t="s">
        <v>110</v>
      </c>
      <c r="C46" s="71">
        <v>1350</v>
      </c>
      <c r="D46" s="72">
        <v>0</v>
      </c>
      <c r="E46" s="61">
        <v>0</v>
      </c>
      <c r="F46" s="71">
        <v>1350</v>
      </c>
      <c r="G46" s="72">
        <v>0.0378</v>
      </c>
      <c r="H46" s="61">
        <v>51.03</v>
      </c>
      <c r="I46" s="61">
        <v>51.03</v>
      </c>
      <c r="J46" s="39">
        <v>0</v>
      </c>
      <c r="K46" s="40">
        <f t="shared" si="4"/>
        <v>0.0005753414927422751</v>
      </c>
    </row>
    <row r="47" spans="2:11" ht="15.75" thickBot="1">
      <c r="B47" s="116" t="s">
        <v>103</v>
      </c>
      <c r="C47" s="71">
        <v>1350</v>
      </c>
      <c r="D47" s="45">
        <v>-0.8881</v>
      </c>
      <c r="E47" s="75">
        <v>-1198.94</v>
      </c>
      <c r="F47" s="71">
        <v>1350</v>
      </c>
      <c r="G47" s="72">
        <v>-0.8881</v>
      </c>
      <c r="H47" s="61">
        <v>-1198.94</v>
      </c>
      <c r="I47" s="61">
        <v>0</v>
      </c>
      <c r="J47" s="39">
        <v>0</v>
      </c>
      <c r="K47" s="40">
        <f t="shared" si="4"/>
        <v>-0.013517537317429421</v>
      </c>
    </row>
    <row r="48" spans="2:11" ht="15.75" thickBot="1">
      <c r="B48" s="76" t="s">
        <v>54</v>
      </c>
      <c r="C48" s="48"/>
      <c r="D48" s="77"/>
      <c r="E48" s="78">
        <v>6049.379999999999</v>
      </c>
      <c r="F48" s="48"/>
      <c r="G48" s="77"/>
      <c r="H48" s="78">
        <v>6335.34</v>
      </c>
      <c r="I48" s="78">
        <v>285.9599999999996</v>
      </c>
      <c r="J48" s="79">
        <v>0.04727095999920647</v>
      </c>
      <c r="K48" s="80">
        <f t="shared" si="4"/>
        <v>0.07142825735116295</v>
      </c>
    </row>
    <row r="49" spans="2:11" ht="15">
      <c r="B49" s="67" t="s">
        <v>40</v>
      </c>
      <c r="C49" s="81">
        <v>1350</v>
      </c>
      <c r="D49" s="82">
        <v>2.3896</v>
      </c>
      <c r="E49" s="61">
        <v>3225.96</v>
      </c>
      <c r="F49" s="81">
        <v>1350</v>
      </c>
      <c r="G49" s="82">
        <v>2.3896</v>
      </c>
      <c r="H49" s="61">
        <v>3225.96</v>
      </c>
      <c r="I49" s="61">
        <v>0</v>
      </c>
      <c r="J49" s="39">
        <v>0</v>
      </c>
      <c r="K49" s="40">
        <f t="shared" si="4"/>
        <v>0.03637132357293494</v>
      </c>
    </row>
    <row r="50" spans="2:11" ht="15">
      <c r="B50" s="67" t="s">
        <v>41</v>
      </c>
      <c r="C50" s="68">
        <v>1350</v>
      </c>
      <c r="D50" s="69">
        <v>1.8245</v>
      </c>
      <c r="E50" s="83">
        <v>2463.08</v>
      </c>
      <c r="F50" s="68">
        <v>1350</v>
      </c>
      <c r="G50" s="82">
        <v>1.8245</v>
      </c>
      <c r="H50" s="83">
        <v>2463.08</v>
      </c>
      <c r="I50" s="83">
        <v>0</v>
      </c>
      <c r="J50" s="39">
        <v>0</v>
      </c>
      <c r="K50" s="40">
        <f t="shared" si="4"/>
        <v>0.027770176836050226</v>
      </c>
    </row>
    <row r="51" spans="2:11" ht="15.75" thickBot="1">
      <c r="B51" s="74" t="s">
        <v>55</v>
      </c>
      <c r="C51" s="71">
        <v>1350</v>
      </c>
      <c r="D51" s="69">
        <v>0</v>
      </c>
      <c r="E51" s="83">
        <v>0</v>
      </c>
      <c r="F51" s="71">
        <v>1350</v>
      </c>
      <c r="G51" s="69">
        <v>0</v>
      </c>
      <c r="H51" s="83">
        <v>0</v>
      </c>
      <c r="I51" s="83">
        <v>0</v>
      </c>
      <c r="J51" s="39">
        <v>0</v>
      </c>
      <c r="K51" s="40">
        <f t="shared" si="4"/>
        <v>0</v>
      </c>
    </row>
    <row r="52" spans="2:11" ht="15.75" thickBot="1">
      <c r="B52" s="76" t="s">
        <v>56</v>
      </c>
      <c r="C52" s="84"/>
      <c r="D52" s="85"/>
      <c r="E52" s="78">
        <v>5689.04</v>
      </c>
      <c r="F52" s="84"/>
      <c r="G52" s="85"/>
      <c r="H52" s="78">
        <v>5689.04</v>
      </c>
      <c r="I52" s="78">
        <v>0</v>
      </c>
      <c r="J52" s="79">
        <v>0</v>
      </c>
      <c r="K52" s="80">
        <f t="shared" si="4"/>
        <v>0.06414150040898517</v>
      </c>
    </row>
    <row r="53" spans="2:11" ht="15.75" thickBot="1">
      <c r="B53" s="47" t="s">
        <v>57</v>
      </c>
      <c r="C53" s="86"/>
      <c r="D53" s="87"/>
      <c r="E53" s="50">
        <v>11738.419999999998</v>
      </c>
      <c r="F53" s="86"/>
      <c r="G53" s="87"/>
      <c r="H53" s="50">
        <v>12024.380000000001</v>
      </c>
      <c r="I53" s="50">
        <v>285.9599999999996</v>
      </c>
      <c r="J53" s="52">
        <v>0.02436102984899157</v>
      </c>
      <c r="K53" s="53">
        <f t="shared" si="4"/>
        <v>0.13556975776014812</v>
      </c>
    </row>
    <row r="54" spans="2:11" ht="15">
      <c r="B54" s="34" t="s">
        <v>42</v>
      </c>
      <c r="C54" s="81">
        <v>800920.6128</v>
      </c>
      <c r="D54" s="82">
        <v>0.0056</v>
      </c>
      <c r="E54" s="37">
        <v>4485.16</v>
      </c>
      <c r="F54" s="81">
        <v>800379.2411999999</v>
      </c>
      <c r="G54" s="82">
        <v>0.0056</v>
      </c>
      <c r="H54" s="37">
        <v>4482.12</v>
      </c>
      <c r="I54" s="37">
        <v>-3.0399999999999636</v>
      </c>
      <c r="J54" s="39">
        <v>-0.0006777907588580928</v>
      </c>
      <c r="K54" s="88">
        <f t="shared" si="4"/>
        <v>0.05053399199392526</v>
      </c>
    </row>
    <row r="55" spans="2:11" ht="15">
      <c r="B55" s="89" t="s">
        <v>43</v>
      </c>
      <c r="C55" s="68">
        <v>800920.6128</v>
      </c>
      <c r="D55" s="69">
        <v>0.0013</v>
      </c>
      <c r="E55" s="90">
        <v>1041.2</v>
      </c>
      <c r="F55" s="68">
        <v>800379.2411999999</v>
      </c>
      <c r="G55" s="69">
        <v>0.0013</v>
      </c>
      <c r="H55" s="90">
        <v>1040.49</v>
      </c>
      <c r="I55" s="90">
        <v>-0.7100000000000364</v>
      </c>
      <c r="J55" s="39">
        <v>-0.0006819054936611952</v>
      </c>
      <c r="K55" s="40">
        <f t="shared" si="4"/>
        <v>0.011731081124503426</v>
      </c>
    </row>
    <row r="56" spans="2:11" ht="15.75" thickBot="1">
      <c r="B56" s="91" t="s">
        <v>58</v>
      </c>
      <c r="C56" s="92">
        <v>1</v>
      </c>
      <c r="D56" s="93">
        <v>0.25</v>
      </c>
      <c r="E56" s="75">
        <v>0.25</v>
      </c>
      <c r="F56" s="92">
        <v>1</v>
      </c>
      <c r="G56" s="93">
        <v>0.25</v>
      </c>
      <c r="H56" s="75">
        <v>0.25</v>
      </c>
      <c r="I56" s="75">
        <v>0</v>
      </c>
      <c r="J56" s="39">
        <v>0</v>
      </c>
      <c r="K56" s="40">
        <f t="shared" si="4"/>
        <v>2.8186434094761666E-06</v>
      </c>
    </row>
    <row r="57" spans="2:11" ht="15.75" thickBot="1">
      <c r="B57" s="47" t="s">
        <v>59</v>
      </c>
      <c r="C57" s="1"/>
      <c r="D57" s="51"/>
      <c r="E57" s="50">
        <v>5526.61</v>
      </c>
      <c r="F57" s="1"/>
      <c r="G57" s="51"/>
      <c r="H57" s="50">
        <v>5522.86</v>
      </c>
      <c r="I57" s="50">
        <v>-3.75</v>
      </c>
      <c r="J57" s="52">
        <v>-0.0006785353046442576</v>
      </c>
      <c r="K57" s="53">
        <f t="shared" si="4"/>
        <v>0.06226789176183816</v>
      </c>
    </row>
    <row r="58" spans="2:11" ht="15.75" thickBot="1">
      <c r="B58" s="94" t="s">
        <v>60</v>
      </c>
      <c r="C58" s="95">
        <v>773388</v>
      </c>
      <c r="D58" s="110">
        <v>0.007</v>
      </c>
      <c r="E58" s="96">
        <v>5413.72</v>
      </c>
      <c r="F58" s="95">
        <v>773388</v>
      </c>
      <c r="G58" s="111">
        <v>0.007</v>
      </c>
      <c r="H58" s="96">
        <v>5413.72</v>
      </c>
      <c r="I58" s="97">
        <v>0</v>
      </c>
      <c r="J58" s="98">
        <v>0</v>
      </c>
      <c r="K58" s="99">
        <f t="shared" si="4"/>
        <v>0.061037384794997256</v>
      </c>
    </row>
    <row r="59" spans="2:11" ht="15.75" thickBot="1">
      <c r="B59" s="47" t="s">
        <v>61</v>
      </c>
      <c r="C59" s="1"/>
      <c r="D59" s="51"/>
      <c r="E59" s="50">
        <v>78246.62999999999</v>
      </c>
      <c r="F59" s="1"/>
      <c r="G59" s="100"/>
      <c r="H59" s="50">
        <v>78491.28</v>
      </c>
      <c r="I59" s="50">
        <v>244.65000000000873</v>
      </c>
      <c r="J59" s="52">
        <v>0.0031266522277062763</v>
      </c>
      <c r="K59" s="53">
        <f t="shared" si="4"/>
        <v>0.8849557162933938</v>
      </c>
    </row>
    <row r="60" spans="2:11" ht="15.75" thickBot="1">
      <c r="B60" s="101" t="s">
        <v>62</v>
      </c>
      <c r="C60" s="102">
        <v>78246.63</v>
      </c>
      <c r="D60" s="103">
        <v>0.13</v>
      </c>
      <c r="E60" s="104">
        <v>10172.06</v>
      </c>
      <c r="F60" s="102">
        <v>78491.28</v>
      </c>
      <c r="G60" s="105">
        <v>0.13</v>
      </c>
      <c r="H60" s="104">
        <v>10203.87</v>
      </c>
      <c r="I60" s="50">
        <v>31.81000000000131</v>
      </c>
      <c r="J60" s="52">
        <v>0.0031271935084930006</v>
      </c>
      <c r="K60" s="53">
        <f t="shared" si="4"/>
        <v>0.1150442837066063</v>
      </c>
    </row>
    <row r="61" spans="2:11" ht="15.75" thickBot="1">
      <c r="B61" s="47" t="s">
        <v>63</v>
      </c>
      <c r="C61" s="1"/>
      <c r="D61" s="1"/>
      <c r="E61" s="50">
        <v>88418.68999999999</v>
      </c>
      <c r="F61" s="1"/>
      <c r="G61" s="1"/>
      <c r="H61" s="50">
        <v>88695.15</v>
      </c>
      <c r="I61" s="50">
        <v>276.4600000000064</v>
      </c>
      <c r="J61" s="52">
        <v>0.0031267144989368927</v>
      </c>
      <c r="K61" s="53">
        <f t="shared" si="4"/>
        <v>1</v>
      </c>
    </row>
    <row r="62" ht="15">
      <c r="K62" s="168"/>
    </row>
    <row r="63" ht="15.75" thickBot="1"/>
    <row r="64" spans="2:11" ht="19.5" thickBot="1">
      <c r="B64" s="106" t="s">
        <v>64</v>
      </c>
      <c r="C64" s="107">
        <v>1249920</v>
      </c>
      <c r="D64" s="108" t="s">
        <v>65</v>
      </c>
      <c r="E64" s="121">
        <v>2100</v>
      </c>
      <c r="F64" s="122" t="s">
        <v>70</v>
      </c>
      <c r="G64" s="48"/>
      <c r="H64" s="127" t="s">
        <v>74</v>
      </c>
      <c r="I64" s="123">
        <v>1.0356</v>
      </c>
      <c r="J64" s="1"/>
      <c r="K64" s="1"/>
    </row>
    <row r="65" spans="2:11" ht="19.5" thickBot="1">
      <c r="B65" s="106" t="s">
        <v>66</v>
      </c>
      <c r="C65" s="109">
        <v>750</v>
      </c>
      <c r="D65" s="108" t="s">
        <v>65</v>
      </c>
      <c r="E65" s="124" t="s">
        <v>71</v>
      </c>
      <c r="F65" s="125">
        <v>0.8</v>
      </c>
      <c r="G65" s="48"/>
      <c r="H65" s="127" t="s">
        <v>75</v>
      </c>
      <c r="I65" s="123">
        <v>1.0349</v>
      </c>
      <c r="J65" s="1"/>
      <c r="K65" s="1"/>
    </row>
    <row r="66" spans="2:11" ht="15.75" thickBot="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27" thickBot="1">
      <c r="B67" s="126" t="s">
        <v>94</v>
      </c>
      <c r="C67" s="28" t="s">
        <v>45</v>
      </c>
      <c r="D67" s="29" t="s">
        <v>46</v>
      </c>
      <c r="E67" s="30" t="s">
        <v>47</v>
      </c>
      <c r="F67" s="29" t="s">
        <v>45</v>
      </c>
      <c r="G67" s="29" t="s">
        <v>46</v>
      </c>
      <c r="H67" s="30" t="s">
        <v>47</v>
      </c>
      <c r="I67" s="31" t="s">
        <v>8</v>
      </c>
      <c r="J67" s="32" t="s">
        <v>48</v>
      </c>
      <c r="K67" s="33" t="s">
        <v>49</v>
      </c>
    </row>
    <row r="68" spans="2:11" ht="15">
      <c r="B68" s="34" t="s">
        <v>50</v>
      </c>
      <c r="C68" s="35">
        <v>750</v>
      </c>
      <c r="D68" s="36">
        <v>0.06938</v>
      </c>
      <c r="E68" s="37">
        <v>52.04</v>
      </c>
      <c r="F68" s="35">
        <v>750</v>
      </c>
      <c r="G68" s="38">
        <v>0.06938</v>
      </c>
      <c r="H68" s="37">
        <v>52.04</v>
      </c>
      <c r="I68" s="37">
        <v>0</v>
      </c>
      <c r="J68" s="39">
        <v>0</v>
      </c>
      <c r="K68" s="40">
        <f>IF(ISERROR(H68/$H$92),0,H68/$H$92)</f>
        <v>0.00036729571822405034</v>
      </c>
    </row>
    <row r="69" spans="2:11" ht="15.75" thickBot="1">
      <c r="B69" s="41" t="s">
        <v>51</v>
      </c>
      <c r="C69" s="42">
        <v>1293667.152</v>
      </c>
      <c r="D69" s="43">
        <v>0.06938</v>
      </c>
      <c r="E69" s="44">
        <v>89754.63</v>
      </c>
      <c r="F69" s="42">
        <v>1292792.2079999999</v>
      </c>
      <c r="G69" s="45">
        <v>0.06938</v>
      </c>
      <c r="H69" s="44">
        <v>89693.92</v>
      </c>
      <c r="I69" s="44">
        <v>-60.7100000000064</v>
      </c>
      <c r="J69" s="46">
        <v>-0.0006763996464584211</v>
      </c>
      <c r="K69" s="40">
        <f aca="true" t="shared" si="5" ref="K69:K92">IF(ISERROR(H69/$H$92),0,H69/$H$92)</f>
        <v>0.6330552030501636</v>
      </c>
    </row>
    <row r="70" spans="2:11" ht="15.75" thickBot="1">
      <c r="B70" s="47" t="s">
        <v>52</v>
      </c>
      <c r="C70" s="48"/>
      <c r="D70" s="49"/>
      <c r="E70" s="50">
        <v>89806.67</v>
      </c>
      <c r="F70" s="1"/>
      <c r="G70" s="51"/>
      <c r="H70" s="50">
        <v>89745.95999999999</v>
      </c>
      <c r="I70" s="50">
        <v>-60.7100000000064</v>
      </c>
      <c r="J70" s="52">
        <v>-0.0006760076951968757</v>
      </c>
      <c r="K70" s="53">
        <f t="shared" si="5"/>
        <v>0.6334224987683876</v>
      </c>
    </row>
    <row r="71" spans="2:11" ht="15">
      <c r="B71" s="54" t="s">
        <v>7</v>
      </c>
      <c r="C71" s="55">
        <v>1</v>
      </c>
      <c r="D71" s="55">
        <v>1410.45</v>
      </c>
      <c r="E71" s="57">
        <v>1410.45</v>
      </c>
      <c r="F71" s="58">
        <v>1</v>
      </c>
      <c r="G71" s="55">
        <v>1333.27</v>
      </c>
      <c r="H71" s="57">
        <v>1333.27</v>
      </c>
      <c r="I71" s="57">
        <v>-77.18000000000006</v>
      </c>
      <c r="J71" s="39">
        <v>-0.054720124782870756</v>
      </c>
      <c r="K71" s="40">
        <f t="shared" si="5"/>
        <v>0.009410153002240192</v>
      </c>
    </row>
    <row r="72" spans="2:11" ht="15">
      <c r="B72" s="116" t="s">
        <v>101</v>
      </c>
      <c r="C72" s="59">
        <v>1</v>
      </c>
      <c r="D72" s="60">
        <v>1</v>
      </c>
      <c r="E72" s="61">
        <v>1</v>
      </c>
      <c r="F72" s="62">
        <v>1</v>
      </c>
      <c r="G72" s="60">
        <v>1.03</v>
      </c>
      <c r="H72" s="63">
        <v>1.03</v>
      </c>
      <c r="I72" s="63">
        <v>0.030000000000000027</v>
      </c>
      <c r="J72" s="39">
        <v>0.030000000000000027</v>
      </c>
      <c r="K72" s="40">
        <f t="shared" si="5"/>
        <v>7.26968850443451E-06</v>
      </c>
    </row>
    <row r="73" spans="2:11" ht="15">
      <c r="B73" s="116" t="s">
        <v>102</v>
      </c>
      <c r="C73" s="59"/>
      <c r="D73" s="60"/>
      <c r="E73" s="61"/>
      <c r="F73" s="62">
        <v>1</v>
      </c>
      <c r="G73" s="60">
        <v>0.28</v>
      </c>
      <c r="H73" s="63">
        <v>0.28</v>
      </c>
      <c r="I73" s="63">
        <v>0.28</v>
      </c>
      <c r="J73" s="39">
        <v>0</v>
      </c>
      <c r="K73" s="40">
        <f t="shared" si="5"/>
        <v>1.976226001205498E-06</v>
      </c>
    </row>
    <row r="74" spans="2:11" ht="15">
      <c r="B74" s="67" t="s">
        <v>15</v>
      </c>
      <c r="C74" s="160">
        <v>2100</v>
      </c>
      <c r="D74" s="69">
        <v>3.7355</v>
      </c>
      <c r="E74" s="61">
        <v>7844.55</v>
      </c>
      <c r="F74" s="161">
        <v>2100</v>
      </c>
      <c r="G74" s="159">
        <v>3.7887</v>
      </c>
      <c r="H74" s="63">
        <v>7956.27</v>
      </c>
      <c r="I74" s="61">
        <v>111.72000000000025</v>
      </c>
      <c r="J74" s="39">
        <v>0.014241734707535838</v>
      </c>
      <c r="K74" s="40">
        <f t="shared" si="5"/>
        <v>0.056154955880754524</v>
      </c>
    </row>
    <row r="75" spans="2:11" ht="15">
      <c r="B75" s="67" t="s">
        <v>81</v>
      </c>
      <c r="C75" s="68">
        <v>2100</v>
      </c>
      <c r="D75" s="69">
        <v>0.5881</v>
      </c>
      <c r="E75" s="61">
        <v>1235.01</v>
      </c>
      <c r="F75" s="70">
        <v>2100</v>
      </c>
      <c r="G75" s="69">
        <v>0.58807</v>
      </c>
      <c r="H75" s="61">
        <v>1234.95</v>
      </c>
      <c r="I75" s="61">
        <v>-0.05999999999994543</v>
      </c>
      <c r="J75" s="39">
        <v>-4.8582602569975494E-05</v>
      </c>
      <c r="K75" s="40">
        <f t="shared" si="5"/>
        <v>0.008716215357816892</v>
      </c>
    </row>
    <row r="76" spans="2:11" ht="15">
      <c r="B76" s="116" t="s">
        <v>109</v>
      </c>
      <c r="C76" s="71">
        <v>2100</v>
      </c>
      <c r="D76" s="72">
        <v>0</v>
      </c>
      <c r="E76" s="61">
        <v>0</v>
      </c>
      <c r="F76" s="71">
        <v>2100</v>
      </c>
      <c r="G76" s="72">
        <v>0.1778</v>
      </c>
      <c r="H76" s="61">
        <v>373.38</v>
      </c>
      <c r="I76" s="61">
        <v>373.38</v>
      </c>
      <c r="J76" s="39">
        <v>0</v>
      </c>
      <c r="K76" s="40">
        <f t="shared" si="5"/>
        <v>0.002635297372607531</v>
      </c>
    </row>
    <row r="77" spans="2:11" ht="15">
      <c r="B77" s="120" t="s">
        <v>110</v>
      </c>
      <c r="C77" s="71">
        <v>2100</v>
      </c>
      <c r="D77" s="72">
        <v>0</v>
      </c>
      <c r="E77" s="61">
        <v>0</v>
      </c>
      <c r="F77" s="71">
        <v>2100</v>
      </c>
      <c r="G77" s="72">
        <v>0.0378</v>
      </c>
      <c r="H77" s="61">
        <v>79.38</v>
      </c>
      <c r="I77" s="61">
        <v>79.38</v>
      </c>
      <c r="J77" s="39">
        <v>0</v>
      </c>
      <c r="K77" s="40">
        <f t="shared" si="5"/>
        <v>0.0005602600713417586</v>
      </c>
    </row>
    <row r="78" spans="2:11" ht="15.75" thickBot="1">
      <c r="B78" s="116" t="s">
        <v>103</v>
      </c>
      <c r="C78" s="71">
        <v>2100</v>
      </c>
      <c r="D78" s="45">
        <v>-0.8881</v>
      </c>
      <c r="E78" s="75">
        <v>-1865.01</v>
      </c>
      <c r="F78" s="71">
        <v>2100</v>
      </c>
      <c r="G78" s="72">
        <v>-0.8881</v>
      </c>
      <c r="H78" s="61">
        <v>-1865.01</v>
      </c>
      <c r="I78" s="61">
        <v>0</v>
      </c>
      <c r="J78" s="39">
        <v>0</v>
      </c>
      <c r="K78" s="40">
        <f t="shared" si="5"/>
        <v>-0.013163147337529518</v>
      </c>
    </row>
    <row r="79" spans="2:11" ht="15.75" thickBot="1">
      <c r="B79" s="76" t="s">
        <v>54</v>
      </c>
      <c r="C79" s="48"/>
      <c r="D79" s="77"/>
      <c r="E79" s="78">
        <v>8626</v>
      </c>
      <c r="F79" s="48"/>
      <c r="G79" s="77"/>
      <c r="H79" s="78">
        <v>9113.55</v>
      </c>
      <c r="I79" s="78">
        <v>487.55000000000024</v>
      </c>
      <c r="J79" s="79">
        <v>0.056520983074426184</v>
      </c>
      <c r="K79" s="80">
        <f t="shared" si="5"/>
        <v>0.06432298026173701</v>
      </c>
    </row>
    <row r="80" spans="2:11" ht="15">
      <c r="B80" s="67" t="s">
        <v>40</v>
      </c>
      <c r="C80" s="81">
        <v>2100</v>
      </c>
      <c r="D80" s="82">
        <v>2.3896</v>
      </c>
      <c r="E80" s="61">
        <v>5018.16</v>
      </c>
      <c r="F80" s="81">
        <v>2100</v>
      </c>
      <c r="G80" s="82">
        <v>2.3896</v>
      </c>
      <c r="H80" s="61">
        <v>5018.16</v>
      </c>
      <c r="I80" s="61">
        <v>0</v>
      </c>
      <c r="J80" s="39">
        <v>0</v>
      </c>
      <c r="K80" s="40">
        <f t="shared" si="5"/>
        <v>0.03541792239360493</v>
      </c>
    </row>
    <row r="81" spans="2:11" ht="15">
      <c r="B81" s="67" t="s">
        <v>41</v>
      </c>
      <c r="C81" s="68">
        <v>2100</v>
      </c>
      <c r="D81" s="69">
        <v>1.8245</v>
      </c>
      <c r="E81" s="83">
        <v>3831.45</v>
      </c>
      <c r="F81" s="68">
        <v>2100</v>
      </c>
      <c r="G81" s="82">
        <v>1.8245</v>
      </c>
      <c r="H81" s="83">
        <v>3831.45</v>
      </c>
      <c r="I81" s="83">
        <v>0</v>
      </c>
      <c r="J81" s="39">
        <v>0</v>
      </c>
      <c r="K81" s="40">
        <f t="shared" si="5"/>
        <v>0.02704218254399573</v>
      </c>
    </row>
    <row r="82" spans="2:11" ht="15.75" thickBot="1">
      <c r="B82" s="74" t="s">
        <v>55</v>
      </c>
      <c r="C82" s="71">
        <v>2100</v>
      </c>
      <c r="D82" s="69">
        <v>0</v>
      </c>
      <c r="E82" s="83">
        <v>0</v>
      </c>
      <c r="F82" s="71">
        <v>2100</v>
      </c>
      <c r="G82" s="69">
        <v>0</v>
      </c>
      <c r="H82" s="83">
        <v>0</v>
      </c>
      <c r="I82" s="83">
        <v>0</v>
      </c>
      <c r="J82" s="39">
        <v>0</v>
      </c>
      <c r="K82" s="40">
        <f t="shared" si="5"/>
        <v>0</v>
      </c>
    </row>
    <row r="83" spans="2:11" ht="15.75" thickBot="1">
      <c r="B83" s="76" t="s">
        <v>56</v>
      </c>
      <c r="C83" s="84"/>
      <c r="D83" s="85"/>
      <c r="E83" s="78">
        <v>8849.61</v>
      </c>
      <c r="F83" s="84"/>
      <c r="G83" s="85"/>
      <c r="H83" s="78">
        <v>8849.61</v>
      </c>
      <c r="I83" s="78">
        <v>0</v>
      </c>
      <c r="J83" s="79">
        <v>0</v>
      </c>
      <c r="K83" s="80">
        <f t="shared" si="5"/>
        <v>0.062460104937600666</v>
      </c>
    </row>
    <row r="84" spans="2:11" ht="15.75" thickBot="1">
      <c r="B84" s="47" t="s">
        <v>57</v>
      </c>
      <c r="C84" s="86"/>
      <c r="D84" s="87"/>
      <c r="E84" s="50">
        <v>17475.61</v>
      </c>
      <c r="F84" s="86"/>
      <c r="G84" s="87"/>
      <c r="H84" s="50">
        <v>17963.16</v>
      </c>
      <c r="I84" s="50">
        <v>487.55000000000024</v>
      </c>
      <c r="J84" s="52">
        <v>0.027898883071892783</v>
      </c>
      <c r="K84" s="53">
        <f t="shared" si="5"/>
        <v>0.12678308519933768</v>
      </c>
    </row>
    <row r="85" spans="2:11" ht="15">
      <c r="B85" s="34" t="s">
        <v>42</v>
      </c>
      <c r="C85" s="81">
        <v>1294417.152</v>
      </c>
      <c r="D85" s="82">
        <v>0.0056</v>
      </c>
      <c r="E85" s="37">
        <v>7248.74</v>
      </c>
      <c r="F85" s="81">
        <v>1293542.2079999999</v>
      </c>
      <c r="G85" s="82">
        <v>0.0056</v>
      </c>
      <c r="H85" s="37">
        <v>7243.84</v>
      </c>
      <c r="I85" s="37">
        <v>-4.899999999999636</v>
      </c>
      <c r="J85" s="39">
        <v>-0.0006759795495492508</v>
      </c>
      <c r="K85" s="88">
        <f t="shared" si="5"/>
        <v>0.051126660559187256</v>
      </c>
    </row>
    <row r="86" spans="2:11" ht="15">
      <c r="B86" s="89" t="s">
        <v>43</v>
      </c>
      <c r="C86" s="68">
        <v>1294417.152</v>
      </c>
      <c r="D86" s="69">
        <v>0.0013</v>
      </c>
      <c r="E86" s="90">
        <v>1682.74</v>
      </c>
      <c r="F86" s="68">
        <v>1293542.2079999999</v>
      </c>
      <c r="G86" s="69">
        <v>0.0013</v>
      </c>
      <c r="H86" s="90">
        <v>1681.6</v>
      </c>
      <c r="I86" s="90">
        <v>-1.1400000000001</v>
      </c>
      <c r="J86" s="39">
        <v>-0.0006774665129491782</v>
      </c>
      <c r="K86" s="40">
        <f t="shared" si="5"/>
        <v>0.011868648727239875</v>
      </c>
    </row>
    <row r="87" spans="2:11" ht="15.75" thickBot="1">
      <c r="B87" s="91" t="s">
        <v>58</v>
      </c>
      <c r="C87" s="92">
        <v>1</v>
      </c>
      <c r="D87" s="93">
        <v>0.25</v>
      </c>
      <c r="E87" s="75">
        <v>0.25</v>
      </c>
      <c r="F87" s="92">
        <v>1</v>
      </c>
      <c r="G87" s="93">
        <v>0.25</v>
      </c>
      <c r="H87" s="75">
        <v>0.25</v>
      </c>
      <c r="I87" s="75">
        <v>0</v>
      </c>
      <c r="J87" s="39">
        <v>0</v>
      </c>
      <c r="K87" s="40">
        <f t="shared" si="5"/>
        <v>1.7644875010763372E-06</v>
      </c>
    </row>
    <row r="88" spans="2:11" ht="15.75" thickBot="1">
      <c r="B88" s="47" t="s">
        <v>59</v>
      </c>
      <c r="C88" s="1"/>
      <c r="D88" s="51"/>
      <c r="E88" s="50">
        <v>8931.73</v>
      </c>
      <c r="F88" s="1"/>
      <c r="G88" s="51"/>
      <c r="H88" s="50">
        <v>8925.69</v>
      </c>
      <c r="I88" s="50">
        <v>-6.039999999999736</v>
      </c>
      <c r="J88" s="52">
        <v>-0.0006762407730640913</v>
      </c>
      <c r="K88" s="53">
        <f t="shared" si="5"/>
        <v>0.06299707377392821</v>
      </c>
    </row>
    <row r="89" spans="2:11" ht="15.75" thickBot="1">
      <c r="B89" s="94" t="s">
        <v>60</v>
      </c>
      <c r="C89" s="95">
        <v>1249920</v>
      </c>
      <c r="D89" s="110">
        <v>0.007</v>
      </c>
      <c r="E89" s="96">
        <v>8749.44</v>
      </c>
      <c r="F89" s="95">
        <v>1249920</v>
      </c>
      <c r="G89" s="111">
        <v>0.007</v>
      </c>
      <c r="H89" s="96">
        <v>8749.44</v>
      </c>
      <c r="I89" s="97">
        <v>0</v>
      </c>
      <c r="J89" s="98">
        <v>0</v>
      </c>
      <c r="K89" s="99">
        <f t="shared" si="5"/>
        <v>0.061753110085669395</v>
      </c>
    </row>
    <row r="90" spans="2:11" ht="15.75" thickBot="1">
      <c r="B90" s="47" t="s">
        <v>61</v>
      </c>
      <c r="C90" s="1"/>
      <c r="D90" s="51"/>
      <c r="E90" s="50">
        <v>124963.45</v>
      </c>
      <c r="F90" s="1"/>
      <c r="G90" s="100"/>
      <c r="H90" s="50">
        <v>125384.25</v>
      </c>
      <c r="I90" s="50">
        <v>420.8000000000029</v>
      </c>
      <c r="J90" s="52">
        <v>0.0033673846232638656</v>
      </c>
      <c r="K90" s="53">
        <f t="shared" si="5"/>
        <v>0.884955767827323</v>
      </c>
    </row>
    <row r="91" spans="2:11" ht="15.75" thickBot="1">
      <c r="B91" s="101" t="s">
        <v>62</v>
      </c>
      <c r="C91" s="102">
        <v>124963.45</v>
      </c>
      <c r="D91" s="103">
        <v>0.13</v>
      </c>
      <c r="E91" s="104">
        <v>16245.25</v>
      </c>
      <c r="F91" s="102">
        <v>125384.25</v>
      </c>
      <c r="G91" s="105">
        <v>0.13</v>
      </c>
      <c r="H91" s="104">
        <v>16299.95</v>
      </c>
      <c r="I91" s="50">
        <v>54.70000000000073</v>
      </c>
      <c r="J91" s="52">
        <v>0.0033671380865176424</v>
      </c>
      <c r="K91" s="53">
        <f t="shared" si="5"/>
        <v>0.11504423217267698</v>
      </c>
    </row>
    <row r="92" spans="2:11" ht="15.75" thickBot="1">
      <c r="B92" s="47" t="s">
        <v>63</v>
      </c>
      <c r="C92" s="1"/>
      <c r="D92" s="1"/>
      <c r="E92" s="50">
        <v>141208.7</v>
      </c>
      <c r="F92" s="1"/>
      <c r="G92" s="1"/>
      <c r="H92" s="50">
        <v>141684.2</v>
      </c>
      <c r="I92" s="50">
        <v>475.5</v>
      </c>
      <c r="J92" s="52">
        <v>0.0033673562606270006</v>
      </c>
      <c r="K92" s="53">
        <f t="shared" si="5"/>
        <v>1</v>
      </c>
    </row>
    <row r="95" ht="15">
      <c r="K95" s="1"/>
    </row>
    <row r="96" ht="15">
      <c r="K96" s="1"/>
    </row>
    <row r="97" ht="15">
      <c r="K97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7"/>
  <sheetViews>
    <sheetView tabSelected="1" zoomScalePageLayoutView="0" workbookViewId="0" topLeftCell="A1">
      <selection activeCell="C100" sqref="A1:IV65536"/>
    </sheetView>
  </sheetViews>
  <sheetFormatPr defaultColWidth="9.140625" defaultRowHeight="15"/>
  <cols>
    <col min="2" max="2" width="54.57421875" style="0" customWidth="1"/>
    <col min="3" max="3" width="13.8515625" style="0" bestFit="1" customWidth="1"/>
    <col min="5" max="5" width="18.421875" style="0" bestFit="1" customWidth="1"/>
    <col min="6" max="6" width="12.28125" style="0" bestFit="1" customWidth="1"/>
    <col min="8" max="8" width="24.7109375" style="0" bestFit="1" customWidth="1"/>
    <col min="9" max="9" width="10.7109375" style="0" bestFit="1" customWidth="1"/>
  </cols>
  <sheetData>
    <row r="1" ht="15.75" thickBot="1"/>
    <row r="2" spans="2:11" ht="19.5" thickBot="1">
      <c r="B2" s="106" t="s">
        <v>64</v>
      </c>
      <c r="C2" s="162">
        <f>+E2*24*31*F3</f>
        <v>3124800</v>
      </c>
      <c r="D2" s="108" t="s">
        <v>65</v>
      </c>
      <c r="E2" s="121">
        <v>6000</v>
      </c>
      <c r="F2" s="122" t="s">
        <v>70</v>
      </c>
      <c r="G2" s="48"/>
      <c r="H2" s="127" t="s">
        <v>74</v>
      </c>
      <c r="I2" s="123">
        <v>1.0045</v>
      </c>
      <c r="J2" s="1"/>
      <c r="K2" s="1"/>
    </row>
    <row r="3" spans="2:11" ht="19.5" thickBot="1">
      <c r="B3" s="106" t="s">
        <v>66</v>
      </c>
      <c r="C3" s="109">
        <v>750</v>
      </c>
      <c r="D3" s="108" t="s">
        <v>65</v>
      </c>
      <c r="E3" s="124" t="s">
        <v>71</v>
      </c>
      <c r="F3" s="125">
        <v>0.7</v>
      </c>
      <c r="G3" s="48"/>
      <c r="H3" s="127" t="s">
        <v>75</v>
      </c>
      <c r="I3" s="123">
        <v>1.0045</v>
      </c>
      <c r="J3" s="1"/>
      <c r="K3" s="1"/>
    </row>
    <row r="4" spans="2:11" ht="15.75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7" thickBot="1">
      <c r="B5" s="126" t="s">
        <v>85</v>
      </c>
      <c r="C5" s="28" t="s">
        <v>45</v>
      </c>
      <c r="D5" s="29" t="s">
        <v>46</v>
      </c>
      <c r="E5" s="30" t="s">
        <v>47</v>
      </c>
      <c r="F5" s="29" t="s">
        <v>45</v>
      </c>
      <c r="G5" s="29" t="s">
        <v>46</v>
      </c>
      <c r="H5" s="30" t="s">
        <v>47</v>
      </c>
      <c r="I5" s="31" t="s">
        <v>8</v>
      </c>
      <c r="J5" s="32" t="s">
        <v>48</v>
      </c>
      <c r="K5" s="33" t="s">
        <v>49</v>
      </c>
    </row>
    <row r="6" spans="2:11" ht="15">
      <c r="B6" s="34" t="s">
        <v>50</v>
      </c>
      <c r="C6" s="35">
        <f>+C3</f>
        <v>750</v>
      </c>
      <c r="D6" s="36">
        <v>0.06938</v>
      </c>
      <c r="E6" s="37">
        <f>ROUND(C6*D6,2)</f>
        <v>52.04</v>
      </c>
      <c r="F6" s="35">
        <f>+C3</f>
        <v>750</v>
      </c>
      <c r="G6" s="38">
        <f>D6</f>
        <v>0.06938</v>
      </c>
      <c r="H6" s="37">
        <f>ROUND(F6*G6,2)</f>
        <v>52.04</v>
      </c>
      <c r="I6" s="37">
        <f>H6-E6</f>
        <v>0</v>
      </c>
      <c r="J6" s="39">
        <f aca="true" t="shared" si="0" ref="J6:J31">IF(ISERROR(I6/E6),0,I6/E6)</f>
        <v>0</v>
      </c>
      <c r="K6" s="40">
        <f>IF(ISERROR(H6/$H$31),0,H6/$H$31)</f>
        <v>0.00014885922885598965</v>
      </c>
    </row>
    <row r="7" spans="2:11" ht="15.75" thickBot="1">
      <c r="B7" s="41" t="s">
        <v>51</v>
      </c>
      <c r="C7" s="42">
        <f>+C2*I2-C6</f>
        <v>3138111.5999999996</v>
      </c>
      <c r="D7" s="43">
        <v>0.06938</v>
      </c>
      <c r="E7" s="44">
        <f>ROUND(C7*D7,2)</f>
        <v>217722.18</v>
      </c>
      <c r="F7" s="42">
        <f>+C2*I3-F6</f>
        <v>3138111.5999999996</v>
      </c>
      <c r="G7" s="45">
        <f>D7</f>
        <v>0.06938</v>
      </c>
      <c r="H7" s="44">
        <f>ROUND(F7*G7,2)</f>
        <v>217722.18</v>
      </c>
      <c r="I7" s="44">
        <f>H7-E7</f>
        <v>0</v>
      </c>
      <c r="J7" s="46">
        <f t="shared" si="0"/>
        <v>0</v>
      </c>
      <c r="K7" s="40">
        <f aca="true" t="shared" si="1" ref="K7:K31">IF(ISERROR(H7/$H$31),0,H7/$H$31)</f>
        <v>0.6227893124451379</v>
      </c>
    </row>
    <row r="8" spans="2:11" ht="15.75" thickBot="1">
      <c r="B8" s="47" t="s">
        <v>52</v>
      </c>
      <c r="C8" s="48"/>
      <c r="D8" s="49"/>
      <c r="E8" s="50">
        <f>SUM(E6:E7)</f>
        <v>217774.22</v>
      </c>
      <c r="F8" s="1"/>
      <c r="G8" s="51"/>
      <c r="H8" s="50">
        <f>SUM(H6:H7)</f>
        <v>217774.22</v>
      </c>
      <c r="I8" s="50">
        <f>SUM(I6:I7)</f>
        <v>0</v>
      </c>
      <c r="J8" s="52">
        <f t="shared" si="0"/>
        <v>0</v>
      </c>
      <c r="K8" s="53">
        <f t="shared" si="1"/>
        <v>0.6229381716739939</v>
      </c>
    </row>
    <row r="9" spans="2:11" ht="15">
      <c r="B9" s="54" t="s">
        <v>7</v>
      </c>
      <c r="C9" s="55">
        <v>1</v>
      </c>
      <c r="D9" s="128">
        <f>+Rates!F68</f>
        <v>4722.33</v>
      </c>
      <c r="E9" s="57">
        <f aca="true" t="shared" si="2" ref="E9:E16">ROUND(C9*D9,2)</f>
        <v>4722.33</v>
      </c>
      <c r="F9" s="58">
        <f>C9</f>
        <v>1</v>
      </c>
      <c r="G9" s="128">
        <f>+Rates!H68</f>
        <v>5208.0199999999995</v>
      </c>
      <c r="H9" s="57">
        <f>ROUND(F9*G9,2)</f>
        <v>5208.02</v>
      </c>
      <c r="I9" s="57">
        <f aca="true" t="shared" si="3" ref="I9:I17">H9-E9</f>
        <v>485.6900000000005</v>
      </c>
      <c r="J9" s="39">
        <f t="shared" si="0"/>
        <v>0.10284965260792882</v>
      </c>
      <c r="K9" s="40">
        <f t="shared" si="1"/>
        <v>0.014897422003585153</v>
      </c>
    </row>
    <row r="10" spans="2:11" ht="15">
      <c r="B10" s="116" t="s">
        <v>101</v>
      </c>
      <c r="C10" s="59">
        <v>1</v>
      </c>
      <c r="D10" s="60">
        <f>+Rates!F69</f>
        <v>1</v>
      </c>
      <c r="E10" s="61">
        <f t="shared" si="2"/>
        <v>1</v>
      </c>
      <c r="F10" s="62">
        <v>1</v>
      </c>
      <c r="G10" s="60">
        <f>+Rates!H69</f>
        <v>1.03</v>
      </c>
      <c r="H10" s="63">
        <f>ROUND(F10*G10,2)</f>
        <v>1.03</v>
      </c>
      <c r="I10" s="63">
        <f t="shared" si="3"/>
        <v>0.030000000000000027</v>
      </c>
      <c r="J10" s="39">
        <f t="shared" si="0"/>
        <v>0.030000000000000027</v>
      </c>
      <c r="K10" s="40">
        <f t="shared" si="1"/>
        <v>2.9462914243210868E-06</v>
      </c>
    </row>
    <row r="11" spans="2:11" ht="15">
      <c r="B11" s="116" t="s">
        <v>102</v>
      </c>
      <c r="C11" s="59"/>
      <c r="D11" s="60"/>
      <c r="E11" s="61"/>
      <c r="F11" s="62">
        <v>1</v>
      </c>
      <c r="G11" s="60">
        <v>0.28</v>
      </c>
      <c r="H11" s="63">
        <f>+F11*G11</f>
        <v>0.28</v>
      </c>
      <c r="I11" s="63">
        <f t="shared" si="3"/>
        <v>0.28</v>
      </c>
      <c r="J11" s="39">
        <f t="shared" si="0"/>
        <v>0</v>
      </c>
      <c r="K11" s="40">
        <f t="shared" si="1"/>
        <v>8.00933591077577E-07</v>
      </c>
    </row>
    <row r="12" spans="2:11" ht="15">
      <c r="B12" s="67" t="s">
        <v>15</v>
      </c>
      <c r="C12" s="160">
        <f>+C13</f>
        <v>6000</v>
      </c>
      <c r="D12" s="69">
        <f>+Rates!F71</f>
        <v>2.9023</v>
      </c>
      <c r="E12" s="61">
        <f t="shared" si="2"/>
        <v>17413.8</v>
      </c>
      <c r="F12" s="66">
        <f>C12</f>
        <v>6000</v>
      </c>
      <c r="G12" s="159">
        <f>+Rates!H71</f>
        <v>2.5225</v>
      </c>
      <c r="H12" s="61">
        <f>+F12*G12</f>
        <v>15135</v>
      </c>
      <c r="I12" s="61">
        <f t="shared" si="3"/>
        <v>-2278.7999999999993</v>
      </c>
      <c r="J12" s="39">
        <f t="shared" si="0"/>
        <v>-0.1308617303517899</v>
      </c>
      <c r="K12" s="40">
        <f t="shared" si="1"/>
        <v>0.04329332107485403</v>
      </c>
    </row>
    <row r="13" spans="2:11" ht="15">
      <c r="B13" s="67" t="s">
        <v>81</v>
      </c>
      <c r="C13" s="68">
        <f>+E2</f>
        <v>6000</v>
      </c>
      <c r="D13" s="69">
        <f>+Rates!F73</f>
        <v>0.7109</v>
      </c>
      <c r="E13" s="61">
        <f t="shared" si="2"/>
        <v>4265.4</v>
      </c>
      <c r="F13" s="70">
        <f>+E2</f>
        <v>6000</v>
      </c>
      <c r="G13" s="69">
        <f>+Rates!H73</f>
        <v>0.7109</v>
      </c>
      <c r="H13" s="61">
        <f>ROUND(F13*G13,2)</f>
        <v>4265.4</v>
      </c>
      <c r="I13" s="61">
        <f t="shared" si="3"/>
        <v>0</v>
      </c>
      <c r="J13" s="39">
        <f t="shared" si="0"/>
        <v>0</v>
      </c>
      <c r="K13" s="40">
        <f t="shared" si="1"/>
        <v>0.012201079069222487</v>
      </c>
    </row>
    <row r="14" spans="2:11" ht="15">
      <c r="B14" s="116" t="s">
        <v>109</v>
      </c>
      <c r="C14" s="71">
        <f>+C13</f>
        <v>6000</v>
      </c>
      <c r="D14" s="72">
        <v>0</v>
      </c>
      <c r="E14" s="61">
        <f t="shared" si="2"/>
        <v>0</v>
      </c>
      <c r="F14" s="71">
        <f>+F13</f>
        <v>6000</v>
      </c>
      <c r="G14" s="72">
        <f>+Rates!H70</f>
        <v>0.1574</v>
      </c>
      <c r="H14" s="61">
        <f>ROUND(F14*G14,2)</f>
        <v>944.4</v>
      </c>
      <c r="I14" s="61">
        <f t="shared" si="3"/>
        <v>944.4</v>
      </c>
      <c r="J14" s="39">
        <f t="shared" si="0"/>
        <v>0</v>
      </c>
      <c r="K14" s="40">
        <f t="shared" si="1"/>
        <v>0.0027014345836202276</v>
      </c>
    </row>
    <row r="15" spans="2:11" ht="15">
      <c r="B15" s="120" t="s">
        <v>110</v>
      </c>
      <c r="C15" s="71">
        <f>+C14</f>
        <v>6000</v>
      </c>
      <c r="D15" s="72">
        <v>0</v>
      </c>
      <c r="E15" s="61">
        <f t="shared" si="2"/>
        <v>0</v>
      </c>
      <c r="F15" s="71">
        <f>+F14</f>
        <v>6000</v>
      </c>
      <c r="G15" s="72">
        <v>0</v>
      </c>
      <c r="H15" s="61">
        <f>ROUND(F15*G15,2)</f>
        <v>0</v>
      </c>
      <c r="I15" s="61">
        <f t="shared" si="3"/>
        <v>0</v>
      </c>
      <c r="J15" s="39">
        <f t="shared" si="0"/>
        <v>0</v>
      </c>
      <c r="K15" s="40">
        <f t="shared" si="1"/>
        <v>0</v>
      </c>
    </row>
    <row r="16" spans="2:11" ht="15">
      <c r="B16" s="116" t="s">
        <v>103</v>
      </c>
      <c r="C16" s="71">
        <f>+C15</f>
        <v>6000</v>
      </c>
      <c r="D16" s="72">
        <f>+Rates!F72</f>
        <v>-1.0611</v>
      </c>
      <c r="E16" s="61">
        <f t="shared" si="2"/>
        <v>-6366.6</v>
      </c>
      <c r="F16" s="71">
        <f>+F15</f>
        <v>6000</v>
      </c>
      <c r="G16" s="72">
        <f>+Rates!H72</f>
        <v>-1.06111</v>
      </c>
      <c r="H16" s="61">
        <f>ROUND(F16*G16,2)</f>
        <v>-6366.66</v>
      </c>
      <c r="I16" s="61">
        <f t="shared" si="3"/>
        <v>-0.05999999999949068</v>
      </c>
      <c r="J16" s="39">
        <f t="shared" si="0"/>
        <v>9.424182452092275E-06</v>
      </c>
      <c r="K16" s="40">
        <f t="shared" si="1"/>
        <v>-0.018211685203464164</v>
      </c>
    </row>
    <row r="17" spans="2:11" ht="15.75" thickBot="1">
      <c r="B17" s="181" t="s">
        <v>104</v>
      </c>
      <c r="C17" s="71">
        <f>+C16</f>
        <v>6000</v>
      </c>
      <c r="D17" s="45">
        <v>-0.6</v>
      </c>
      <c r="E17" s="75">
        <f>+C17*D17</f>
        <v>-3600</v>
      </c>
      <c r="F17" s="71">
        <f>+F16</f>
        <v>6000</v>
      </c>
      <c r="G17" s="72">
        <v>0</v>
      </c>
      <c r="H17" s="61">
        <f>ROUND(F17*G17,2)</f>
        <v>0</v>
      </c>
      <c r="I17" s="61">
        <f t="shared" si="3"/>
        <v>3600</v>
      </c>
      <c r="J17" s="39">
        <f t="shared" si="0"/>
        <v>-1</v>
      </c>
      <c r="K17" s="40">
        <f t="shared" si="1"/>
        <v>0</v>
      </c>
    </row>
    <row r="18" spans="2:11" ht="15.75" thickBot="1">
      <c r="B18" s="76" t="s">
        <v>54</v>
      </c>
      <c r="C18" s="48"/>
      <c r="D18" s="77"/>
      <c r="E18" s="78">
        <f>SUM(E9:E17)</f>
        <v>16435.93</v>
      </c>
      <c r="F18" s="48"/>
      <c r="G18" s="77"/>
      <c r="H18" s="78">
        <f>SUM(H9:H16)</f>
        <v>19187.470000000005</v>
      </c>
      <c r="I18" s="78">
        <f>SUM(I9:I17)</f>
        <v>2751.540000000002</v>
      </c>
      <c r="J18" s="79">
        <f t="shared" si="0"/>
        <v>0.1674100583295257</v>
      </c>
      <c r="K18" s="80">
        <f t="shared" si="1"/>
        <v>0.054885318752833145</v>
      </c>
    </row>
    <row r="19" spans="2:11" ht="15">
      <c r="B19" s="67" t="s">
        <v>40</v>
      </c>
      <c r="C19" s="81">
        <f>+C13</f>
        <v>6000</v>
      </c>
      <c r="D19" s="82">
        <f>+Rates!F74</f>
        <v>2.7045</v>
      </c>
      <c r="E19" s="61">
        <f>ROUND(C19*D19,2)</f>
        <v>16227</v>
      </c>
      <c r="F19" s="81">
        <f>+F13</f>
        <v>6000</v>
      </c>
      <c r="G19" s="82">
        <f>+Rates!H74</f>
        <v>2.7045</v>
      </c>
      <c r="H19" s="61">
        <f>ROUND(F19*G19,2)</f>
        <v>16227</v>
      </c>
      <c r="I19" s="61">
        <f>H19-E19</f>
        <v>0</v>
      </c>
      <c r="J19" s="39">
        <f t="shared" si="0"/>
        <v>0</v>
      </c>
      <c r="K19" s="40">
        <f t="shared" si="1"/>
        <v>0.04641696208005658</v>
      </c>
    </row>
    <row r="20" spans="2:11" ht="15">
      <c r="B20" s="67" t="s">
        <v>41</v>
      </c>
      <c r="C20" s="68">
        <f>+C13</f>
        <v>6000</v>
      </c>
      <c r="D20" s="69">
        <f>+Rates!F75</f>
        <v>2.1088</v>
      </c>
      <c r="E20" s="83">
        <f>ROUND(C20*D20,2)</f>
        <v>12652.8</v>
      </c>
      <c r="F20" s="68">
        <f>+F13</f>
        <v>6000</v>
      </c>
      <c r="G20" s="82">
        <f>+Rates!H75</f>
        <v>2.1088</v>
      </c>
      <c r="H20" s="83">
        <f>ROUND(F20*G20,2)</f>
        <v>12652.8</v>
      </c>
      <c r="I20" s="83">
        <f>H20-E20</f>
        <v>0</v>
      </c>
      <c r="J20" s="39">
        <f t="shared" si="0"/>
        <v>0</v>
      </c>
      <c r="K20" s="40">
        <f t="shared" si="1"/>
        <v>0.036193044789951306</v>
      </c>
    </row>
    <row r="21" spans="2:11" ht="15.75" thickBot="1">
      <c r="B21" s="74" t="s">
        <v>55</v>
      </c>
      <c r="C21" s="71">
        <f>+C13</f>
        <v>6000</v>
      </c>
      <c r="D21" s="69">
        <v>0</v>
      </c>
      <c r="E21" s="83">
        <f>ROUND(C21*D21,2)</f>
        <v>0</v>
      </c>
      <c r="F21" s="71">
        <f>+F13</f>
        <v>6000</v>
      </c>
      <c r="G21" s="69">
        <v>0</v>
      </c>
      <c r="H21" s="83">
        <f>ROUND(F21*G21,2)</f>
        <v>0</v>
      </c>
      <c r="I21" s="83">
        <f>H21-E21</f>
        <v>0</v>
      </c>
      <c r="J21" s="39">
        <f t="shared" si="0"/>
        <v>0</v>
      </c>
      <c r="K21" s="40">
        <f t="shared" si="1"/>
        <v>0</v>
      </c>
    </row>
    <row r="22" spans="2:11" ht="15.75" thickBot="1">
      <c r="B22" s="76" t="s">
        <v>56</v>
      </c>
      <c r="C22" s="84"/>
      <c r="D22" s="85"/>
      <c r="E22" s="78">
        <f>SUM(E19:E21)</f>
        <v>28879.8</v>
      </c>
      <c r="F22" s="84"/>
      <c r="G22" s="85"/>
      <c r="H22" s="78">
        <f>SUM(H19:H21)</f>
        <v>28879.8</v>
      </c>
      <c r="I22" s="78">
        <f>SUM(I19:I21)</f>
        <v>0</v>
      </c>
      <c r="J22" s="79">
        <f t="shared" si="0"/>
        <v>0</v>
      </c>
      <c r="K22" s="80">
        <f t="shared" si="1"/>
        <v>0.08261000687000788</v>
      </c>
    </row>
    <row r="23" spans="2:11" ht="15.75" thickBot="1">
      <c r="B23" s="47" t="s">
        <v>57</v>
      </c>
      <c r="C23" s="86"/>
      <c r="D23" s="87"/>
      <c r="E23" s="50">
        <f>SUM(E18,E22)</f>
        <v>45315.729999999996</v>
      </c>
      <c r="F23" s="86"/>
      <c r="G23" s="87"/>
      <c r="H23" s="50">
        <f>SUM(H18,H22)</f>
        <v>48067.270000000004</v>
      </c>
      <c r="I23" s="50">
        <f>SUM(I18,I22)</f>
        <v>2751.540000000002</v>
      </c>
      <c r="J23" s="52">
        <f t="shared" si="0"/>
        <v>0.06071931313916828</v>
      </c>
      <c r="K23" s="53">
        <f t="shared" si="1"/>
        <v>0.13749532562284103</v>
      </c>
    </row>
    <row r="24" spans="2:11" ht="15">
      <c r="B24" s="34" t="s">
        <v>42</v>
      </c>
      <c r="C24" s="81">
        <f>+C2*I2</f>
        <v>3138861.5999999996</v>
      </c>
      <c r="D24" s="82">
        <f>+Rates!F76+Rates!F77</f>
        <v>0.0056</v>
      </c>
      <c r="E24" s="37">
        <f>ROUND(C24*D24,2)</f>
        <v>17577.62</v>
      </c>
      <c r="F24" s="81">
        <f>+C2*I3</f>
        <v>3138861.5999999996</v>
      </c>
      <c r="G24" s="82">
        <f>+Rates!H76+Rates!H77</f>
        <v>0.0056</v>
      </c>
      <c r="H24" s="37">
        <f>ROUND(F24*G24,2)</f>
        <v>17577.62</v>
      </c>
      <c r="I24" s="37">
        <f>H24-E24</f>
        <v>0</v>
      </c>
      <c r="J24" s="39">
        <f t="shared" si="0"/>
        <v>0</v>
      </c>
      <c r="K24" s="88">
        <f t="shared" si="1"/>
        <v>0.05028037967570371</v>
      </c>
    </row>
    <row r="25" spans="2:11" ht="15">
      <c r="B25" s="89" t="s">
        <v>43</v>
      </c>
      <c r="C25" s="68">
        <f>+C24</f>
        <v>3138861.5999999996</v>
      </c>
      <c r="D25" s="69">
        <f>+Rates!F78</f>
        <v>0.0013</v>
      </c>
      <c r="E25" s="90">
        <f>ROUND(C25*D25,2)</f>
        <v>4080.52</v>
      </c>
      <c r="F25" s="68">
        <f>+F24</f>
        <v>3138861.5999999996</v>
      </c>
      <c r="G25" s="69">
        <f>+Rates!H78</f>
        <v>0.0013</v>
      </c>
      <c r="H25" s="90">
        <f>ROUND(F25*G25,2)</f>
        <v>4080.52</v>
      </c>
      <c r="I25" s="90">
        <f>H25-E25</f>
        <v>0</v>
      </c>
      <c r="J25" s="39">
        <f t="shared" si="0"/>
        <v>0</v>
      </c>
      <c r="K25" s="40">
        <f t="shared" si="1"/>
        <v>0.01167223406094241</v>
      </c>
    </row>
    <row r="26" spans="2:11" ht="15.75" thickBot="1">
      <c r="B26" s="91" t="s">
        <v>58</v>
      </c>
      <c r="C26" s="92">
        <v>1</v>
      </c>
      <c r="D26" s="93">
        <f>+Rates!F79</f>
        <v>0.25</v>
      </c>
      <c r="E26" s="75">
        <f>ROUND(C26*D26,2)</f>
        <v>0.25</v>
      </c>
      <c r="F26" s="92">
        <v>1</v>
      </c>
      <c r="G26" s="93">
        <f>+Rates!H79</f>
        <v>0.25</v>
      </c>
      <c r="H26" s="75">
        <f>ROUND(F26*G26,2)</f>
        <v>0.25</v>
      </c>
      <c r="I26" s="75">
        <f>H26-E26</f>
        <v>0</v>
      </c>
      <c r="J26" s="39">
        <f t="shared" si="0"/>
        <v>0</v>
      </c>
      <c r="K26" s="40">
        <f t="shared" si="1"/>
        <v>7.151192777478366E-07</v>
      </c>
    </row>
    <row r="27" spans="2:11" ht="15.75" thickBot="1">
      <c r="B27" s="47" t="s">
        <v>59</v>
      </c>
      <c r="C27" s="1"/>
      <c r="D27" s="51"/>
      <c r="E27" s="50">
        <f>SUM(E24:E26)</f>
        <v>21658.39</v>
      </c>
      <c r="F27" s="1"/>
      <c r="G27" s="51"/>
      <c r="H27" s="50">
        <f>SUM(H24:H26)</f>
        <v>21658.39</v>
      </c>
      <c r="I27" s="50">
        <f>SUM(I24:I25)</f>
        <v>0</v>
      </c>
      <c r="J27" s="52">
        <f t="shared" si="0"/>
        <v>0</v>
      </c>
      <c r="K27" s="53">
        <f t="shared" si="1"/>
        <v>0.06195332885592386</v>
      </c>
    </row>
    <row r="28" spans="2:11" ht="15.75" thickBot="1">
      <c r="B28" s="94" t="s">
        <v>60</v>
      </c>
      <c r="C28" s="95">
        <f>ROUND(C2,0)</f>
        <v>3124800</v>
      </c>
      <c r="D28" s="110">
        <v>0.007</v>
      </c>
      <c r="E28" s="96">
        <f>ROUND(C28*D28,2)</f>
        <v>21873.6</v>
      </c>
      <c r="F28" s="95">
        <f>C28</f>
        <v>3124800</v>
      </c>
      <c r="G28" s="111">
        <f>D28</f>
        <v>0.007</v>
      </c>
      <c r="H28" s="96">
        <f>ROUND(F28*G28,2)</f>
        <v>21873.6</v>
      </c>
      <c r="I28" s="97">
        <f>H28-E28</f>
        <v>0</v>
      </c>
      <c r="J28" s="98">
        <f t="shared" si="0"/>
        <v>0</v>
      </c>
      <c r="K28" s="99">
        <f t="shared" si="1"/>
        <v>0.06256893213498031</v>
      </c>
    </row>
    <row r="29" spans="2:11" ht="15.75" thickBot="1">
      <c r="B29" s="47" t="s">
        <v>61</v>
      </c>
      <c r="C29" s="1"/>
      <c r="D29" s="51"/>
      <c r="E29" s="50">
        <f>SUM(E8,E23,E27,E28)</f>
        <v>306621.94</v>
      </c>
      <c r="F29" s="1"/>
      <c r="G29" s="100"/>
      <c r="H29" s="50">
        <f>SUM(H8,H23,H27,H28)</f>
        <v>309373.48</v>
      </c>
      <c r="I29" s="50">
        <f>H29-E29</f>
        <v>2751.539999999979</v>
      </c>
      <c r="J29" s="52">
        <f t="shared" si="0"/>
        <v>0.008973721841300655</v>
      </c>
      <c r="K29" s="53">
        <f t="shared" si="1"/>
        <v>0.884955758287739</v>
      </c>
    </row>
    <row r="30" spans="2:11" ht="15.75" thickBot="1">
      <c r="B30" s="101" t="s">
        <v>62</v>
      </c>
      <c r="C30" s="102">
        <f>ROUND($E29,2)</f>
        <v>306621.94</v>
      </c>
      <c r="D30" s="103">
        <v>0.13</v>
      </c>
      <c r="E30" s="104">
        <f>ROUND(C30*D30,2)</f>
        <v>39860.85</v>
      </c>
      <c r="F30" s="102">
        <f>ROUND($H29,2)</f>
        <v>309373.48</v>
      </c>
      <c r="G30" s="105">
        <f>D30</f>
        <v>0.13</v>
      </c>
      <c r="H30" s="104">
        <f>ROUND(F30*G30,2)</f>
        <v>40218.55</v>
      </c>
      <c r="I30" s="50">
        <f>H30-E30</f>
        <v>357.70000000000437</v>
      </c>
      <c r="J30" s="52">
        <f t="shared" si="0"/>
        <v>0.008973717319124013</v>
      </c>
      <c r="K30" s="53">
        <f t="shared" si="1"/>
        <v>0.11504424171226102</v>
      </c>
    </row>
    <row r="31" spans="2:11" ht="15.75" thickBot="1">
      <c r="B31" s="47" t="s">
        <v>63</v>
      </c>
      <c r="C31" s="1"/>
      <c r="D31" s="1"/>
      <c r="E31" s="50">
        <f>SUM(E29:E30)</f>
        <v>346482.79</v>
      </c>
      <c r="F31" s="1"/>
      <c r="G31" s="1"/>
      <c r="H31" s="50">
        <f>SUM(H29:H30)</f>
        <v>349592.02999999997</v>
      </c>
      <c r="I31" s="50">
        <f>H31-E31</f>
        <v>3109.2399999999907</v>
      </c>
      <c r="J31" s="52">
        <f t="shared" si="0"/>
        <v>0.008973721321050293</v>
      </c>
      <c r="K31" s="53">
        <f t="shared" si="1"/>
        <v>1</v>
      </c>
    </row>
    <row r="34" ht="15.75" thickBot="1"/>
    <row r="35" spans="2:11" ht="19.5" thickBot="1">
      <c r="B35" s="106" t="s">
        <v>64</v>
      </c>
      <c r="C35" s="162">
        <v>5208000</v>
      </c>
      <c r="D35" s="108" t="s">
        <v>65</v>
      </c>
      <c r="E35" s="121">
        <v>10000</v>
      </c>
      <c r="F35" s="122" t="s">
        <v>70</v>
      </c>
      <c r="G35" s="48"/>
      <c r="H35" s="127" t="s">
        <v>74</v>
      </c>
      <c r="I35" s="123">
        <v>1.0045</v>
      </c>
      <c r="J35" s="1"/>
      <c r="K35" s="1"/>
    </row>
    <row r="36" spans="2:11" ht="19.5" thickBot="1">
      <c r="B36" s="106" t="s">
        <v>66</v>
      </c>
      <c r="C36" s="109">
        <v>750</v>
      </c>
      <c r="D36" s="108" t="s">
        <v>65</v>
      </c>
      <c r="E36" s="124" t="s">
        <v>71</v>
      </c>
      <c r="F36" s="125">
        <v>0.7</v>
      </c>
      <c r="G36" s="48"/>
      <c r="H36" s="127" t="s">
        <v>75</v>
      </c>
      <c r="I36" s="123">
        <v>1.0045</v>
      </c>
      <c r="J36" s="1"/>
      <c r="K36" s="1"/>
    </row>
    <row r="37" spans="2:11" ht="15.75" thickBo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27" thickBot="1">
      <c r="B38" s="126" t="s">
        <v>85</v>
      </c>
      <c r="C38" s="28" t="s">
        <v>45</v>
      </c>
      <c r="D38" s="29" t="s">
        <v>46</v>
      </c>
      <c r="E38" s="30" t="s">
        <v>47</v>
      </c>
      <c r="F38" s="29" t="s">
        <v>45</v>
      </c>
      <c r="G38" s="29" t="s">
        <v>46</v>
      </c>
      <c r="H38" s="30" t="s">
        <v>47</v>
      </c>
      <c r="I38" s="31" t="s">
        <v>8</v>
      </c>
      <c r="J38" s="32" t="s">
        <v>48</v>
      </c>
      <c r="K38" s="33" t="s">
        <v>49</v>
      </c>
    </row>
    <row r="39" spans="2:11" ht="15">
      <c r="B39" s="34" t="s">
        <v>50</v>
      </c>
      <c r="C39" s="35">
        <v>750</v>
      </c>
      <c r="D39" s="36">
        <v>0.06938</v>
      </c>
      <c r="E39" s="37">
        <v>52.04</v>
      </c>
      <c r="F39" s="35">
        <v>750</v>
      </c>
      <c r="G39" s="38">
        <v>0.06938</v>
      </c>
      <c r="H39" s="37">
        <v>52.04</v>
      </c>
      <c r="I39" s="37">
        <v>0</v>
      </c>
      <c r="J39" s="39">
        <v>0</v>
      </c>
      <c r="K39" s="40">
        <f>IF(ISERROR(H39/$H$64),0,H39/$H$64)</f>
        <v>8.992121422530108E-05</v>
      </c>
    </row>
    <row r="40" spans="2:11" ht="15.75" thickBot="1">
      <c r="B40" s="41" t="s">
        <v>51</v>
      </c>
      <c r="C40" s="42">
        <v>5230686</v>
      </c>
      <c r="D40" s="43">
        <v>0.06938</v>
      </c>
      <c r="E40" s="44">
        <v>362904.99</v>
      </c>
      <c r="F40" s="42">
        <v>5230686</v>
      </c>
      <c r="G40" s="45">
        <v>0.06938</v>
      </c>
      <c r="H40" s="44">
        <v>362904.99</v>
      </c>
      <c r="I40" s="44">
        <v>0</v>
      </c>
      <c r="J40" s="46">
        <v>0</v>
      </c>
      <c r="K40" s="40">
        <f aca="true" t="shared" si="4" ref="K40:K64">IF(ISERROR(H40/$H$64),0,H40/$H$64)</f>
        <v>0.6270725854961712</v>
      </c>
    </row>
    <row r="41" spans="2:11" ht="15.75" thickBot="1">
      <c r="B41" s="47" t="s">
        <v>52</v>
      </c>
      <c r="C41" s="48"/>
      <c r="D41" s="49"/>
      <c r="E41" s="50">
        <v>362957.02999999997</v>
      </c>
      <c r="F41" s="1"/>
      <c r="G41" s="51"/>
      <c r="H41" s="50">
        <v>362957.02999999997</v>
      </c>
      <c r="I41" s="50">
        <v>0</v>
      </c>
      <c r="J41" s="52">
        <v>0</v>
      </c>
      <c r="K41" s="53">
        <f t="shared" si="4"/>
        <v>0.6271625067103964</v>
      </c>
    </row>
    <row r="42" spans="2:11" ht="15">
      <c r="B42" s="54" t="s">
        <v>7</v>
      </c>
      <c r="C42" s="55">
        <v>1</v>
      </c>
      <c r="D42" s="128">
        <v>4722.33</v>
      </c>
      <c r="E42" s="57">
        <v>4722.33</v>
      </c>
      <c r="F42" s="58">
        <v>1</v>
      </c>
      <c r="G42" s="128">
        <v>5208.0199999999995</v>
      </c>
      <c r="H42" s="57">
        <v>5208.02</v>
      </c>
      <c r="I42" s="57">
        <v>485.6900000000005</v>
      </c>
      <c r="J42" s="39">
        <v>0.10284965260792882</v>
      </c>
      <c r="K42" s="40">
        <f t="shared" si="4"/>
        <v>0.008999067680815768</v>
      </c>
    </row>
    <row r="43" spans="2:11" ht="15">
      <c r="B43" s="116" t="s">
        <v>101</v>
      </c>
      <c r="C43" s="59">
        <v>1</v>
      </c>
      <c r="D43" s="60">
        <v>1</v>
      </c>
      <c r="E43" s="61">
        <v>1</v>
      </c>
      <c r="F43" s="62">
        <v>1</v>
      </c>
      <c r="G43" s="60">
        <v>1.03</v>
      </c>
      <c r="H43" s="63">
        <v>1.03</v>
      </c>
      <c r="I43" s="63">
        <v>0.030000000000000027</v>
      </c>
      <c r="J43" s="39">
        <v>0.030000000000000027</v>
      </c>
      <c r="K43" s="40">
        <f t="shared" si="4"/>
        <v>1.7797626950818623E-06</v>
      </c>
    </row>
    <row r="44" spans="2:11" ht="15">
      <c r="B44" s="116" t="s">
        <v>102</v>
      </c>
      <c r="C44" s="59"/>
      <c r="D44" s="60"/>
      <c r="E44" s="61"/>
      <c r="F44" s="62">
        <v>1</v>
      </c>
      <c r="G44" s="60">
        <v>0.28</v>
      </c>
      <c r="H44" s="63">
        <v>0.28</v>
      </c>
      <c r="I44" s="63">
        <v>0.28</v>
      </c>
      <c r="J44" s="39">
        <v>0</v>
      </c>
      <c r="K44" s="40">
        <f t="shared" si="4"/>
        <v>4.838189850707975E-07</v>
      </c>
    </row>
    <row r="45" spans="2:11" ht="15">
      <c r="B45" s="67" t="s">
        <v>15</v>
      </c>
      <c r="C45" s="160">
        <v>10000</v>
      </c>
      <c r="D45" s="69">
        <v>2.9023</v>
      </c>
      <c r="E45" s="61">
        <v>29023</v>
      </c>
      <c r="F45" s="66">
        <v>10000</v>
      </c>
      <c r="G45" s="159">
        <v>2.5225</v>
      </c>
      <c r="H45" s="61">
        <v>25225</v>
      </c>
      <c r="I45" s="61">
        <v>-3798</v>
      </c>
      <c r="J45" s="39">
        <v>-0.13086173035178997</v>
      </c>
      <c r="K45" s="40">
        <f t="shared" si="4"/>
        <v>0.04358690678003881</v>
      </c>
    </row>
    <row r="46" spans="2:11" ht="15">
      <c r="B46" s="67" t="s">
        <v>81</v>
      </c>
      <c r="C46" s="68">
        <v>10000</v>
      </c>
      <c r="D46" s="69">
        <v>0.7109</v>
      </c>
      <c r="E46" s="61">
        <v>7109</v>
      </c>
      <c r="F46" s="70">
        <v>10000</v>
      </c>
      <c r="G46" s="69">
        <v>0.7109</v>
      </c>
      <c r="H46" s="61">
        <v>7109</v>
      </c>
      <c r="I46" s="61">
        <v>0</v>
      </c>
      <c r="J46" s="39">
        <v>0</v>
      </c>
      <c r="K46" s="40">
        <f t="shared" si="4"/>
        <v>0.012283818445958213</v>
      </c>
    </row>
    <row r="47" spans="2:11" ht="15">
      <c r="B47" s="116" t="s">
        <v>109</v>
      </c>
      <c r="C47" s="71">
        <v>10000</v>
      </c>
      <c r="D47" s="72">
        <v>0</v>
      </c>
      <c r="E47" s="61">
        <v>0</v>
      </c>
      <c r="F47" s="71">
        <v>10000</v>
      </c>
      <c r="G47" s="72">
        <v>0.1574</v>
      </c>
      <c r="H47" s="61">
        <v>1574</v>
      </c>
      <c r="I47" s="61">
        <v>1574</v>
      </c>
      <c r="J47" s="39">
        <v>0</v>
      </c>
      <c r="K47" s="40">
        <f t="shared" si="4"/>
        <v>0.0027197538660765548</v>
      </c>
    </row>
    <row r="48" spans="2:11" ht="15">
      <c r="B48" s="120" t="s">
        <v>110</v>
      </c>
      <c r="C48" s="71">
        <v>10000</v>
      </c>
      <c r="D48" s="72">
        <v>0</v>
      </c>
      <c r="E48" s="61">
        <v>0</v>
      </c>
      <c r="F48" s="71">
        <v>10000</v>
      </c>
      <c r="G48" s="72">
        <v>0</v>
      </c>
      <c r="H48" s="61">
        <v>0</v>
      </c>
      <c r="I48" s="61">
        <v>0</v>
      </c>
      <c r="J48" s="39">
        <v>0</v>
      </c>
      <c r="K48" s="40">
        <f t="shared" si="4"/>
        <v>0</v>
      </c>
    </row>
    <row r="49" spans="2:11" ht="15">
      <c r="B49" s="116" t="s">
        <v>103</v>
      </c>
      <c r="C49" s="71">
        <v>10000</v>
      </c>
      <c r="D49" s="72">
        <v>-1.0611</v>
      </c>
      <c r="E49" s="61">
        <v>-10611</v>
      </c>
      <c r="F49" s="71">
        <v>10000</v>
      </c>
      <c r="G49" s="72">
        <v>-1.06111</v>
      </c>
      <c r="H49" s="61">
        <v>-10611.1</v>
      </c>
      <c r="I49" s="61">
        <v>-0.1000000000003638</v>
      </c>
      <c r="J49" s="39">
        <v>9.42418245220656E-06</v>
      </c>
      <c r="K49" s="40">
        <f t="shared" si="4"/>
        <v>-0.01833518440173121</v>
      </c>
    </row>
    <row r="50" spans="2:11" ht="15.75" thickBot="1">
      <c r="B50" s="181" t="s">
        <v>104</v>
      </c>
      <c r="C50" s="71">
        <v>10000</v>
      </c>
      <c r="D50" s="45">
        <v>-0.6</v>
      </c>
      <c r="E50" s="75">
        <v>-6000</v>
      </c>
      <c r="F50" s="71">
        <v>10000</v>
      </c>
      <c r="G50" s="72">
        <v>0</v>
      </c>
      <c r="H50" s="61">
        <v>0</v>
      </c>
      <c r="I50" s="61">
        <v>6000</v>
      </c>
      <c r="J50" s="39">
        <v>-1</v>
      </c>
      <c r="K50" s="40">
        <f t="shared" si="4"/>
        <v>0</v>
      </c>
    </row>
    <row r="51" spans="2:11" ht="15.75" thickBot="1">
      <c r="B51" s="76" t="s">
        <v>54</v>
      </c>
      <c r="C51" s="48"/>
      <c r="D51" s="77"/>
      <c r="E51" s="78">
        <v>24244.33</v>
      </c>
      <c r="F51" s="48"/>
      <c r="G51" s="77"/>
      <c r="H51" s="78">
        <v>28506.230000000003</v>
      </c>
      <c r="I51" s="78">
        <v>4261.9</v>
      </c>
      <c r="J51" s="79">
        <v>0.17578955574354907</v>
      </c>
      <c r="K51" s="80">
        <f t="shared" si="4"/>
        <v>0.04925662595283829</v>
      </c>
    </row>
    <row r="52" spans="2:11" ht="15">
      <c r="B52" s="67" t="s">
        <v>40</v>
      </c>
      <c r="C52" s="81">
        <v>10000</v>
      </c>
      <c r="D52" s="82">
        <v>2.7045</v>
      </c>
      <c r="E52" s="61">
        <v>27045</v>
      </c>
      <c r="F52" s="81">
        <v>10000</v>
      </c>
      <c r="G52" s="82">
        <v>2.7045</v>
      </c>
      <c r="H52" s="61">
        <v>27045</v>
      </c>
      <c r="I52" s="61">
        <v>0</v>
      </c>
      <c r="J52" s="39">
        <v>0</v>
      </c>
      <c r="K52" s="40">
        <f t="shared" si="4"/>
        <v>0.046731730182999</v>
      </c>
    </row>
    <row r="53" spans="2:11" ht="15">
      <c r="B53" s="67" t="s">
        <v>41</v>
      </c>
      <c r="C53" s="68">
        <v>10000</v>
      </c>
      <c r="D53" s="69">
        <v>2.1088</v>
      </c>
      <c r="E53" s="83">
        <v>21088</v>
      </c>
      <c r="F53" s="68">
        <v>10000</v>
      </c>
      <c r="G53" s="82">
        <v>2.1088</v>
      </c>
      <c r="H53" s="83">
        <v>21088</v>
      </c>
      <c r="I53" s="83">
        <v>0</v>
      </c>
      <c r="J53" s="39">
        <v>0</v>
      </c>
      <c r="K53" s="40">
        <f t="shared" si="4"/>
        <v>0.03643848127561778</v>
      </c>
    </row>
    <row r="54" spans="2:11" ht="15.75" thickBot="1">
      <c r="B54" s="74" t="s">
        <v>55</v>
      </c>
      <c r="C54" s="71">
        <v>10000</v>
      </c>
      <c r="D54" s="69">
        <v>0</v>
      </c>
      <c r="E54" s="83">
        <v>0</v>
      </c>
      <c r="F54" s="71">
        <v>10000</v>
      </c>
      <c r="G54" s="69">
        <v>0</v>
      </c>
      <c r="H54" s="83">
        <v>0</v>
      </c>
      <c r="I54" s="83">
        <v>0</v>
      </c>
      <c r="J54" s="39">
        <v>0</v>
      </c>
      <c r="K54" s="40">
        <f t="shared" si="4"/>
        <v>0</v>
      </c>
    </row>
    <row r="55" spans="2:11" ht="15.75" thickBot="1">
      <c r="B55" s="76" t="s">
        <v>56</v>
      </c>
      <c r="C55" s="84"/>
      <c r="D55" s="85"/>
      <c r="E55" s="78">
        <v>48133</v>
      </c>
      <c r="F55" s="84"/>
      <c r="G55" s="85"/>
      <c r="H55" s="78">
        <v>48133</v>
      </c>
      <c r="I55" s="78">
        <v>0</v>
      </c>
      <c r="J55" s="79">
        <v>0</v>
      </c>
      <c r="K55" s="80">
        <f t="shared" si="4"/>
        <v>0.08317021145861678</v>
      </c>
    </row>
    <row r="56" spans="2:11" ht="15.75" thickBot="1">
      <c r="B56" s="47" t="s">
        <v>57</v>
      </c>
      <c r="C56" s="86"/>
      <c r="D56" s="87"/>
      <c r="E56" s="50">
        <v>72377.33</v>
      </c>
      <c r="F56" s="86"/>
      <c r="G56" s="87"/>
      <c r="H56" s="50">
        <v>76639.23000000001</v>
      </c>
      <c r="I56" s="50">
        <v>4261.9</v>
      </c>
      <c r="J56" s="52">
        <v>0.05888446009268371</v>
      </c>
      <c r="K56" s="53">
        <f t="shared" si="4"/>
        <v>0.13242683741145508</v>
      </c>
    </row>
    <row r="57" spans="2:11" ht="15">
      <c r="B57" s="34" t="s">
        <v>42</v>
      </c>
      <c r="C57" s="81">
        <v>5231436</v>
      </c>
      <c r="D57" s="82">
        <v>0.0056</v>
      </c>
      <c r="E57" s="37">
        <v>29296.04</v>
      </c>
      <c r="F57" s="81">
        <v>5231436</v>
      </c>
      <c r="G57" s="82">
        <v>0.0056</v>
      </c>
      <c r="H57" s="37">
        <v>29296.04</v>
      </c>
      <c r="I57" s="37">
        <v>0</v>
      </c>
      <c r="J57" s="39">
        <v>0</v>
      </c>
      <c r="K57" s="88">
        <f t="shared" si="4"/>
        <v>0.05062135835497674</v>
      </c>
    </row>
    <row r="58" spans="2:11" ht="15">
      <c r="B58" s="89" t="s">
        <v>43</v>
      </c>
      <c r="C58" s="68">
        <v>5231436</v>
      </c>
      <c r="D58" s="69">
        <v>0.0013</v>
      </c>
      <c r="E58" s="90">
        <v>6800.87</v>
      </c>
      <c r="F58" s="68">
        <v>5231436</v>
      </c>
      <c r="G58" s="69">
        <v>0.0013</v>
      </c>
      <c r="H58" s="90">
        <v>6800.87</v>
      </c>
      <c r="I58" s="90">
        <v>0</v>
      </c>
      <c r="J58" s="39">
        <v>0</v>
      </c>
      <c r="K58" s="40">
        <f t="shared" si="4"/>
        <v>0.011751392932137266</v>
      </c>
    </row>
    <row r="59" spans="2:11" ht="15.75" thickBot="1">
      <c r="B59" s="91" t="s">
        <v>58</v>
      </c>
      <c r="C59" s="92">
        <v>1</v>
      </c>
      <c r="D59" s="93">
        <v>0.25</v>
      </c>
      <c r="E59" s="75">
        <v>0.25</v>
      </c>
      <c r="F59" s="92">
        <v>1</v>
      </c>
      <c r="G59" s="93">
        <v>0.25</v>
      </c>
      <c r="H59" s="75">
        <v>0.25</v>
      </c>
      <c r="I59" s="75">
        <v>0</v>
      </c>
      <c r="J59" s="39">
        <v>0</v>
      </c>
      <c r="K59" s="40">
        <f t="shared" si="4"/>
        <v>4.319812366703549E-07</v>
      </c>
    </row>
    <row r="60" spans="2:11" ht="15.75" thickBot="1">
      <c r="B60" s="47" t="s">
        <v>59</v>
      </c>
      <c r="C60" s="1"/>
      <c r="D60" s="51"/>
      <c r="E60" s="50">
        <v>36097.16</v>
      </c>
      <c r="F60" s="1"/>
      <c r="G60" s="51"/>
      <c r="H60" s="50">
        <v>36097.16</v>
      </c>
      <c r="I60" s="50">
        <v>0</v>
      </c>
      <c r="J60" s="52">
        <v>0</v>
      </c>
      <c r="K60" s="53">
        <f t="shared" si="4"/>
        <v>0.06237318326835068</v>
      </c>
    </row>
    <row r="61" spans="2:11" ht="15.75" thickBot="1">
      <c r="B61" s="94" t="s">
        <v>60</v>
      </c>
      <c r="C61" s="95">
        <v>5208000</v>
      </c>
      <c r="D61" s="110">
        <v>0.007</v>
      </c>
      <c r="E61" s="96">
        <v>36456</v>
      </c>
      <c r="F61" s="95">
        <v>5208000</v>
      </c>
      <c r="G61" s="111">
        <v>0.007</v>
      </c>
      <c r="H61" s="96">
        <v>36456</v>
      </c>
      <c r="I61" s="97">
        <v>0</v>
      </c>
      <c r="J61" s="98">
        <v>0</v>
      </c>
      <c r="K61" s="99">
        <f t="shared" si="4"/>
        <v>0.06299323185621783</v>
      </c>
    </row>
    <row r="62" spans="2:11" ht="15.75" thickBot="1">
      <c r="B62" s="47" t="s">
        <v>61</v>
      </c>
      <c r="C62" s="1"/>
      <c r="D62" s="51"/>
      <c r="E62" s="50">
        <v>507887.52</v>
      </c>
      <c r="F62" s="1"/>
      <c r="G62" s="100"/>
      <c r="H62" s="50">
        <v>512149.42000000004</v>
      </c>
      <c r="I62" s="50">
        <v>4261.900000000023</v>
      </c>
      <c r="J62" s="52">
        <v>0.008391424935977996</v>
      </c>
      <c r="K62" s="53">
        <f t="shared" si="4"/>
        <v>0.8849557592464201</v>
      </c>
    </row>
    <row r="63" spans="2:11" ht="15.75" thickBot="1">
      <c r="B63" s="101" t="s">
        <v>62</v>
      </c>
      <c r="C63" s="102">
        <v>507887.52</v>
      </c>
      <c r="D63" s="103">
        <v>0.13</v>
      </c>
      <c r="E63" s="104">
        <v>66025.38</v>
      </c>
      <c r="F63" s="102">
        <v>512149.42</v>
      </c>
      <c r="G63" s="105">
        <v>0.13</v>
      </c>
      <c r="H63" s="104">
        <v>66579.42</v>
      </c>
      <c r="I63" s="50">
        <v>554.0399999999936</v>
      </c>
      <c r="J63" s="52">
        <v>0.008391318611115809</v>
      </c>
      <c r="K63" s="53">
        <f t="shared" si="4"/>
        <v>0.11504424075357984</v>
      </c>
    </row>
    <row r="64" spans="2:11" ht="15.75" thickBot="1">
      <c r="B64" s="47" t="s">
        <v>63</v>
      </c>
      <c r="C64" s="1"/>
      <c r="D64" s="1"/>
      <c r="E64" s="50">
        <v>573912.9</v>
      </c>
      <c r="F64" s="1"/>
      <c r="G64" s="1"/>
      <c r="H64" s="50">
        <v>578728.8400000001</v>
      </c>
      <c r="I64" s="50">
        <v>4815.9400000000605</v>
      </c>
      <c r="J64" s="52">
        <v>0.008391412703913886</v>
      </c>
      <c r="K64" s="53">
        <f t="shared" si="4"/>
        <v>1</v>
      </c>
    </row>
    <row r="65" ht="15.75" thickBot="1"/>
    <row r="66" spans="2:11" ht="19.5" thickBot="1">
      <c r="B66" s="106" t="s">
        <v>64</v>
      </c>
      <c r="C66" s="162">
        <v>7811999.999999999</v>
      </c>
      <c r="D66" s="108" t="s">
        <v>65</v>
      </c>
      <c r="E66" s="121">
        <v>15000</v>
      </c>
      <c r="F66" s="122" t="s">
        <v>70</v>
      </c>
      <c r="G66" s="48"/>
      <c r="H66" s="127" t="s">
        <v>74</v>
      </c>
      <c r="I66" s="123">
        <v>1.0045</v>
      </c>
      <c r="J66" s="1"/>
      <c r="K66" s="1"/>
    </row>
    <row r="67" spans="2:11" ht="19.5" thickBot="1">
      <c r="B67" s="106" t="s">
        <v>66</v>
      </c>
      <c r="C67" s="109">
        <v>750</v>
      </c>
      <c r="D67" s="108" t="s">
        <v>65</v>
      </c>
      <c r="E67" s="124" t="s">
        <v>71</v>
      </c>
      <c r="F67" s="125">
        <v>0.7</v>
      </c>
      <c r="G67" s="48"/>
      <c r="H67" s="127" t="s">
        <v>75</v>
      </c>
      <c r="I67" s="123">
        <v>1.0045</v>
      </c>
      <c r="J67" s="1"/>
      <c r="K67" s="1"/>
    </row>
    <row r="68" spans="2:11" ht="15.75" thickBot="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27" thickBot="1">
      <c r="B69" s="126" t="s">
        <v>85</v>
      </c>
      <c r="C69" s="28" t="s">
        <v>45</v>
      </c>
      <c r="D69" s="29" t="s">
        <v>46</v>
      </c>
      <c r="E69" s="30" t="s">
        <v>47</v>
      </c>
      <c r="F69" s="29" t="s">
        <v>45</v>
      </c>
      <c r="G69" s="29" t="s">
        <v>46</v>
      </c>
      <c r="H69" s="30" t="s">
        <v>47</v>
      </c>
      <c r="I69" s="31" t="s">
        <v>8</v>
      </c>
      <c r="J69" s="32" t="s">
        <v>48</v>
      </c>
      <c r="K69" s="33" t="s">
        <v>49</v>
      </c>
    </row>
    <row r="70" spans="2:11" ht="15">
      <c r="B70" s="34" t="s">
        <v>50</v>
      </c>
      <c r="C70" s="35">
        <v>750</v>
      </c>
      <c r="D70" s="36">
        <v>0.06938</v>
      </c>
      <c r="E70" s="37">
        <v>52.04</v>
      </c>
      <c r="F70" s="35">
        <v>750</v>
      </c>
      <c r="G70" s="38">
        <v>0.06938</v>
      </c>
      <c r="H70" s="37">
        <v>52.04</v>
      </c>
      <c r="I70" s="37">
        <v>0</v>
      </c>
      <c r="J70" s="39">
        <v>0</v>
      </c>
      <c r="K70" s="40">
        <f>IF(ISERROR(H70/$H$95),0,H70/$H$95)</f>
        <v>6.015142925817996E-05</v>
      </c>
    </row>
    <row r="71" spans="2:11" ht="15.75" thickBot="1">
      <c r="B71" s="41" t="s">
        <v>51</v>
      </c>
      <c r="C71" s="42">
        <v>7846403.999999999</v>
      </c>
      <c r="D71" s="43">
        <v>0.06938</v>
      </c>
      <c r="E71" s="44">
        <v>544383.51</v>
      </c>
      <c r="F71" s="42">
        <v>7846403.999999999</v>
      </c>
      <c r="G71" s="45">
        <v>0.06938</v>
      </c>
      <c r="H71" s="44">
        <v>544383.51</v>
      </c>
      <c r="I71" s="44">
        <v>0</v>
      </c>
      <c r="J71" s="46">
        <v>0</v>
      </c>
      <c r="K71" s="40">
        <f aca="true" t="shared" si="5" ref="K71:K95">IF(ISERROR(H71/$H$95),0,H71/$H$95)</f>
        <v>0.6292360912967851</v>
      </c>
    </row>
    <row r="72" spans="2:11" ht="15.75" thickBot="1">
      <c r="B72" s="47" t="s">
        <v>52</v>
      </c>
      <c r="C72" s="48"/>
      <c r="D72" s="49"/>
      <c r="E72" s="50">
        <v>544435.55</v>
      </c>
      <c r="F72" s="1"/>
      <c r="G72" s="51"/>
      <c r="H72" s="50">
        <v>544435.55</v>
      </c>
      <c r="I72" s="50">
        <v>0</v>
      </c>
      <c r="J72" s="52">
        <v>0</v>
      </c>
      <c r="K72" s="53">
        <f t="shared" si="5"/>
        <v>0.6292962427260435</v>
      </c>
    </row>
    <row r="73" spans="2:11" ht="15">
      <c r="B73" s="54" t="s">
        <v>7</v>
      </c>
      <c r="C73" s="55">
        <v>1</v>
      </c>
      <c r="D73" s="128">
        <v>4722.33</v>
      </c>
      <c r="E73" s="57">
        <v>4722.33</v>
      </c>
      <c r="F73" s="58">
        <v>1</v>
      </c>
      <c r="G73" s="128">
        <v>5208.0199999999995</v>
      </c>
      <c r="H73" s="57">
        <v>5208.02</v>
      </c>
      <c r="I73" s="57">
        <v>485.6900000000005</v>
      </c>
      <c r="J73" s="39">
        <v>0.10284965260792882</v>
      </c>
      <c r="K73" s="40">
        <f t="shared" si="5"/>
        <v>0.006019789519699969</v>
      </c>
    </row>
    <row r="74" spans="2:11" ht="15">
      <c r="B74" s="116" t="s">
        <v>101</v>
      </c>
      <c r="C74" s="59">
        <v>1</v>
      </c>
      <c r="D74" s="60">
        <v>1</v>
      </c>
      <c r="E74" s="61">
        <v>1</v>
      </c>
      <c r="F74" s="62">
        <v>1</v>
      </c>
      <c r="G74" s="60">
        <v>1.03</v>
      </c>
      <c r="H74" s="63">
        <v>1.03</v>
      </c>
      <c r="I74" s="63">
        <v>0.030000000000000027</v>
      </c>
      <c r="J74" s="39">
        <v>0.030000000000000027</v>
      </c>
      <c r="K74" s="40">
        <f t="shared" si="5"/>
        <v>1.1905451986150147E-06</v>
      </c>
    </row>
    <row r="75" spans="2:11" ht="15">
      <c r="B75" s="116" t="s">
        <v>102</v>
      </c>
      <c r="C75" s="59"/>
      <c r="D75" s="60"/>
      <c r="E75" s="61"/>
      <c r="F75" s="62">
        <v>1</v>
      </c>
      <c r="G75" s="60">
        <v>0.28</v>
      </c>
      <c r="H75" s="63">
        <v>0.28</v>
      </c>
      <c r="I75" s="63">
        <v>0.28</v>
      </c>
      <c r="J75" s="39">
        <v>0</v>
      </c>
      <c r="K75" s="40">
        <f t="shared" si="5"/>
        <v>3.2364335496330494E-07</v>
      </c>
    </row>
    <row r="76" spans="2:11" ht="15">
      <c r="B76" s="67" t="s">
        <v>15</v>
      </c>
      <c r="C76" s="160">
        <v>15000</v>
      </c>
      <c r="D76" s="69">
        <v>2.9023</v>
      </c>
      <c r="E76" s="61">
        <v>43534.5</v>
      </c>
      <c r="F76" s="66">
        <v>15000</v>
      </c>
      <c r="G76" s="159">
        <v>2.5225</v>
      </c>
      <c r="H76" s="61">
        <v>37837.5</v>
      </c>
      <c r="I76" s="61">
        <v>-5697</v>
      </c>
      <c r="J76" s="39">
        <v>-0.13086173035178997</v>
      </c>
      <c r="K76" s="40">
        <f t="shared" si="5"/>
        <v>0.04373519801222875</v>
      </c>
    </row>
    <row r="77" spans="2:11" ht="15">
      <c r="B77" s="67" t="s">
        <v>81</v>
      </c>
      <c r="C77" s="68">
        <v>15000</v>
      </c>
      <c r="D77" s="69">
        <v>0.7109</v>
      </c>
      <c r="E77" s="61">
        <v>10663.5</v>
      </c>
      <c r="F77" s="70">
        <v>15000</v>
      </c>
      <c r="G77" s="69">
        <v>0.7109</v>
      </c>
      <c r="H77" s="61">
        <v>10663.5</v>
      </c>
      <c r="I77" s="61">
        <v>0</v>
      </c>
      <c r="J77" s="39">
        <v>0</v>
      </c>
      <c r="K77" s="40">
        <f t="shared" si="5"/>
        <v>0.012325610413040007</v>
      </c>
    </row>
    <row r="78" spans="2:11" ht="15">
      <c r="B78" s="116" t="s">
        <v>109</v>
      </c>
      <c r="C78" s="71">
        <v>15000</v>
      </c>
      <c r="D78" s="72">
        <v>0</v>
      </c>
      <c r="E78" s="61">
        <v>0</v>
      </c>
      <c r="F78" s="71">
        <v>15000</v>
      </c>
      <c r="G78" s="72">
        <v>0.1574</v>
      </c>
      <c r="H78" s="61">
        <v>2361</v>
      </c>
      <c r="I78" s="61">
        <v>2361</v>
      </c>
      <c r="J78" s="39">
        <v>0</v>
      </c>
      <c r="K78" s="40">
        <f t="shared" si="5"/>
        <v>0.002729007003815582</v>
      </c>
    </row>
    <row r="79" spans="2:11" ht="15">
      <c r="B79" s="120" t="s">
        <v>110</v>
      </c>
      <c r="C79" s="71">
        <v>15000</v>
      </c>
      <c r="D79" s="72">
        <v>0</v>
      </c>
      <c r="E79" s="61">
        <v>0</v>
      </c>
      <c r="F79" s="71">
        <v>15000</v>
      </c>
      <c r="G79" s="72">
        <v>0</v>
      </c>
      <c r="H79" s="61">
        <v>0</v>
      </c>
      <c r="I79" s="61">
        <v>0</v>
      </c>
      <c r="J79" s="39">
        <v>0</v>
      </c>
      <c r="K79" s="40">
        <f t="shared" si="5"/>
        <v>0</v>
      </c>
    </row>
    <row r="80" spans="2:11" ht="15">
      <c r="B80" s="116" t="s">
        <v>103</v>
      </c>
      <c r="C80" s="71">
        <v>15000</v>
      </c>
      <c r="D80" s="72">
        <v>-1.0611</v>
      </c>
      <c r="E80" s="61">
        <v>-15916.5</v>
      </c>
      <c r="F80" s="71">
        <v>15000</v>
      </c>
      <c r="G80" s="72">
        <v>-1.06111</v>
      </c>
      <c r="H80" s="61">
        <v>-15916.65</v>
      </c>
      <c r="I80" s="61">
        <v>-0.1499999999996362</v>
      </c>
      <c r="J80" s="39">
        <v>9.424182452149417E-06</v>
      </c>
      <c r="K80" s="40">
        <f t="shared" si="5"/>
        <v>-0.018397564306345312</v>
      </c>
    </row>
    <row r="81" spans="2:11" ht="15.75" thickBot="1">
      <c r="B81" s="181" t="s">
        <v>104</v>
      </c>
      <c r="C81" s="71">
        <v>15000</v>
      </c>
      <c r="D81" s="45">
        <v>-0.6</v>
      </c>
      <c r="E81" s="75">
        <v>-9000</v>
      </c>
      <c r="F81" s="71">
        <v>15000</v>
      </c>
      <c r="G81" s="72">
        <v>0</v>
      </c>
      <c r="H81" s="61">
        <v>0</v>
      </c>
      <c r="I81" s="61">
        <v>9000</v>
      </c>
      <c r="J81" s="39">
        <v>-1</v>
      </c>
      <c r="K81" s="40">
        <f t="shared" si="5"/>
        <v>0</v>
      </c>
    </row>
    <row r="82" spans="2:11" ht="15.75" thickBot="1">
      <c r="B82" s="76" t="s">
        <v>54</v>
      </c>
      <c r="C82" s="48"/>
      <c r="D82" s="77"/>
      <c r="E82" s="78">
        <v>34004.83</v>
      </c>
      <c r="F82" s="48"/>
      <c r="G82" s="77"/>
      <c r="H82" s="78">
        <v>40154.68</v>
      </c>
      <c r="I82" s="78">
        <v>6149.85</v>
      </c>
      <c r="J82" s="79">
        <v>0.18085224951867132</v>
      </c>
      <c r="K82" s="80">
        <f t="shared" si="5"/>
        <v>0.046413554830992576</v>
      </c>
    </row>
    <row r="83" spans="2:11" ht="15">
      <c r="B83" s="67" t="s">
        <v>40</v>
      </c>
      <c r="C83" s="81">
        <v>15000</v>
      </c>
      <c r="D83" s="82">
        <v>2.7045</v>
      </c>
      <c r="E83" s="61">
        <v>40567.5</v>
      </c>
      <c r="F83" s="81">
        <v>15000</v>
      </c>
      <c r="G83" s="82">
        <v>2.7045</v>
      </c>
      <c r="H83" s="61">
        <v>40567.5</v>
      </c>
      <c r="I83" s="61">
        <v>0</v>
      </c>
      <c r="J83" s="39">
        <v>0</v>
      </c>
      <c r="K83" s="40">
        <f t="shared" si="5"/>
        <v>0.04689072072312097</v>
      </c>
    </row>
    <row r="84" spans="2:11" ht="15">
      <c r="B84" s="67" t="s">
        <v>41</v>
      </c>
      <c r="C84" s="68">
        <v>15000</v>
      </c>
      <c r="D84" s="69">
        <v>2.1088</v>
      </c>
      <c r="E84" s="83">
        <v>31632</v>
      </c>
      <c r="F84" s="68">
        <v>15000</v>
      </c>
      <c r="G84" s="82">
        <v>2.1088</v>
      </c>
      <c r="H84" s="83">
        <v>31632</v>
      </c>
      <c r="I84" s="83">
        <v>0</v>
      </c>
      <c r="J84" s="39">
        <v>0</v>
      </c>
      <c r="K84" s="40">
        <f t="shared" si="5"/>
        <v>0.0365624521578545</v>
      </c>
    </row>
    <row r="85" spans="2:11" ht="15.75" thickBot="1">
      <c r="B85" s="74" t="s">
        <v>55</v>
      </c>
      <c r="C85" s="71">
        <v>15000</v>
      </c>
      <c r="D85" s="69">
        <v>0</v>
      </c>
      <c r="E85" s="83">
        <v>0</v>
      </c>
      <c r="F85" s="71">
        <v>15000</v>
      </c>
      <c r="G85" s="69">
        <v>0</v>
      </c>
      <c r="H85" s="83">
        <v>0</v>
      </c>
      <c r="I85" s="83">
        <v>0</v>
      </c>
      <c r="J85" s="39">
        <v>0</v>
      </c>
      <c r="K85" s="40">
        <f t="shared" si="5"/>
        <v>0</v>
      </c>
    </row>
    <row r="86" spans="2:11" ht="15.75" thickBot="1">
      <c r="B86" s="76" t="s">
        <v>56</v>
      </c>
      <c r="C86" s="84"/>
      <c r="D86" s="85"/>
      <c r="E86" s="78">
        <v>72199.5</v>
      </c>
      <c r="F86" s="84"/>
      <c r="G86" s="85"/>
      <c r="H86" s="78">
        <v>72199.5</v>
      </c>
      <c r="I86" s="78">
        <v>0</v>
      </c>
      <c r="J86" s="79">
        <v>0</v>
      </c>
      <c r="K86" s="80">
        <f t="shared" si="5"/>
        <v>0.08345317288097548</v>
      </c>
    </row>
    <row r="87" spans="2:11" ht="15.75" thickBot="1">
      <c r="B87" s="47" t="s">
        <v>57</v>
      </c>
      <c r="C87" s="86"/>
      <c r="D87" s="87"/>
      <c r="E87" s="50">
        <v>106204.33</v>
      </c>
      <c r="F87" s="86"/>
      <c r="G87" s="87"/>
      <c r="H87" s="50">
        <v>112354.18</v>
      </c>
      <c r="I87" s="50">
        <v>6149.85</v>
      </c>
      <c r="J87" s="52">
        <v>0.057905831146432545</v>
      </c>
      <c r="K87" s="53">
        <f t="shared" si="5"/>
        <v>0.12986672771196806</v>
      </c>
    </row>
    <row r="88" spans="2:11" ht="15">
      <c r="B88" s="34" t="s">
        <v>42</v>
      </c>
      <c r="C88" s="81">
        <v>7847153.999999999</v>
      </c>
      <c r="D88" s="82">
        <v>0.0056</v>
      </c>
      <c r="E88" s="37">
        <v>43944.06</v>
      </c>
      <c r="F88" s="81">
        <v>7847153.999999999</v>
      </c>
      <c r="G88" s="82">
        <v>0.0056</v>
      </c>
      <c r="H88" s="37">
        <v>43944.06</v>
      </c>
      <c r="I88" s="37">
        <v>0</v>
      </c>
      <c r="J88" s="39">
        <v>0</v>
      </c>
      <c r="K88" s="88">
        <f t="shared" si="5"/>
        <v>0.05079358217538846</v>
      </c>
    </row>
    <row r="89" spans="2:11" ht="15">
      <c r="B89" s="89" t="s">
        <v>43</v>
      </c>
      <c r="C89" s="68">
        <v>7847153.999999999</v>
      </c>
      <c r="D89" s="69">
        <v>0.0013</v>
      </c>
      <c r="E89" s="90">
        <v>10201.3</v>
      </c>
      <c r="F89" s="68">
        <v>7847153.999999999</v>
      </c>
      <c r="G89" s="69">
        <v>0.0013</v>
      </c>
      <c r="H89" s="90">
        <v>10201.3</v>
      </c>
      <c r="I89" s="90">
        <v>0</v>
      </c>
      <c r="J89" s="39">
        <v>0</v>
      </c>
      <c r="K89" s="40">
        <f t="shared" si="5"/>
        <v>0.01179136770352558</v>
      </c>
    </row>
    <row r="90" spans="2:11" ht="15.75" thickBot="1">
      <c r="B90" s="91" t="s">
        <v>58</v>
      </c>
      <c r="C90" s="92">
        <v>1</v>
      </c>
      <c r="D90" s="93">
        <v>0.25</v>
      </c>
      <c r="E90" s="75">
        <v>0.25</v>
      </c>
      <c r="F90" s="92">
        <v>1</v>
      </c>
      <c r="G90" s="93">
        <v>0.25</v>
      </c>
      <c r="H90" s="75">
        <v>0.25</v>
      </c>
      <c r="I90" s="75">
        <v>0</v>
      </c>
      <c r="J90" s="39">
        <v>0</v>
      </c>
      <c r="K90" s="40">
        <f t="shared" si="5"/>
        <v>2.8896728121723654E-07</v>
      </c>
    </row>
    <row r="91" spans="2:11" ht="15.75" thickBot="1">
      <c r="B91" s="47" t="s">
        <v>59</v>
      </c>
      <c r="C91" s="1"/>
      <c r="D91" s="51"/>
      <c r="E91" s="50">
        <v>54145.61</v>
      </c>
      <c r="F91" s="1"/>
      <c r="G91" s="51"/>
      <c r="H91" s="50">
        <v>54145.61</v>
      </c>
      <c r="I91" s="50">
        <v>0</v>
      </c>
      <c r="J91" s="52">
        <v>0</v>
      </c>
      <c r="K91" s="53">
        <f t="shared" si="5"/>
        <v>0.06258523884619525</v>
      </c>
    </row>
    <row r="92" spans="2:11" ht="15.75" thickBot="1">
      <c r="B92" s="94" t="s">
        <v>60</v>
      </c>
      <c r="C92" s="95">
        <v>7812000</v>
      </c>
      <c r="D92" s="110">
        <v>0.007</v>
      </c>
      <c r="E92" s="96">
        <v>54684</v>
      </c>
      <c r="F92" s="95">
        <v>7812000</v>
      </c>
      <c r="G92" s="111">
        <v>0.007</v>
      </c>
      <c r="H92" s="96">
        <v>54684</v>
      </c>
      <c r="I92" s="97">
        <v>0</v>
      </c>
      <c r="J92" s="98">
        <v>0</v>
      </c>
      <c r="K92" s="99">
        <f t="shared" si="5"/>
        <v>0.06320754722433346</v>
      </c>
    </row>
    <row r="93" spans="2:11" ht="15.75" thickBot="1">
      <c r="B93" s="47" t="s">
        <v>61</v>
      </c>
      <c r="C93" s="1"/>
      <c r="D93" s="51"/>
      <c r="E93" s="50">
        <v>759469.49</v>
      </c>
      <c r="F93" s="1"/>
      <c r="G93" s="100"/>
      <c r="H93" s="50">
        <v>765619.34</v>
      </c>
      <c r="I93" s="50">
        <v>6149.849999999977</v>
      </c>
      <c r="J93" s="52">
        <v>0.00809756031147476</v>
      </c>
      <c r="K93" s="53">
        <f t="shared" si="5"/>
        <v>0.8849557565085401</v>
      </c>
    </row>
    <row r="94" spans="2:11" ht="15.75" thickBot="1">
      <c r="B94" s="101" t="s">
        <v>62</v>
      </c>
      <c r="C94" s="102">
        <v>759469.49</v>
      </c>
      <c r="D94" s="103">
        <v>0.13</v>
      </c>
      <c r="E94" s="104">
        <v>98731.03</v>
      </c>
      <c r="F94" s="102">
        <v>765619.34</v>
      </c>
      <c r="G94" s="105">
        <v>0.13</v>
      </c>
      <c r="H94" s="104">
        <v>99530.51</v>
      </c>
      <c r="I94" s="50">
        <v>799.4799999999959</v>
      </c>
      <c r="J94" s="52">
        <v>0.008097555550671313</v>
      </c>
      <c r="K94" s="53">
        <f t="shared" si="5"/>
        <v>0.11504424349145989</v>
      </c>
    </row>
    <row r="95" spans="2:11" ht="15.75" thickBot="1">
      <c r="B95" s="47" t="s">
        <v>63</v>
      </c>
      <c r="C95" s="1"/>
      <c r="D95" s="1"/>
      <c r="E95" s="50">
        <v>858200.52</v>
      </c>
      <c r="F95" s="1"/>
      <c r="G95" s="1"/>
      <c r="H95" s="50">
        <v>865149.85</v>
      </c>
      <c r="I95" s="50">
        <v>6949.329999999958</v>
      </c>
      <c r="J95" s="52">
        <v>0.00809755976377171</v>
      </c>
      <c r="K95" s="53">
        <f t="shared" si="5"/>
        <v>1</v>
      </c>
    </row>
    <row r="97" ht="15.75" thickBot="1"/>
    <row r="98" spans="2:11" ht="19.5" thickBot="1">
      <c r="B98" s="106" t="s">
        <v>64</v>
      </c>
      <c r="C98" s="162">
        <v>10416000</v>
      </c>
      <c r="D98" s="108" t="s">
        <v>65</v>
      </c>
      <c r="E98" s="121">
        <v>20000</v>
      </c>
      <c r="F98" s="122" t="s">
        <v>70</v>
      </c>
      <c r="G98" s="48"/>
      <c r="H98" s="127" t="s">
        <v>74</v>
      </c>
      <c r="I98" s="123">
        <v>1.0045</v>
      </c>
      <c r="J98" s="1"/>
      <c r="K98" s="1"/>
    </row>
    <row r="99" spans="2:11" ht="19.5" thickBot="1">
      <c r="B99" s="106" t="s">
        <v>66</v>
      </c>
      <c r="C99" s="109">
        <v>750</v>
      </c>
      <c r="D99" s="108" t="s">
        <v>65</v>
      </c>
      <c r="E99" s="124" t="s">
        <v>71</v>
      </c>
      <c r="F99" s="125">
        <v>0.7</v>
      </c>
      <c r="G99" s="48"/>
      <c r="H99" s="127" t="s">
        <v>75</v>
      </c>
      <c r="I99" s="123">
        <v>1.0045</v>
      </c>
      <c r="J99" s="1"/>
      <c r="K99" s="1"/>
    </row>
    <row r="100" spans="2:11" ht="15.75" thickBot="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27" thickBot="1">
      <c r="B101" s="126" t="s">
        <v>85</v>
      </c>
      <c r="C101" s="28" t="s">
        <v>45</v>
      </c>
      <c r="D101" s="29" t="s">
        <v>46</v>
      </c>
      <c r="E101" s="30" t="s">
        <v>47</v>
      </c>
      <c r="F101" s="29" t="s">
        <v>45</v>
      </c>
      <c r="G101" s="29" t="s">
        <v>46</v>
      </c>
      <c r="H101" s="30" t="s">
        <v>47</v>
      </c>
      <c r="I101" s="31" t="s">
        <v>8</v>
      </c>
      <c r="J101" s="32" t="s">
        <v>48</v>
      </c>
      <c r="K101" s="33" t="s">
        <v>49</v>
      </c>
    </row>
    <row r="102" spans="2:11" ht="15">
      <c r="B102" s="34" t="s">
        <v>50</v>
      </c>
      <c r="C102" s="35">
        <v>750</v>
      </c>
      <c r="D102" s="36">
        <v>0.06938</v>
      </c>
      <c r="E102" s="37">
        <v>52.04</v>
      </c>
      <c r="F102" s="35">
        <v>750</v>
      </c>
      <c r="G102" s="38">
        <v>0.06938</v>
      </c>
      <c r="H102" s="37">
        <v>52.04</v>
      </c>
      <c r="I102" s="37">
        <v>0</v>
      </c>
      <c r="J102" s="39">
        <v>0</v>
      </c>
      <c r="K102" s="40">
        <f>IF(ISERROR(H102/$H$127),0,H102/$H$127)</f>
        <v>4.519044572897968E-05</v>
      </c>
    </row>
    <row r="103" spans="2:11" ht="15.75" thickBot="1">
      <c r="B103" s="41" t="s">
        <v>51</v>
      </c>
      <c r="C103" s="42">
        <v>10462122</v>
      </c>
      <c r="D103" s="43">
        <v>0.06938</v>
      </c>
      <c r="E103" s="44">
        <v>725862.02</v>
      </c>
      <c r="F103" s="42">
        <v>10462122</v>
      </c>
      <c r="G103" s="45">
        <v>0.06938</v>
      </c>
      <c r="H103" s="44">
        <v>725862.02</v>
      </c>
      <c r="I103" s="44">
        <v>0</v>
      </c>
      <c r="J103" s="46">
        <v>0</v>
      </c>
      <c r="K103" s="40">
        <f aca="true" t="shared" si="6" ref="K103:K127">IF(ISERROR(H103/$H$127),0,H103/$H$127)</f>
        <v>0.6303233708981084</v>
      </c>
    </row>
    <row r="104" spans="2:11" ht="15.75" thickBot="1">
      <c r="B104" s="47" t="s">
        <v>52</v>
      </c>
      <c r="C104" s="48"/>
      <c r="D104" s="49"/>
      <c r="E104" s="50">
        <v>725914.06</v>
      </c>
      <c r="F104" s="1"/>
      <c r="G104" s="51"/>
      <c r="H104" s="50">
        <v>725914.06</v>
      </c>
      <c r="I104" s="50">
        <v>0</v>
      </c>
      <c r="J104" s="52">
        <v>0</v>
      </c>
      <c r="K104" s="53">
        <f t="shared" si="6"/>
        <v>0.6303685613438375</v>
      </c>
    </row>
    <row r="105" spans="2:11" ht="15">
      <c r="B105" s="54" t="s">
        <v>7</v>
      </c>
      <c r="C105" s="55">
        <v>1</v>
      </c>
      <c r="D105" s="128">
        <v>4722.33</v>
      </c>
      <c r="E105" s="57">
        <v>4722.33</v>
      </c>
      <c r="F105" s="58">
        <v>1</v>
      </c>
      <c r="G105" s="128">
        <v>5208.0199999999995</v>
      </c>
      <c r="H105" s="57">
        <v>5208.02</v>
      </c>
      <c r="I105" s="57">
        <v>485.6900000000005</v>
      </c>
      <c r="J105" s="39">
        <v>0.10284965260792882</v>
      </c>
      <c r="K105" s="40">
        <f t="shared" si="6"/>
        <v>0.0045225354566764174</v>
      </c>
    </row>
    <row r="106" spans="2:11" ht="15">
      <c r="B106" s="116" t="s">
        <v>101</v>
      </c>
      <c r="C106" s="59">
        <v>1</v>
      </c>
      <c r="D106" s="60">
        <v>1</v>
      </c>
      <c r="E106" s="61">
        <v>1</v>
      </c>
      <c r="F106" s="62">
        <v>1</v>
      </c>
      <c r="G106" s="60">
        <v>1.03</v>
      </c>
      <c r="H106" s="63">
        <v>1.03</v>
      </c>
      <c r="I106" s="63">
        <v>0.030000000000000027</v>
      </c>
      <c r="J106" s="39">
        <v>0.030000000000000027</v>
      </c>
      <c r="K106" s="40">
        <f t="shared" si="6"/>
        <v>8.944304208464464E-07</v>
      </c>
    </row>
    <row r="107" spans="2:11" ht="15">
      <c r="B107" s="116" t="s">
        <v>102</v>
      </c>
      <c r="C107" s="59"/>
      <c r="D107" s="60"/>
      <c r="E107" s="61"/>
      <c r="F107" s="62">
        <v>1</v>
      </c>
      <c r="G107" s="60">
        <v>0.28</v>
      </c>
      <c r="H107" s="63">
        <v>0.28</v>
      </c>
      <c r="I107" s="63">
        <v>0.28</v>
      </c>
      <c r="J107" s="39">
        <v>0</v>
      </c>
      <c r="K107" s="40">
        <f t="shared" si="6"/>
        <v>2.4314613382233495E-07</v>
      </c>
    </row>
    <row r="108" spans="2:11" ht="15">
      <c r="B108" s="67" t="s">
        <v>15</v>
      </c>
      <c r="C108" s="160">
        <v>20000</v>
      </c>
      <c r="D108" s="69">
        <v>2.9023</v>
      </c>
      <c r="E108" s="61">
        <v>58046</v>
      </c>
      <c r="F108" s="66">
        <v>20000</v>
      </c>
      <c r="G108" s="159">
        <v>2.5225</v>
      </c>
      <c r="H108" s="61">
        <v>50450</v>
      </c>
      <c r="I108" s="61">
        <v>-7596</v>
      </c>
      <c r="J108" s="39">
        <v>-0.13086173035178997</v>
      </c>
      <c r="K108" s="40">
        <f t="shared" si="6"/>
        <v>0.04380972304048856</v>
      </c>
    </row>
    <row r="109" spans="2:11" ht="15">
      <c r="B109" s="67" t="s">
        <v>81</v>
      </c>
      <c r="C109" s="68">
        <v>20000</v>
      </c>
      <c r="D109" s="69">
        <v>0.7109</v>
      </c>
      <c r="E109" s="61">
        <v>14218</v>
      </c>
      <c r="F109" s="70">
        <v>20000</v>
      </c>
      <c r="G109" s="69">
        <v>0.7109</v>
      </c>
      <c r="H109" s="61">
        <v>14218</v>
      </c>
      <c r="I109" s="61">
        <v>0</v>
      </c>
      <c r="J109" s="39">
        <v>0</v>
      </c>
      <c r="K109" s="40">
        <f t="shared" si="6"/>
        <v>0.012346613323878422</v>
      </c>
    </row>
    <row r="110" spans="2:11" ht="15">
      <c r="B110" s="116" t="s">
        <v>109</v>
      </c>
      <c r="C110" s="71">
        <v>20000</v>
      </c>
      <c r="D110" s="72">
        <v>0</v>
      </c>
      <c r="E110" s="61">
        <v>0</v>
      </c>
      <c r="F110" s="71">
        <v>20000</v>
      </c>
      <c r="G110" s="72">
        <v>0.1574</v>
      </c>
      <c r="H110" s="61">
        <v>3148</v>
      </c>
      <c r="I110" s="61">
        <v>3148</v>
      </c>
      <c r="J110" s="39">
        <v>0</v>
      </c>
      <c r="K110" s="40">
        <f t="shared" si="6"/>
        <v>0.002733657247402537</v>
      </c>
    </row>
    <row r="111" spans="2:11" ht="15">
      <c r="B111" s="120" t="s">
        <v>110</v>
      </c>
      <c r="C111" s="71">
        <v>20000</v>
      </c>
      <c r="D111" s="72">
        <v>0</v>
      </c>
      <c r="E111" s="61">
        <v>0</v>
      </c>
      <c r="F111" s="71">
        <v>20000</v>
      </c>
      <c r="G111" s="72">
        <v>0</v>
      </c>
      <c r="H111" s="61">
        <v>0</v>
      </c>
      <c r="I111" s="61">
        <v>0</v>
      </c>
      <c r="J111" s="39">
        <v>0</v>
      </c>
      <c r="K111" s="40">
        <f t="shared" si="6"/>
        <v>0</v>
      </c>
    </row>
    <row r="112" spans="2:11" ht="15">
      <c r="B112" s="116" t="s">
        <v>103</v>
      </c>
      <c r="C112" s="71">
        <v>20000</v>
      </c>
      <c r="D112" s="72">
        <v>-1.0611</v>
      </c>
      <c r="E112" s="61">
        <v>-21222</v>
      </c>
      <c r="F112" s="71">
        <v>20000</v>
      </c>
      <c r="G112" s="72">
        <v>-1.06111</v>
      </c>
      <c r="H112" s="61">
        <v>-21222.2</v>
      </c>
      <c r="I112" s="61">
        <v>-0.2000000000007276</v>
      </c>
      <c r="J112" s="39">
        <v>9.42418245220656E-06</v>
      </c>
      <c r="K112" s="40">
        <f t="shared" si="6"/>
        <v>-0.01842891386144413</v>
      </c>
    </row>
    <row r="113" spans="2:11" ht="15.75" thickBot="1">
      <c r="B113" s="181" t="s">
        <v>104</v>
      </c>
      <c r="C113" s="71">
        <v>20000</v>
      </c>
      <c r="D113" s="45">
        <v>-0.6</v>
      </c>
      <c r="E113" s="75">
        <v>-12000</v>
      </c>
      <c r="F113" s="71">
        <v>20000</v>
      </c>
      <c r="G113" s="72">
        <v>0</v>
      </c>
      <c r="H113" s="61">
        <v>0</v>
      </c>
      <c r="I113" s="61">
        <v>12000</v>
      </c>
      <c r="J113" s="39">
        <v>-1</v>
      </c>
      <c r="K113" s="40">
        <f t="shared" si="6"/>
        <v>0</v>
      </c>
    </row>
    <row r="114" spans="2:11" ht="15.75" thickBot="1">
      <c r="B114" s="76" t="s">
        <v>54</v>
      </c>
      <c r="C114" s="48"/>
      <c r="D114" s="77"/>
      <c r="E114" s="78">
        <v>43765.33</v>
      </c>
      <c r="F114" s="48"/>
      <c r="G114" s="77"/>
      <c r="H114" s="78">
        <v>51803.130000000005</v>
      </c>
      <c r="I114" s="78">
        <v>8037.799999999999</v>
      </c>
      <c r="J114" s="79">
        <v>0.1836567895180957</v>
      </c>
      <c r="K114" s="80">
        <f t="shared" si="6"/>
        <v>0.04498475278355648</v>
      </c>
    </row>
    <row r="115" spans="2:11" ht="15">
      <c r="B115" s="67" t="s">
        <v>40</v>
      </c>
      <c r="C115" s="81">
        <v>20000</v>
      </c>
      <c r="D115" s="82">
        <v>2.7045</v>
      </c>
      <c r="E115" s="61">
        <v>54090</v>
      </c>
      <c r="F115" s="81">
        <v>20000</v>
      </c>
      <c r="G115" s="82">
        <v>2.7045</v>
      </c>
      <c r="H115" s="61">
        <v>54090</v>
      </c>
      <c r="I115" s="61">
        <v>0</v>
      </c>
      <c r="J115" s="39">
        <v>0</v>
      </c>
      <c r="K115" s="40">
        <f t="shared" si="6"/>
        <v>0.04697062278017891</v>
      </c>
    </row>
    <row r="116" spans="2:11" ht="15">
      <c r="B116" s="67" t="s">
        <v>41</v>
      </c>
      <c r="C116" s="68">
        <v>20000</v>
      </c>
      <c r="D116" s="69">
        <v>2.1088</v>
      </c>
      <c r="E116" s="83">
        <v>42176</v>
      </c>
      <c r="F116" s="68">
        <v>20000</v>
      </c>
      <c r="G116" s="82">
        <v>2.1088</v>
      </c>
      <c r="H116" s="83">
        <v>42176</v>
      </c>
      <c r="I116" s="83">
        <v>0</v>
      </c>
      <c r="J116" s="39">
        <v>0</v>
      </c>
      <c r="K116" s="40">
        <f t="shared" si="6"/>
        <v>0.03662475478603856</v>
      </c>
    </row>
    <row r="117" spans="2:11" ht="15.75" thickBot="1">
      <c r="B117" s="74" t="s">
        <v>55</v>
      </c>
      <c r="C117" s="71">
        <v>20000</v>
      </c>
      <c r="D117" s="69">
        <v>0</v>
      </c>
      <c r="E117" s="83">
        <v>0</v>
      </c>
      <c r="F117" s="71">
        <v>20000</v>
      </c>
      <c r="G117" s="69">
        <v>0</v>
      </c>
      <c r="H117" s="83">
        <v>0</v>
      </c>
      <c r="I117" s="83">
        <v>0</v>
      </c>
      <c r="J117" s="39">
        <v>0</v>
      </c>
      <c r="K117" s="40">
        <f t="shared" si="6"/>
        <v>0</v>
      </c>
    </row>
    <row r="118" spans="2:11" ht="15.75" thickBot="1">
      <c r="B118" s="76" t="s">
        <v>56</v>
      </c>
      <c r="C118" s="84"/>
      <c r="D118" s="85"/>
      <c r="E118" s="78">
        <v>96266</v>
      </c>
      <c r="F118" s="84"/>
      <c r="G118" s="85"/>
      <c r="H118" s="78">
        <v>96266</v>
      </c>
      <c r="I118" s="78">
        <v>0</v>
      </c>
      <c r="J118" s="79">
        <v>0</v>
      </c>
      <c r="K118" s="80">
        <f t="shared" si="6"/>
        <v>0.08359537756621747</v>
      </c>
    </row>
    <row r="119" spans="2:11" ht="15.75" thickBot="1">
      <c r="B119" s="47" t="s">
        <v>57</v>
      </c>
      <c r="C119" s="86"/>
      <c r="D119" s="87"/>
      <c r="E119" s="50">
        <v>140031.33000000002</v>
      </c>
      <c r="F119" s="86"/>
      <c r="G119" s="87"/>
      <c r="H119" s="50">
        <v>148069.13</v>
      </c>
      <c r="I119" s="50">
        <v>8037.799999999999</v>
      </c>
      <c r="J119" s="52">
        <v>0.05740001184020746</v>
      </c>
      <c r="K119" s="53">
        <f t="shared" si="6"/>
        <v>0.12858013034977395</v>
      </c>
    </row>
    <row r="120" spans="2:11" ht="15">
      <c r="B120" s="34" t="s">
        <v>42</v>
      </c>
      <c r="C120" s="81">
        <v>10462872</v>
      </c>
      <c r="D120" s="82">
        <v>0.0056</v>
      </c>
      <c r="E120" s="37">
        <v>58592.08</v>
      </c>
      <c r="F120" s="81">
        <v>10462872</v>
      </c>
      <c r="G120" s="82">
        <v>0.0056</v>
      </c>
      <c r="H120" s="37">
        <v>58592.08</v>
      </c>
      <c r="I120" s="37">
        <v>0</v>
      </c>
      <c r="J120" s="39">
        <v>0</v>
      </c>
      <c r="K120" s="88">
        <f t="shared" si="6"/>
        <v>0.05088013473074626</v>
      </c>
    </row>
    <row r="121" spans="2:11" ht="15">
      <c r="B121" s="89" t="s">
        <v>43</v>
      </c>
      <c r="C121" s="68">
        <v>10462872</v>
      </c>
      <c r="D121" s="69">
        <v>0.0013</v>
      </c>
      <c r="E121" s="90">
        <v>13601.73</v>
      </c>
      <c r="F121" s="68">
        <v>10462872</v>
      </c>
      <c r="G121" s="69">
        <v>0.0013</v>
      </c>
      <c r="H121" s="90">
        <v>13601.73</v>
      </c>
      <c r="I121" s="90">
        <v>0</v>
      </c>
      <c r="J121" s="39">
        <v>0</v>
      </c>
      <c r="K121" s="40">
        <f t="shared" si="6"/>
        <v>0.011811457367125956</v>
      </c>
    </row>
    <row r="122" spans="2:11" ht="15.75" thickBot="1">
      <c r="B122" s="91" t="s">
        <v>58</v>
      </c>
      <c r="C122" s="92">
        <v>1</v>
      </c>
      <c r="D122" s="93">
        <v>0.25</v>
      </c>
      <c r="E122" s="75">
        <v>0.25</v>
      </c>
      <c r="F122" s="92">
        <v>1</v>
      </c>
      <c r="G122" s="93">
        <v>0.25</v>
      </c>
      <c r="H122" s="75">
        <v>0.25</v>
      </c>
      <c r="I122" s="75">
        <v>0</v>
      </c>
      <c r="J122" s="39">
        <v>0</v>
      </c>
      <c r="K122" s="40">
        <f t="shared" si="6"/>
        <v>2.1709476234137046E-07</v>
      </c>
    </row>
    <row r="123" spans="2:11" ht="15.75" thickBot="1">
      <c r="B123" s="47" t="s">
        <v>59</v>
      </c>
      <c r="C123" s="1"/>
      <c r="D123" s="51"/>
      <c r="E123" s="50">
        <v>72194.06</v>
      </c>
      <c r="F123" s="1"/>
      <c r="G123" s="51"/>
      <c r="H123" s="50">
        <v>72194.06</v>
      </c>
      <c r="I123" s="50">
        <v>0</v>
      </c>
      <c r="J123" s="52">
        <v>0</v>
      </c>
      <c r="K123" s="53">
        <f t="shared" si="6"/>
        <v>0.06269180919263456</v>
      </c>
    </row>
    <row r="124" spans="2:11" ht="15.75" thickBot="1">
      <c r="B124" s="94" t="s">
        <v>60</v>
      </c>
      <c r="C124" s="95">
        <v>10416000</v>
      </c>
      <c r="D124" s="110">
        <v>0.007</v>
      </c>
      <c r="E124" s="96">
        <v>72912</v>
      </c>
      <c r="F124" s="95">
        <v>10416000</v>
      </c>
      <c r="G124" s="111">
        <v>0.007</v>
      </c>
      <c r="H124" s="96">
        <v>72912</v>
      </c>
      <c r="I124" s="97">
        <v>0</v>
      </c>
      <c r="J124" s="98">
        <v>0</v>
      </c>
      <c r="K124" s="99">
        <f t="shared" si="6"/>
        <v>0.06331525324733601</v>
      </c>
    </row>
    <row r="125" spans="2:11" ht="15.75" thickBot="1">
      <c r="B125" s="47" t="s">
        <v>61</v>
      </c>
      <c r="C125" s="1"/>
      <c r="D125" s="51"/>
      <c r="E125" s="50">
        <v>1011051.4500000002</v>
      </c>
      <c r="F125" s="1"/>
      <c r="G125" s="100"/>
      <c r="H125" s="50">
        <v>1019089.25</v>
      </c>
      <c r="I125" s="50">
        <v>8037.799999999814</v>
      </c>
      <c r="J125" s="52">
        <v>0.007949941617708784</v>
      </c>
      <c r="K125" s="53">
        <f t="shared" si="6"/>
        <v>0.8849557541335819</v>
      </c>
    </row>
    <row r="126" spans="2:11" ht="15.75" thickBot="1">
      <c r="B126" s="101" t="s">
        <v>62</v>
      </c>
      <c r="C126" s="102">
        <v>1011051.45</v>
      </c>
      <c r="D126" s="103">
        <v>0.13</v>
      </c>
      <c r="E126" s="104">
        <v>131436.69</v>
      </c>
      <c r="F126" s="102">
        <v>1019089.25</v>
      </c>
      <c r="G126" s="105">
        <v>0.13</v>
      </c>
      <c r="H126" s="104">
        <v>132481.6</v>
      </c>
      <c r="I126" s="50">
        <v>1044.9100000000035</v>
      </c>
      <c r="J126" s="52">
        <v>0.007949911094078856</v>
      </c>
      <c r="K126" s="53">
        <f t="shared" si="6"/>
        <v>0.11504424586641802</v>
      </c>
    </row>
    <row r="127" spans="2:11" ht="15.75" thickBot="1">
      <c r="B127" s="47" t="s">
        <v>63</v>
      </c>
      <c r="C127" s="1"/>
      <c r="D127" s="1"/>
      <c r="E127" s="50">
        <v>1142488.1400000001</v>
      </c>
      <c r="F127" s="1"/>
      <c r="G127" s="1"/>
      <c r="H127" s="50">
        <v>1151570.85</v>
      </c>
      <c r="I127" s="50">
        <v>9082.709999999963</v>
      </c>
      <c r="J127" s="52">
        <v>0.007949938106140832</v>
      </c>
      <c r="K127" s="53">
        <f t="shared" si="6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C3">
      <selection activeCell="C3" sqref="A1:IV65536"/>
    </sheetView>
  </sheetViews>
  <sheetFormatPr defaultColWidth="9.140625" defaultRowHeight="15"/>
  <cols>
    <col min="2" max="2" width="54.57421875" style="0" customWidth="1"/>
    <col min="3" max="3" width="16.00390625" style="0" bestFit="1" customWidth="1"/>
    <col min="5" max="5" width="18.421875" style="0" bestFit="1" customWidth="1"/>
    <col min="6" max="6" width="13.421875" style="0" bestFit="1" customWidth="1"/>
    <col min="7" max="7" width="8.140625" style="0" bestFit="1" customWidth="1"/>
    <col min="8" max="8" width="24.7109375" style="0" bestFit="1" customWidth="1"/>
    <col min="9" max="9" width="10.7109375" style="0" bestFit="1" customWidth="1"/>
  </cols>
  <sheetData>
    <row r="1" ht="15.75" thickBot="1"/>
    <row r="2" spans="2:11" ht="19.5" thickBot="1">
      <c r="B2" s="106" t="s">
        <v>64</v>
      </c>
      <c r="C2" s="163">
        <f>+E2*300</f>
        <v>2010000</v>
      </c>
      <c r="D2" s="108" t="s">
        <v>65</v>
      </c>
      <c r="E2" s="121">
        <v>6700</v>
      </c>
      <c r="F2" s="122" t="s">
        <v>70</v>
      </c>
      <c r="G2" s="48"/>
      <c r="H2" s="127" t="s">
        <v>74</v>
      </c>
      <c r="I2" s="123">
        <v>1.0356</v>
      </c>
      <c r="J2" s="1"/>
      <c r="K2" s="1"/>
    </row>
    <row r="3" spans="2:11" ht="19.5" thickBot="1">
      <c r="B3" s="106" t="s">
        <v>66</v>
      </c>
      <c r="C3" s="109">
        <v>750</v>
      </c>
      <c r="D3" s="108" t="s">
        <v>65</v>
      </c>
      <c r="E3" s="124"/>
      <c r="F3" s="125"/>
      <c r="G3" s="48"/>
      <c r="H3" s="127" t="s">
        <v>75</v>
      </c>
      <c r="I3" s="123">
        <v>1.0349</v>
      </c>
      <c r="J3" s="1"/>
      <c r="K3" s="1"/>
    </row>
    <row r="4" spans="2:11" ht="15.75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7" thickBot="1">
      <c r="B5" s="126" t="s">
        <v>86</v>
      </c>
      <c r="C5" s="28" t="s">
        <v>45</v>
      </c>
      <c r="D5" s="29" t="s">
        <v>46</v>
      </c>
      <c r="E5" s="30" t="s">
        <v>47</v>
      </c>
      <c r="F5" s="29" t="s">
        <v>45</v>
      </c>
      <c r="G5" s="29" t="s">
        <v>46</v>
      </c>
      <c r="H5" s="30" t="s">
        <v>47</v>
      </c>
      <c r="I5" s="31" t="s">
        <v>8</v>
      </c>
      <c r="J5" s="32" t="s">
        <v>48</v>
      </c>
      <c r="K5" s="33" t="s">
        <v>49</v>
      </c>
    </row>
    <row r="6" spans="2:11" ht="15">
      <c r="B6" s="34" t="s">
        <v>50</v>
      </c>
      <c r="C6" s="35">
        <f>+C3</f>
        <v>750</v>
      </c>
      <c r="D6" s="36">
        <v>0.06938</v>
      </c>
      <c r="E6" s="37">
        <f>ROUND(C6*D6,2)</f>
        <v>52.04</v>
      </c>
      <c r="F6" s="35">
        <f>+C3</f>
        <v>750</v>
      </c>
      <c r="G6" s="38">
        <f>D6</f>
        <v>0.06938</v>
      </c>
      <c r="H6" s="37">
        <f>ROUND(F6*G6,2)</f>
        <v>52.04</v>
      </c>
      <c r="I6" s="37">
        <f>H6-E6</f>
        <v>0</v>
      </c>
      <c r="J6" s="39">
        <f aca="true" t="shared" si="0" ref="J6:J29">IF(ISERROR(I6/E6),0,I6/E6)</f>
        <v>0</v>
      </c>
      <c r="K6" s="40">
        <f>IF(ISERROR(H6/$H$29),0,H6/$H$29)</f>
        <v>0.00014924011573163746</v>
      </c>
    </row>
    <row r="7" spans="2:11" ht="15.75" thickBot="1">
      <c r="B7" s="41" t="s">
        <v>51</v>
      </c>
      <c r="C7" s="42">
        <f>+C2*I2-C6</f>
        <v>2080806.0000000002</v>
      </c>
      <c r="D7" s="43">
        <v>0.06938</v>
      </c>
      <c r="E7" s="44">
        <f>ROUND(C7*D7,2)</f>
        <v>144366.32</v>
      </c>
      <c r="F7" s="42">
        <f>+C2*I3-F6</f>
        <v>2079398.9999999998</v>
      </c>
      <c r="G7" s="45">
        <f>D7</f>
        <v>0.06938</v>
      </c>
      <c r="H7" s="44">
        <f>ROUND(F7*G7,2)</f>
        <v>144268.7</v>
      </c>
      <c r="I7" s="44">
        <f>H7-E7</f>
        <v>-97.61999999999534</v>
      </c>
      <c r="J7" s="46">
        <f t="shared" si="0"/>
        <v>-0.0006761964979088982</v>
      </c>
      <c r="K7" s="40">
        <f aca="true" t="shared" si="1" ref="K7:K29">IF(ISERROR(H7/$H$29),0,H7/$H$29)</f>
        <v>0.41373323375197707</v>
      </c>
    </row>
    <row r="8" spans="2:11" ht="15.75" thickBot="1">
      <c r="B8" s="47" t="s">
        <v>52</v>
      </c>
      <c r="C8" s="48"/>
      <c r="D8" s="49"/>
      <c r="E8" s="50">
        <f>SUM(E6:E7)</f>
        <v>144418.36000000002</v>
      </c>
      <c r="F8" s="1"/>
      <c r="G8" s="51"/>
      <c r="H8" s="50">
        <f>SUM(H6:H7)</f>
        <v>144320.74000000002</v>
      </c>
      <c r="I8" s="50">
        <f>SUM(I6:I7)</f>
        <v>-97.61999999999534</v>
      </c>
      <c r="J8" s="52">
        <f t="shared" si="0"/>
        <v>-0.0006759528359136285</v>
      </c>
      <c r="K8" s="53">
        <f t="shared" si="1"/>
        <v>0.4138824738677087</v>
      </c>
    </row>
    <row r="9" spans="2:11" ht="15">
      <c r="B9" s="158" t="s">
        <v>87</v>
      </c>
      <c r="C9" s="55">
        <v>0</v>
      </c>
      <c r="D9" s="56">
        <v>0</v>
      </c>
      <c r="E9" s="57">
        <f aca="true" t="shared" si="2" ref="E9:E24">ROUND(C9*D9,2)</f>
        <v>0</v>
      </c>
      <c r="F9" s="58">
        <v>18000</v>
      </c>
      <c r="G9" s="164">
        <f>+Rates!H96</f>
        <v>1.34</v>
      </c>
      <c r="H9" s="57">
        <f aca="true" t="shared" si="3" ref="H9:H19">ROUND(F9*G9,2)</f>
        <v>24120</v>
      </c>
      <c r="I9" s="57">
        <f aca="true" t="shared" si="4" ref="I9:I19">H9-E9</f>
        <v>24120</v>
      </c>
      <c r="J9" s="39">
        <f t="shared" si="0"/>
        <v>0</v>
      </c>
      <c r="K9" s="40">
        <f t="shared" si="1"/>
        <v>0.06917124503165056</v>
      </c>
    </row>
    <row r="10" spans="2:11" ht="15">
      <c r="B10" s="41" t="s">
        <v>53</v>
      </c>
      <c r="C10" s="59">
        <v>0</v>
      </c>
      <c r="D10" s="60">
        <v>0</v>
      </c>
      <c r="E10" s="61">
        <f t="shared" si="2"/>
        <v>0</v>
      </c>
      <c r="F10" s="62">
        <v>0</v>
      </c>
      <c r="G10" s="60">
        <v>0</v>
      </c>
      <c r="H10" s="63">
        <f t="shared" si="3"/>
        <v>0</v>
      </c>
      <c r="I10" s="63">
        <f t="shared" si="4"/>
        <v>0</v>
      </c>
      <c r="J10" s="39">
        <f t="shared" si="0"/>
        <v>0</v>
      </c>
      <c r="K10" s="40">
        <f t="shared" si="1"/>
        <v>0</v>
      </c>
    </row>
    <row r="11" spans="2:11" ht="15">
      <c r="B11" s="67" t="s">
        <v>15</v>
      </c>
      <c r="C11" s="160">
        <f>+C12</f>
        <v>6700</v>
      </c>
      <c r="D11" s="69">
        <f>+Rates!F97</f>
        <v>2.2046</v>
      </c>
      <c r="E11" s="61">
        <f t="shared" si="2"/>
        <v>14770.82</v>
      </c>
      <c r="F11" s="66">
        <f>C11</f>
        <v>6700</v>
      </c>
      <c r="G11" s="159">
        <f>+Rates!H97</f>
        <v>13.6018</v>
      </c>
      <c r="H11" s="61">
        <f>+F11*G11</f>
        <v>91132.06000000001</v>
      </c>
      <c r="I11" s="61">
        <f t="shared" si="4"/>
        <v>76361.24000000002</v>
      </c>
      <c r="J11" s="39">
        <f t="shared" si="0"/>
        <v>5.1697360065317985</v>
      </c>
      <c r="K11" s="40">
        <f t="shared" si="1"/>
        <v>0.26134817796430687</v>
      </c>
    </row>
    <row r="12" spans="2:11" ht="15">
      <c r="B12" s="67" t="s">
        <v>81</v>
      </c>
      <c r="C12" s="68">
        <f>+E2</f>
        <v>6700</v>
      </c>
      <c r="D12" s="69">
        <f>+Rates!F100</f>
        <v>0.44611</v>
      </c>
      <c r="E12" s="61">
        <f t="shared" si="2"/>
        <v>2988.94</v>
      </c>
      <c r="F12" s="70">
        <f>+E2</f>
        <v>6700</v>
      </c>
      <c r="G12" s="69">
        <f>+D12</f>
        <v>0.44611</v>
      </c>
      <c r="H12" s="61">
        <f t="shared" si="3"/>
        <v>2988.94</v>
      </c>
      <c r="I12" s="61">
        <f t="shared" si="4"/>
        <v>0</v>
      </c>
      <c r="J12" s="39">
        <f t="shared" si="0"/>
        <v>0</v>
      </c>
      <c r="K12" s="40">
        <f t="shared" si="1"/>
        <v>0.008571670859241362</v>
      </c>
    </row>
    <row r="13" spans="2:11" ht="15">
      <c r="B13" s="116" t="s">
        <v>109</v>
      </c>
      <c r="C13" s="71">
        <f>+C12</f>
        <v>6700</v>
      </c>
      <c r="D13" s="72">
        <v>0</v>
      </c>
      <c r="E13" s="61">
        <f t="shared" si="2"/>
        <v>0</v>
      </c>
      <c r="F13" s="71">
        <f>+F12</f>
        <v>6700</v>
      </c>
      <c r="G13" s="72">
        <f>+Rates!H98</f>
        <v>0.1074</v>
      </c>
      <c r="H13" s="61">
        <f t="shared" si="3"/>
        <v>719.58</v>
      </c>
      <c r="I13" s="61">
        <f t="shared" si="4"/>
        <v>719.58</v>
      </c>
      <c r="J13" s="39">
        <f t="shared" si="0"/>
        <v>0</v>
      </c>
      <c r="K13" s="40">
        <f t="shared" si="1"/>
        <v>0.0020636088101109087</v>
      </c>
    </row>
    <row r="14" spans="2:11" ht="15">
      <c r="B14" s="120" t="s">
        <v>110</v>
      </c>
      <c r="C14" s="71">
        <f>+C13</f>
        <v>6700</v>
      </c>
      <c r="D14" s="72">
        <v>0</v>
      </c>
      <c r="E14" s="61">
        <f t="shared" si="2"/>
        <v>0</v>
      </c>
      <c r="F14" s="71">
        <f>+F13</f>
        <v>6700</v>
      </c>
      <c r="G14" s="72">
        <v>0</v>
      </c>
      <c r="H14" s="61">
        <f t="shared" si="3"/>
        <v>0</v>
      </c>
      <c r="I14" s="61">
        <f t="shared" si="4"/>
        <v>0</v>
      </c>
      <c r="J14" s="39">
        <f t="shared" si="0"/>
        <v>0</v>
      </c>
      <c r="K14" s="40">
        <f t="shared" si="1"/>
        <v>0</v>
      </c>
    </row>
    <row r="15" spans="2:11" ht="15.75" thickBot="1">
      <c r="B15" s="116" t="s">
        <v>103</v>
      </c>
      <c r="C15" s="71">
        <f>+C14</f>
        <v>6700</v>
      </c>
      <c r="D15" s="45">
        <f>+Rates!F99</f>
        <v>-0.6678</v>
      </c>
      <c r="E15" s="75">
        <f t="shared" si="2"/>
        <v>-4474.26</v>
      </c>
      <c r="F15" s="71">
        <f>+F14</f>
        <v>6700</v>
      </c>
      <c r="G15" s="72">
        <f>+D15</f>
        <v>-0.6678</v>
      </c>
      <c r="H15" s="61">
        <f t="shared" si="3"/>
        <v>-4474.26</v>
      </c>
      <c r="I15" s="61">
        <f t="shared" si="4"/>
        <v>0</v>
      </c>
      <c r="J15" s="39">
        <f t="shared" si="0"/>
        <v>0</v>
      </c>
      <c r="K15" s="40">
        <f t="shared" si="1"/>
        <v>-0.01283126595337118</v>
      </c>
    </row>
    <row r="16" spans="2:11" ht="15.75" thickBot="1">
      <c r="B16" s="76" t="s">
        <v>54</v>
      </c>
      <c r="C16" s="48"/>
      <c r="D16" s="77"/>
      <c r="E16" s="78">
        <f>SUM(E9:E15)</f>
        <v>13285.499999999998</v>
      </c>
      <c r="F16" s="48"/>
      <c r="G16" s="77"/>
      <c r="H16" s="78">
        <f>SUM(H9:H15)</f>
        <v>114486.32000000002</v>
      </c>
      <c r="I16" s="78">
        <f>SUM(I9:I15)</f>
        <v>101200.82000000002</v>
      </c>
      <c r="J16" s="79">
        <f t="shared" si="0"/>
        <v>7.617388882616389</v>
      </c>
      <c r="K16" s="80">
        <f t="shared" si="1"/>
        <v>0.3283234367119386</v>
      </c>
    </row>
    <row r="17" spans="2:11" ht="15">
      <c r="B17" s="67" t="s">
        <v>40</v>
      </c>
      <c r="C17" s="81">
        <f>+C12</f>
        <v>6700</v>
      </c>
      <c r="D17" s="82">
        <f>+Rates!F101</f>
        <v>1.7741</v>
      </c>
      <c r="E17" s="61">
        <f t="shared" si="2"/>
        <v>11886.47</v>
      </c>
      <c r="F17" s="81">
        <f>+F12</f>
        <v>6700</v>
      </c>
      <c r="G17" s="82">
        <f>+D17</f>
        <v>1.7741</v>
      </c>
      <c r="H17" s="61">
        <f t="shared" si="3"/>
        <v>11886.47</v>
      </c>
      <c r="I17" s="61">
        <f t="shared" si="4"/>
        <v>0</v>
      </c>
      <c r="J17" s="39">
        <f t="shared" si="0"/>
        <v>0</v>
      </c>
      <c r="K17" s="40">
        <f t="shared" si="1"/>
        <v>0.034087973836292015</v>
      </c>
    </row>
    <row r="18" spans="2:11" ht="15">
      <c r="B18" s="67" t="s">
        <v>41</v>
      </c>
      <c r="C18" s="68">
        <f>+C12</f>
        <v>6700</v>
      </c>
      <c r="D18" s="69">
        <f>+Rates!F102</f>
        <v>1.413</v>
      </c>
      <c r="E18" s="83">
        <f t="shared" si="2"/>
        <v>9467.1</v>
      </c>
      <c r="F18" s="68">
        <f>+F12</f>
        <v>6700</v>
      </c>
      <c r="G18" s="69">
        <f>+D18</f>
        <v>1.413</v>
      </c>
      <c r="H18" s="83">
        <f t="shared" si="3"/>
        <v>9467.1</v>
      </c>
      <c r="I18" s="83">
        <f t="shared" si="4"/>
        <v>0</v>
      </c>
      <c r="J18" s="39">
        <f t="shared" si="0"/>
        <v>0</v>
      </c>
      <c r="K18" s="40">
        <f t="shared" si="1"/>
        <v>0.02714971367492285</v>
      </c>
    </row>
    <row r="19" spans="2:11" ht="15.75" thickBot="1">
      <c r="B19" s="74" t="s">
        <v>55</v>
      </c>
      <c r="C19" s="71">
        <f>+C12</f>
        <v>6700</v>
      </c>
      <c r="D19" s="69">
        <v>0</v>
      </c>
      <c r="E19" s="83">
        <f t="shared" si="2"/>
        <v>0</v>
      </c>
      <c r="F19" s="71">
        <f>+F12</f>
        <v>6700</v>
      </c>
      <c r="G19" s="69">
        <v>0</v>
      </c>
      <c r="H19" s="83">
        <f t="shared" si="3"/>
        <v>0</v>
      </c>
      <c r="I19" s="83">
        <f t="shared" si="4"/>
        <v>0</v>
      </c>
      <c r="J19" s="39">
        <f t="shared" si="0"/>
        <v>0</v>
      </c>
      <c r="K19" s="40">
        <f t="shared" si="1"/>
        <v>0</v>
      </c>
    </row>
    <row r="20" spans="2:11" ht="15.75" thickBot="1">
      <c r="B20" s="76" t="s">
        <v>56</v>
      </c>
      <c r="C20" s="84"/>
      <c r="D20" s="85"/>
      <c r="E20" s="78">
        <f>SUM(E17:E19)</f>
        <v>21353.57</v>
      </c>
      <c r="F20" s="84"/>
      <c r="G20" s="85"/>
      <c r="H20" s="78">
        <f>SUM(H17:H19)</f>
        <v>21353.57</v>
      </c>
      <c r="I20" s="78">
        <f>SUM(I17:I19)</f>
        <v>0</v>
      </c>
      <c r="J20" s="79">
        <f t="shared" si="0"/>
        <v>0</v>
      </c>
      <c r="K20" s="80">
        <f t="shared" si="1"/>
        <v>0.06123768751121487</v>
      </c>
    </row>
    <row r="21" spans="2:11" ht="15.75" thickBot="1">
      <c r="B21" s="47" t="s">
        <v>57</v>
      </c>
      <c r="C21" s="86"/>
      <c r="D21" s="87"/>
      <c r="E21" s="50">
        <f>SUM(E16,E20)</f>
        <v>34639.07</v>
      </c>
      <c r="F21" s="86"/>
      <c r="G21" s="87"/>
      <c r="H21" s="50">
        <f>SUM(H16,H20)</f>
        <v>135839.89</v>
      </c>
      <c r="I21" s="50">
        <f>SUM(I16,I20)</f>
        <v>101200.82000000002</v>
      </c>
      <c r="J21" s="52">
        <f t="shared" si="0"/>
        <v>2.921580169444504</v>
      </c>
      <c r="K21" s="53">
        <f t="shared" si="1"/>
        <v>0.3895611242231534</v>
      </c>
    </row>
    <row r="22" spans="2:11" ht="15">
      <c r="B22" s="34" t="s">
        <v>42</v>
      </c>
      <c r="C22" s="81">
        <f>+C2*I2</f>
        <v>2081556.0000000002</v>
      </c>
      <c r="D22" s="82">
        <f>+Rates!F45+Rates!F46</f>
        <v>0.0056</v>
      </c>
      <c r="E22" s="37">
        <f t="shared" si="2"/>
        <v>11656.71</v>
      </c>
      <c r="F22" s="81">
        <f>+C2*I3</f>
        <v>2080148.9999999998</v>
      </c>
      <c r="G22" s="82">
        <f>+Rates!H45+Rates!H46</f>
        <v>0.0056</v>
      </c>
      <c r="H22" s="37">
        <f>ROUND(F22*G22,2)</f>
        <v>11648.83</v>
      </c>
      <c r="I22" s="37">
        <f>H22-E22</f>
        <v>-7.8799999999992</v>
      </c>
      <c r="J22" s="39">
        <f t="shared" si="0"/>
        <v>-0.0006760054938313813</v>
      </c>
      <c r="K22" s="88">
        <f t="shared" si="1"/>
        <v>0.033406470740549005</v>
      </c>
    </row>
    <row r="23" spans="2:11" ht="15">
      <c r="B23" s="89" t="s">
        <v>43</v>
      </c>
      <c r="C23" s="68">
        <f>+C22</f>
        <v>2081556.0000000002</v>
      </c>
      <c r="D23" s="69">
        <f>+Rates!F47</f>
        <v>0.0013</v>
      </c>
      <c r="E23" s="90">
        <f t="shared" si="2"/>
        <v>2706.02</v>
      </c>
      <c r="F23" s="68">
        <f>+F22</f>
        <v>2080148.9999999998</v>
      </c>
      <c r="G23" s="69">
        <f>+Rates!H47</f>
        <v>0.0013</v>
      </c>
      <c r="H23" s="90">
        <f>ROUND(F23*G23,2)</f>
        <v>2704.19</v>
      </c>
      <c r="I23" s="90">
        <f>H23-E23</f>
        <v>-1.8299999999999272</v>
      </c>
      <c r="J23" s="39">
        <f t="shared" si="0"/>
        <v>-0.0006762699462679238</v>
      </c>
      <c r="K23" s="40">
        <f t="shared" si="1"/>
        <v>0.007755065883173265</v>
      </c>
    </row>
    <row r="24" spans="2:11" ht="15.75" thickBot="1">
      <c r="B24" s="91" t="s">
        <v>58</v>
      </c>
      <c r="C24" s="92">
        <v>1</v>
      </c>
      <c r="D24" s="93">
        <f>+Rates!F48</f>
        <v>0.25</v>
      </c>
      <c r="E24" s="75">
        <f t="shared" si="2"/>
        <v>0.25</v>
      </c>
      <c r="F24" s="92">
        <v>1</v>
      </c>
      <c r="G24" s="93">
        <f>+Rates!H48</f>
        <v>0.25</v>
      </c>
      <c r="H24" s="75">
        <f>ROUND(F24*G24,2)</f>
        <v>0.25</v>
      </c>
      <c r="I24" s="75">
        <f>H24-E24</f>
        <v>0</v>
      </c>
      <c r="J24" s="39">
        <f t="shared" si="0"/>
        <v>0</v>
      </c>
      <c r="K24" s="40">
        <f t="shared" si="1"/>
        <v>7.169490571273898E-07</v>
      </c>
    </row>
    <row r="25" spans="2:11" ht="15.75" thickBot="1">
      <c r="B25" s="47" t="s">
        <v>59</v>
      </c>
      <c r="C25" s="1"/>
      <c r="D25" s="51"/>
      <c r="E25" s="50">
        <f>SUM(E22:E24)</f>
        <v>14362.98</v>
      </c>
      <c r="F25" s="1"/>
      <c r="G25" s="51"/>
      <c r="H25" s="50">
        <f>SUM(H22:H24)</f>
        <v>14353.27</v>
      </c>
      <c r="I25" s="50">
        <f>SUM(I22:I23)</f>
        <v>-9.709999999999127</v>
      </c>
      <c r="J25" s="52">
        <f t="shared" si="0"/>
        <v>-0.0006760435508508072</v>
      </c>
      <c r="K25" s="53">
        <f t="shared" si="1"/>
        <v>0.0411622535727794</v>
      </c>
    </row>
    <row r="26" spans="2:11" ht="15.75" thickBot="1">
      <c r="B26" s="94" t="s">
        <v>60</v>
      </c>
      <c r="C26" s="95">
        <f>ROUND(C2,0)</f>
        <v>2010000</v>
      </c>
      <c r="D26" s="110">
        <v>0.007</v>
      </c>
      <c r="E26" s="96">
        <f>ROUND(C26*D26,2)</f>
        <v>14070</v>
      </c>
      <c r="F26" s="95">
        <f>C26</f>
        <v>2010000</v>
      </c>
      <c r="G26" s="111">
        <f>D26</f>
        <v>0.007</v>
      </c>
      <c r="H26" s="96">
        <f>ROUND(F26*G26,2)</f>
        <v>14070</v>
      </c>
      <c r="I26" s="97">
        <f>H26-E26</f>
        <v>0</v>
      </c>
      <c r="J26" s="98">
        <f t="shared" si="0"/>
        <v>0</v>
      </c>
      <c r="K26" s="99">
        <f t="shared" si="1"/>
        <v>0.0403498929351295</v>
      </c>
    </row>
    <row r="27" spans="2:11" ht="15.75" thickBot="1">
      <c r="B27" s="47" t="s">
        <v>61</v>
      </c>
      <c r="C27" s="1"/>
      <c r="D27" s="51"/>
      <c r="E27" s="50">
        <f>SUM(E8,E21,E25,E26)</f>
        <v>207490.41000000003</v>
      </c>
      <c r="F27" s="1"/>
      <c r="G27" s="100"/>
      <c r="H27" s="50">
        <f>SUM(H8,H21,H25,H26)</f>
        <v>308583.9</v>
      </c>
      <c r="I27" s="50">
        <f>H27-E27</f>
        <v>101093.48999999999</v>
      </c>
      <c r="J27" s="52">
        <f t="shared" si="0"/>
        <v>0.4872200599536141</v>
      </c>
      <c r="K27" s="53">
        <f t="shared" si="1"/>
        <v>0.884955744598771</v>
      </c>
    </row>
    <row r="28" spans="2:11" ht="15.75" thickBot="1">
      <c r="B28" s="101" t="s">
        <v>62</v>
      </c>
      <c r="C28" s="102">
        <f>ROUND($E27,2)</f>
        <v>207490.41</v>
      </c>
      <c r="D28" s="103">
        <v>0.13</v>
      </c>
      <c r="E28" s="104">
        <f>ROUND(C28*D28,2)</f>
        <v>26973.75</v>
      </c>
      <c r="F28" s="102">
        <f>ROUND($H27,2)</f>
        <v>308583.9</v>
      </c>
      <c r="G28" s="105">
        <f>D28</f>
        <v>0.13</v>
      </c>
      <c r="H28" s="104">
        <f>ROUND(F28*G28,2)</f>
        <v>40115.91</v>
      </c>
      <c r="I28" s="50">
        <f>H28-E28</f>
        <v>13142.160000000003</v>
      </c>
      <c r="J28" s="52">
        <f t="shared" si="0"/>
        <v>0.4872203531210901</v>
      </c>
      <c r="K28" s="53">
        <f t="shared" si="1"/>
        <v>0.11504425540122892</v>
      </c>
    </row>
    <row r="29" spans="2:11" ht="15.75" thickBot="1">
      <c r="B29" s="47" t="s">
        <v>63</v>
      </c>
      <c r="C29" s="1"/>
      <c r="D29" s="1"/>
      <c r="E29" s="50">
        <f>SUM(E27:E28)</f>
        <v>234464.16000000003</v>
      </c>
      <c r="F29" s="1"/>
      <c r="G29" s="1"/>
      <c r="H29" s="50">
        <f>SUM(H27:H28)</f>
        <v>348699.81000000006</v>
      </c>
      <c r="I29" s="50">
        <f>H29-E29</f>
        <v>114235.65000000002</v>
      </c>
      <c r="J29" s="52">
        <f t="shared" si="0"/>
        <v>0.48722009368084235</v>
      </c>
      <c r="K29" s="53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3">
      <selection activeCell="A3" sqref="A1:IV65536"/>
    </sheetView>
  </sheetViews>
  <sheetFormatPr defaultColWidth="9.140625" defaultRowHeight="15"/>
  <cols>
    <col min="2" max="2" width="47.57421875" style="0" customWidth="1"/>
    <col min="3" max="3" width="14.421875" style="0" customWidth="1"/>
    <col min="4" max="4" width="11.00390625" style="0" customWidth="1"/>
  </cols>
  <sheetData>
    <row r="3" spans="2:4" ht="15.75">
      <c r="B3" s="169" t="s">
        <v>88</v>
      </c>
      <c r="C3" s="169"/>
      <c r="D3" s="169"/>
    </row>
    <row r="4" ht="15.75" thickBot="1"/>
    <row r="5" spans="2:4" ht="15">
      <c r="B5" s="205" t="s">
        <v>89</v>
      </c>
      <c r="C5" s="208" t="s">
        <v>99</v>
      </c>
      <c r="D5" s="211" t="s">
        <v>100</v>
      </c>
    </row>
    <row r="6" spans="2:4" ht="15">
      <c r="B6" s="206"/>
      <c r="C6" s="209"/>
      <c r="D6" s="212" t="s">
        <v>92</v>
      </c>
    </row>
    <row r="7" spans="2:4" ht="15.75" thickBot="1">
      <c r="B7" s="207"/>
      <c r="C7" s="210"/>
      <c r="D7" s="213" t="s">
        <v>48</v>
      </c>
    </row>
    <row r="8" spans="2:4" ht="15">
      <c r="B8" s="183" t="s">
        <v>90</v>
      </c>
      <c r="C8" s="184"/>
      <c r="D8" s="185"/>
    </row>
    <row r="9" spans="2:4" ht="30" customHeight="1">
      <c r="B9" s="177" t="s">
        <v>91</v>
      </c>
      <c r="C9" s="175">
        <v>3.4299999999999926</v>
      </c>
      <c r="D9" s="176">
        <v>0.030584039233169793</v>
      </c>
    </row>
    <row r="10" spans="2:4" ht="15">
      <c r="B10" s="173" t="s">
        <v>93</v>
      </c>
      <c r="C10" s="171"/>
      <c r="D10" s="172"/>
    </row>
    <row r="11" spans="2:4" ht="30" customHeight="1">
      <c r="B11" s="177" t="s">
        <v>91</v>
      </c>
      <c r="C11" s="175">
        <v>-1.839999999999975</v>
      </c>
      <c r="D11" s="176">
        <v>-0.00652343473019916</v>
      </c>
    </row>
    <row r="12" spans="2:4" ht="15">
      <c r="B12" s="170" t="s">
        <v>72</v>
      </c>
      <c r="C12" s="171"/>
      <c r="D12" s="172"/>
    </row>
    <row r="13" spans="2:4" ht="15">
      <c r="B13" s="173" t="s">
        <v>107</v>
      </c>
      <c r="C13" s="171"/>
      <c r="D13" s="172"/>
    </row>
    <row r="14" spans="2:4" ht="30" customHeight="1">
      <c r="B14" s="177" t="s">
        <v>91</v>
      </c>
      <c r="C14" s="175">
        <v>138.78999999999905</v>
      </c>
      <c r="D14" s="176">
        <v>0.01737183282286326</v>
      </c>
    </row>
    <row r="15" spans="2:4" ht="15">
      <c r="B15" s="173" t="s">
        <v>94</v>
      </c>
      <c r="C15" s="171"/>
      <c r="D15" s="172"/>
    </row>
    <row r="16" spans="2:4" ht="15">
      <c r="B16" s="173" t="s">
        <v>95</v>
      </c>
      <c r="C16" s="171"/>
      <c r="D16" s="172"/>
    </row>
    <row r="17" spans="2:4" ht="30" customHeight="1">
      <c r="B17" s="177" t="s">
        <v>91</v>
      </c>
      <c r="C17" s="175">
        <v>143.01000000000204</v>
      </c>
      <c r="D17" s="176">
        <v>0.00246776427907327</v>
      </c>
    </row>
    <row r="18" spans="2:4" ht="15">
      <c r="B18" s="173" t="s">
        <v>96</v>
      </c>
      <c r="C18" s="171"/>
      <c r="D18" s="172"/>
    </row>
    <row r="19" spans="2:4" ht="15">
      <c r="B19" s="173" t="s">
        <v>97</v>
      </c>
      <c r="C19" s="171"/>
      <c r="D19" s="172"/>
    </row>
    <row r="20" spans="2:4" ht="30" customHeight="1">
      <c r="B20" s="177" t="s">
        <v>91</v>
      </c>
      <c r="C20" s="175">
        <v>3109.2399999999907</v>
      </c>
      <c r="D20" s="176">
        <v>0.008973721321050293</v>
      </c>
    </row>
    <row r="21" spans="2:4" ht="15">
      <c r="B21" s="174" t="s">
        <v>98</v>
      </c>
      <c r="C21" s="171"/>
      <c r="D21" s="172"/>
    </row>
    <row r="22" spans="2:4" ht="30" customHeight="1">
      <c r="B22" s="186" t="s">
        <v>91</v>
      </c>
      <c r="C22" s="187">
        <v>114235.65000000002</v>
      </c>
      <c r="D22" s="188">
        <v>0.48722009368084235</v>
      </c>
    </row>
    <row r="23" spans="2:4" ht="15" customHeight="1">
      <c r="B23" s="173" t="s">
        <v>108</v>
      </c>
      <c r="C23" s="171"/>
      <c r="D23" s="172"/>
    </row>
    <row r="24" spans="2:4" ht="30" customHeight="1" thickBot="1">
      <c r="B24" s="178" t="s">
        <v>91</v>
      </c>
      <c r="C24" s="179">
        <v>0.8900000000000148</v>
      </c>
      <c r="D24" s="180">
        <v>0.00846490393760714</v>
      </c>
    </row>
  </sheetData>
  <sheetProtection/>
  <mergeCells count="3"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C1">
      <selection activeCell="C1" sqref="A1:IV65536"/>
    </sheetView>
  </sheetViews>
  <sheetFormatPr defaultColWidth="9.140625" defaultRowHeight="15"/>
  <cols>
    <col min="2" max="2" width="55.140625" style="0" customWidth="1"/>
    <col min="3" max="3" width="9.8515625" style="0" bestFit="1" customWidth="1"/>
  </cols>
  <sheetData>
    <row r="1" ht="15.75" thickBot="1"/>
    <row r="2" spans="2:8" ht="19.5" thickBot="1">
      <c r="B2" s="106" t="s">
        <v>64</v>
      </c>
      <c r="C2" s="107">
        <v>1000</v>
      </c>
      <c r="D2" s="108" t="s">
        <v>65</v>
      </c>
      <c r="E2" s="151" t="s">
        <v>74</v>
      </c>
      <c r="F2" s="152"/>
      <c r="G2" s="153"/>
      <c r="H2" s="155">
        <v>1.0356</v>
      </c>
    </row>
    <row r="3" spans="2:8" ht="19.5" thickBot="1">
      <c r="B3" s="106" t="s">
        <v>66</v>
      </c>
      <c r="C3" s="109">
        <v>750</v>
      </c>
      <c r="D3" s="108" t="s">
        <v>65</v>
      </c>
      <c r="E3" s="151" t="s">
        <v>75</v>
      </c>
      <c r="F3" s="152"/>
      <c r="G3" s="153"/>
      <c r="H3" s="155">
        <v>1.0349</v>
      </c>
    </row>
    <row r="4" spans="2:11" ht="27" thickBot="1">
      <c r="B4" s="126" t="s">
        <v>105</v>
      </c>
      <c r="C4" s="28" t="s">
        <v>45</v>
      </c>
      <c r="D4" s="29" t="s">
        <v>46</v>
      </c>
      <c r="E4" s="30" t="s">
        <v>47</v>
      </c>
      <c r="F4" s="29" t="s">
        <v>45</v>
      </c>
      <c r="G4" s="29" t="s">
        <v>46</v>
      </c>
      <c r="H4" s="30" t="s">
        <v>47</v>
      </c>
      <c r="I4" s="31" t="s">
        <v>8</v>
      </c>
      <c r="J4" s="32" t="s">
        <v>48</v>
      </c>
      <c r="K4" s="33" t="s">
        <v>49</v>
      </c>
    </row>
    <row r="5" spans="2:11" ht="15">
      <c r="B5" s="34" t="s">
        <v>50</v>
      </c>
      <c r="C5" s="35">
        <v>500</v>
      </c>
      <c r="D5" s="36">
        <v>0.065</v>
      </c>
      <c r="E5" s="37">
        <f>ROUND(C5*D5,2)</f>
        <v>32.5</v>
      </c>
      <c r="F5" s="35">
        <f>+C5</f>
        <v>500</v>
      </c>
      <c r="G5" s="38">
        <f>D5</f>
        <v>0.065</v>
      </c>
      <c r="H5" s="37">
        <f>ROUND(F5*G5,2)</f>
        <v>32.5</v>
      </c>
      <c r="I5" s="37">
        <f>H5-E5</f>
        <v>0</v>
      </c>
      <c r="J5" s="39">
        <f aca="true" t="shared" si="0" ref="J5:J28">IF(ISERROR(I5/E5),0,I5/E5)</f>
        <v>0</v>
      </c>
      <c r="K5" s="40">
        <f>IF(ISERROR(H5/$H$28),0,H5/$H$28)</f>
        <v>0.3065170234839196</v>
      </c>
    </row>
    <row r="6" spans="2:11" ht="15.75" thickBot="1">
      <c r="B6" s="41" t="s">
        <v>51</v>
      </c>
      <c r="C6" s="42">
        <v>0</v>
      </c>
      <c r="D6" s="43">
        <v>0.075</v>
      </c>
      <c r="E6" s="44">
        <f>ROUND(C6*D6,2)</f>
        <v>0</v>
      </c>
      <c r="F6" s="42">
        <f>+C6</f>
        <v>0</v>
      </c>
      <c r="G6" s="45">
        <f>D6</f>
        <v>0.075</v>
      </c>
      <c r="H6" s="44">
        <f>ROUND(F6*G6,2)</f>
        <v>0</v>
      </c>
      <c r="I6" s="44">
        <f>H6-E6</f>
        <v>0</v>
      </c>
      <c r="J6" s="46">
        <f t="shared" si="0"/>
        <v>0</v>
      </c>
      <c r="K6" s="40">
        <f aca="true" t="shared" si="1" ref="K6:K28">IF(ISERROR(H6/$H$28),0,H6/$H$28)</f>
        <v>0</v>
      </c>
    </row>
    <row r="7" spans="2:11" ht="15.75" thickBot="1">
      <c r="B7" s="47" t="s">
        <v>52</v>
      </c>
      <c r="C7" s="48"/>
      <c r="D7" s="49"/>
      <c r="E7" s="50">
        <f>SUM(E5:E6)</f>
        <v>32.5</v>
      </c>
      <c r="F7" s="1"/>
      <c r="G7" s="51"/>
      <c r="H7" s="50">
        <f>SUM(H5:H6)</f>
        <v>32.5</v>
      </c>
      <c r="I7" s="50">
        <f>SUM(I5:I6)</f>
        <v>0</v>
      </c>
      <c r="J7" s="52">
        <f t="shared" si="0"/>
        <v>0</v>
      </c>
      <c r="K7" s="53">
        <f t="shared" si="1"/>
        <v>0.3065170234839196</v>
      </c>
    </row>
    <row r="8" spans="2:11" ht="15">
      <c r="B8" s="182" t="s">
        <v>106</v>
      </c>
      <c r="C8" s="55">
        <v>1</v>
      </c>
      <c r="D8" s="57">
        <f>+Rates!F83</f>
        <v>20.15</v>
      </c>
      <c r="E8" s="57">
        <f aca="true" t="shared" si="2" ref="E8:E14">ROUND(C8*D8,2)</f>
        <v>20.15</v>
      </c>
      <c r="F8" s="58">
        <v>13</v>
      </c>
      <c r="G8" s="56">
        <v>1.21</v>
      </c>
      <c r="H8" s="57">
        <f aca="true" t="shared" si="3" ref="H8:H18">ROUND(F8*G8,2)</f>
        <v>15.73</v>
      </c>
      <c r="I8" s="57">
        <f aca="true" t="shared" si="4" ref="I8:I18">H8-E8</f>
        <v>-4.419999999999998</v>
      </c>
      <c r="J8" s="39">
        <f t="shared" si="0"/>
        <v>-0.21935483870967734</v>
      </c>
      <c r="K8" s="40">
        <f t="shared" si="1"/>
        <v>0.14835423936621708</v>
      </c>
    </row>
    <row r="9" spans="2:11" ht="15">
      <c r="B9" s="116" t="s">
        <v>101</v>
      </c>
      <c r="C9" s="59">
        <v>1</v>
      </c>
      <c r="D9" s="60">
        <v>0</v>
      </c>
      <c r="E9" s="61">
        <f t="shared" si="2"/>
        <v>0</v>
      </c>
      <c r="F9" s="62">
        <f>+C9</f>
        <v>1</v>
      </c>
      <c r="G9" s="60">
        <v>0</v>
      </c>
      <c r="H9" s="63">
        <f t="shared" si="3"/>
        <v>0</v>
      </c>
      <c r="I9" s="63">
        <f t="shared" si="4"/>
        <v>0</v>
      </c>
      <c r="J9" s="39">
        <f t="shared" si="0"/>
        <v>0</v>
      </c>
      <c r="K9" s="40">
        <f t="shared" si="1"/>
        <v>0</v>
      </c>
    </row>
    <row r="10" spans="2:11" ht="15">
      <c r="B10" s="116" t="s">
        <v>102</v>
      </c>
      <c r="C10" s="64">
        <v>1</v>
      </c>
      <c r="D10" s="65">
        <v>0</v>
      </c>
      <c r="E10" s="61">
        <f t="shared" si="2"/>
        <v>0</v>
      </c>
      <c r="F10" s="66">
        <f>C10</f>
        <v>1</v>
      </c>
      <c r="G10" s="65">
        <v>0</v>
      </c>
      <c r="H10" s="61">
        <f t="shared" si="3"/>
        <v>0</v>
      </c>
      <c r="I10" s="61">
        <f t="shared" si="4"/>
        <v>0</v>
      </c>
      <c r="J10" s="39">
        <f t="shared" si="0"/>
        <v>0</v>
      </c>
      <c r="K10" s="40">
        <f t="shared" si="1"/>
        <v>0</v>
      </c>
    </row>
    <row r="11" spans="2:11" ht="15">
      <c r="B11" s="67" t="s">
        <v>15</v>
      </c>
      <c r="C11" s="68">
        <f>+C2</f>
        <v>1000</v>
      </c>
      <c r="D11" s="69">
        <f>+Rates!F23</f>
        <v>0.0178</v>
      </c>
      <c r="E11" s="61">
        <f t="shared" si="2"/>
        <v>17.8</v>
      </c>
      <c r="F11" s="70">
        <f>+C11</f>
        <v>1000</v>
      </c>
      <c r="G11" s="69">
        <v>0.0222</v>
      </c>
      <c r="H11" s="61">
        <f t="shared" si="3"/>
        <v>22.2</v>
      </c>
      <c r="I11" s="61">
        <f t="shared" si="4"/>
        <v>4.399999999999999</v>
      </c>
      <c r="J11" s="39">
        <f t="shared" si="0"/>
        <v>0.24719101123595497</v>
      </c>
      <c r="K11" s="40">
        <f t="shared" si="1"/>
        <v>0.20937470527209276</v>
      </c>
    </row>
    <row r="12" spans="2:11" ht="15">
      <c r="B12" s="116" t="s">
        <v>109</v>
      </c>
      <c r="C12" s="71">
        <f>+C2*H2</f>
        <v>1035.6000000000001</v>
      </c>
      <c r="D12" s="72">
        <f>+Rates!F24</f>
        <v>0</v>
      </c>
      <c r="E12" s="61">
        <f t="shared" si="2"/>
        <v>0</v>
      </c>
      <c r="F12" s="70">
        <f>+C2*H3</f>
        <v>1034.8999999999999</v>
      </c>
      <c r="G12" s="69">
        <f>+Rates!H24</f>
        <v>0.0008</v>
      </c>
      <c r="H12" s="61">
        <f t="shared" si="3"/>
        <v>0.83</v>
      </c>
      <c r="I12" s="61">
        <f t="shared" si="4"/>
        <v>0.83</v>
      </c>
      <c r="J12" s="39">
        <f t="shared" si="0"/>
        <v>0</v>
      </c>
      <c r="K12" s="40">
        <f t="shared" si="1"/>
        <v>0.007827973215127793</v>
      </c>
    </row>
    <row r="13" spans="2:11" ht="15">
      <c r="B13" s="120" t="s">
        <v>110</v>
      </c>
      <c r="C13" s="71">
        <f>+C11</f>
        <v>1000</v>
      </c>
      <c r="D13" s="72">
        <v>0</v>
      </c>
      <c r="E13" s="61">
        <f t="shared" si="2"/>
        <v>0</v>
      </c>
      <c r="F13" s="70">
        <f>+F11</f>
        <v>1000</v>
      </c>
      <c r="G13" s="72">
        <v>0</v>
      </c>
      <c r="H13" s="61">
        <f t="shared" si="3"/>
        <v>0</v>
      </c>
      <c r="I13" s="61">
        <f t="shared" si="4"/>
        <v>0</v>
      </c>
      <c r="J13" s="39">
        <f t="shared" si="0"/>
        <v>0</v>
      </c>
      <c r="K13" s="40">
        <f t="shared" si="1"/>
        <v>0</v>
      </c>
    </row>
    <row r="14" spans="2:11" ht="15.75" thickBot="1">
      <c r="B14" s="116" t="s">
        <v>103</v>
      </c>
      <c r="C14" s="115">
        <f>+C2*H2</f>
        <v>1035.6000000000001</v>
      </c>
      <c r="D14" s="45">
        <f>+ROUND(Rates!F25,4)</f>
        <v>-0.002</v>
      </c>
      <c r="E14" s="75">
        <f t="shared" si="2"/>
        <v>-2.07</v>
      </c>
      <c r="F14" s="73">
        <f>+F12</f>
        <v>1034.8999999999999</v>
      </c>
      <c r="G14" s="45">
        <f>+ROUND(Rates!H25,4)</f>
        <v>-0.002</v>
      </c>
      <c r="H14" s="61">
        <f t="shared" si="3"/>
        <v>-2.07</v>
      </c>
      <c r="I14" s="61">
        <f t="shared" si="4"/>
        <v>0</v>
      </c>
      <c r="J14" s="39">
        <f t="shared" si="0"/>
        <v>0</v>
      </c>
      <c r="K14" s="40">
        <f t="shared" si="1"/>
        <v>-0.01952277657266811</v>
      </c>
    </row>
    <row r="15" spans="2:11" ht="15.75" thickBot="1">
      <c r="B15" s="76" t="s">
        <v>54</v>
      </c>
      <c r="C15" s="48"/>
      <c r="D15" s="77"/>
      <c r="E15" s="78">
        <f>SUM(E8:E14)</f>
        <v>35.88</v>
      </c>
      <c r="F15" s="48"/>
      <c r="G15" s="77"/>
      <c r="H15" s="78">
        <f>SUM(H8:H14)</f>
        <v>36.69</v>
      </c>
      <c r="I15" s="78">
        <f>SUM(I8:I14)</f>
        <v>0.8100000000000004</v>
      </c>
      <c r="J15" s="79">
        <f t="shared" si="0"/>
        <v>0.02257525083612041</v>
      </c>
      <c r="K15" s="80">
        <f t="shared" si="1"/>
        <v>0.34603414128076954</v>
      </c>
    </row>
    <row r="16" spans="2:11" ht="15">
      <c r="B16" s="67" t="s">
        <v>40</v>
      </c>
      <c r="C16" s="81">
        <f>+C2*H2</f>
        <v>1035.6000000000001</v>
      </c>
      <c r="D16" s="82">
        <f>+Rates!F27</f>
        <v>0.0055</v>
      </c>
      <c r="E16" s="61">
        <f aca="true" t="shared" si="5" ref="E16:E23">ROUND(C16*D16,2)</f>
        <v>5.7</v>
      </c>
      <c r="F16" s="81">
        <f>+F12</f>
        <v>1034.8999999999999</v>
      </c>
      <c r="G16" s="82">
        <f>+Rates!H27</f>
        <v>0.0055</v>
      </c>
      <c r="H16" s="61">
        <f t="shared" si="3"/>
        <v>5.69</v>
      </c>
      <c r="I16" s="61">
        <f t="shared" si="4"/>
        <v>-0.009999999999999787</v>
      </c>
      <c r="J16" s="39">
        <f t="shared" si="0"/>
        <v>-0.0017543859649122432</v>
      </c>
      <c r="K16" s="40">
        <f t="shared" si="1"/>
        <v>0.05366405734226162</v>
      </c>
    </row>
    <row r="17" spans="2:11" ht="15">
      <c r="B17" s="67" t="s">
        <v>41</v>
      </c>
      <c r="C17" s="68">
        <f>+C2*H2</f>
        <v>1035.6000000000001</v>
      </c>
      <c r="D17" s="69">
        <f>+Rates!F28</f>
        <v>0.0044</v>
      </c>
      <c r="E17" s="83">
        <f t="shared" si="5"/>
        <v>4.56</v>
      </c>
      <c r="F17" s="68">
        <f>+F12</f>
        <v>1034.8999999999999</v>
      </c>
      <c r="G17" s="69">
        <f>+Rates!H28</f>
        <v>0.0044</v>
      </c>
      <c r="H17" s="83">
        <f t="shared" si="3"/>
        <v>4.55</v>
      </c>
      <c r="I17" s="83">
        <f t="shared" si="4"/>
        <v>-0.009999999999999787</v>
      </c>
      <c r="J17" s="39">
        <f t="shared" si="0"/>
        <v>-0.0021929824561403044</v>
      </c>
      <c r="K17" s="40">
        <f t="shared" si="1"/>
        <v>0.04291238328774874</v>
      </c>
    </row>
    <row r="18" spans="2:11" ht="15.75" thickBot="1">
      <c r="B18" s="74" t="s">
        <v>55</v>
      </c>
      <c r="C18" s="71">
        <f>+C2*H2</f>
        <v>1035.6000000000001</v>
      </c>
      <c r="D18" s="69">
        <v>0</v>
      </c>
      <c r="E18" s="83">
        <f t="shared" si="5"/>
        <v>0</v>
      </c>
      <c r="F18" s="73">
        <f>+F12</f>
        <v>1034.8999999999999</v>
      </c>
      <c r="G18" s="69">
        <v>0</v>
      </c>
      <c r="H18" s="83">
        <f t="shared" si="3"/>
        <v>0</v>
      </c>
      <c r="I18" s="83">
        <f t="shared" si="4"/>
        <v>0</v>
      </c>
      <c r="J18" s="39">
        <f t="shared" si="0"/>
        <v>0</v>
      </c>
      <c r="K18" s="40">
        <f t="shared" si="1"/>
        <v>0</v>
      </c>
    </row>
    <row r="19" spans="2:11" ht="15.75" thickBot="1">
      <c r="B19" s="76" t="s">
        <v>56</v>
      </c>
      <c r="C19" s="84"/>
      <c r="D19" s="85"/>
      <c r="E19" s="78">
        <f>SUM(E16:E18)</f>
        <v>10.26</v>
      </c>
      <c r="F19" s="84"/>
      <c r="G19" s="85"/>
      <c r="H19" s="78">
        <f>SUM(H16:H18)</f>
        <v>10.24</v>
      </c>
      <c r="I19" s="78">
        <f>SUM(I16:I18)</f>
        <v>-0.019999999999999574</v>
      </c>
      <c r="J19" s="79">
        <f t="shared" si="0"/>
        <v>-0.0019493177387913815</v>
      </c>
      <c r="K19" s="80">
        <f t="shared" si="1"/>
        <v>0.09657644063001036</v>
      </c>
    </row>
    <row r="20" spans="2:11" ht="15.75" thickBot="1">
      <c r="B20" s="47" t="s">
        <v>57</v>
      </c>
      <c r="C20" s="86"/>
      <c r="D20" s="87"/>
      <c r="E20" s="50">
        <f>SUM(E15,E19)</f>
        <v>46.14</v>
      </c>
      <c r="F20" s="86"/>
      <c r="G20" s="87"/>
      <c r="H20" s="50">
        <f>SUM(H15,H19)</f>
        <v>46.93</v>
      </c>
      <c r="I20" s="50">
        <f>SUM(I15,I19)</f>
        <v>0.7900000000000008</v>
      </c>
      <c r="J20" s="52">
        <f t="shared" si="0"/>
        <v>0.017121803207628974</v>
      </c>
      <c r="K20" s="53">
        <f t="shared" si="1"/>
        <v>0.4426105819107799</v>
      </c>
    </row>
    <row r="21" spans="2:11" ht="15">
      <c r="B21" s="34" t="s">
        <v>42</v>
      </c>
      <c r="C21" s="81">
        <f>+C2*H2</f>
        <v>1035.6000000000001</v>
      </c>
      <c r="D21" s="82">
        <f>+Rates!F29+Rates!F30</f>
        <v>0.0056</v>
      </c>
      <c r="E21" s="37">
        <f t="shared" si="5"/>
        <v>5.8</v>
      </c>
      <c r="F21" s="81">
        <f>+F12</f>
        <v>1034.8999999999999</v>
      </c>
      <c r="G21" s="82">
        <f>+Rates!H29+Rates!H30</f>
        <v>0.0056</v>
      </c>
      <c r="H21" s="37">
        <f>ROUND(F21*G21,2)</f>
        <v>5.8</v>
      </c>
      <c r="I21" s="37">
        <f>H21-E21</f>
        <v>0</v>
      </c>
      <c r="J21" s="39">
        <f t="shared" si="0"/>
        <v>0</v>
      </c>
      <c r="K21" s="88">
        <f t="shared" si="1"/>
        <v>0.054701499575591804</v>
      </c>
    </row>
    <row r="22" spans="2:11" ht="15">
      <c r="B22" s="89" t="s">
        <v>43</v>
      </c>
      <c r="C22" s="68">
        <f>+C2*H2</f>
        <v>1035.6000000000001</v>
      </c>
      <c r="D22" s="69">
        <f>+Rates!F15</f>
        <v>0.0013</v>
      </c>
      <c r="E22" s="90">
        <f t="shared" si="5"/>
        <v>1.35</v>
      </c>
      <c r="F22" s="68">
        <f>+F12</f>
        <v>1034.8999999999999</v>
      </c>
      <c r="G22" s="69">
        <f>+Rates!H15</f>
        <v>0.0013</v>
      </c>
      <c r="H22" s="90">
        <f>ROUND(F22*G22,2)</f>
        <v>1.35</v>
      </c>
      <c r="I22" s="90">
        <f>H22-E22</f>
        <v>0</v>
      </c>
      <c r="J22" s="39">
        <f t="shared" si="0"/>
        <v>0</v>
      </c>
      <c r="K22" s="40">
        <f t="shared" si="1"/>
        <v>0.012732245590870507</v>
      </c>
    </row>
    <row r="23" spans="2:11" ht="15.75" thickBot="1">
      <c r="B23" s="91" t="s">
        <v>58</v>
      </c>
      <c r="C23" s="92">
        <v>1</v>
      </c>
      <c r="D23" s="93">
        <f>+Rates!F32</f>
        <v>0.25</v>
      </c>
      <c r="E23" s="75">
        <f t="shared" si="5"/>
        <v>0.25</v>
      </c>
      <c r="F23" s="92">
        <v>1</v>
      </c>
      <c r="G23" s="93">
        <f>+Rates!H32</f>
        <v>0.25</v>
      </c>
      <c r="H23" s="75">
        <f>ROUND(F23*G23,2)</f>
        <v>0.25</v>
      </c>
      <c r="I23" s="75">
        <f>H23-E23</f>
        <v>0</v>
      </c>
      <c r="J23" s="39">
        <f t="shared" si="0"/>
        <v>0</v>
      </c>
      <c r="K23" s="40">
        <f t="shared" si="1"/>
        <v>0.0023578232575686125</v>
      </c>
    </row>
    <row r="24" spans="2:11" ht="15.75" thickBot="1">
      <c r="B24" s="47" t="s">
        <v>59</v>
      </c>
      <c r="C24" s="1"/>
      <c r="D24" s="51"/>
      <c r="E24" s="50">
        <f>SUM(E21:E23)</f>
        <v>7.4</v>
      </c>
      <c r="F24" s="1"/>
      <c r="G24" s="51"/>
      <c r="H24" s="50">
        <f>SUM(H21:H23)</f>
        <v>7.4</v>
      </c>
      <c r="I24" s="50">
        <f>SUM(I21:I22)</f>
        <v>0</v>
      </c>
      <c r="J24" s="52">
        <f t="shared" si="0"/>
        <v>0</v>
      </c>
      <c r="K24" s="53">
        <f t="shared" si="1"/>
        <v>0.06979156842403093</v>
      </c>
    </row>
    <row r="25" spans="2:11" ht="15.75" thickBot="1">
      <c r="B25" s="94" t="s">
        <v>60</v>
      </c>
      <c r="C25" s="95">
        <f>+C2</f>
        <v>1000</v>
      </c>
      <c r="D25" s="110">
        <v>0.007</v>
      </c>
      <c r="E25" s="96">
        <f>ROUND(C25*D25,2)</f>
        <v>7</v>
      </c>
      <c r="F25" s="95">
        <f>C25</f>
        <v>1000</v>
      </c>
      <c r="G25" s="111">
        <f>D25</f>
        <v>0.007</v>
      </c>
      <c r="H25" s="96">
        <f>ROUND(F25*G25,2)</f>
        <v>7</v>
      </c>
      <c r="I25" s="97">
        <f>H25-E25</f>
        <v>0</v>
      </c>
      <c r="J25" s="98">
        <f t="shared" si="0"/>
        <v>0</v>
      </c>
      <c r="K25" s="99">
        <f t="shared" si="1"/>
        <v>0.06601905121192114</v>
      </c>
    </row>
    <row r="26" spans="2:11" ht="15.75" thickBot="1">
      <c r="B26" s="47" t="s">
        <v>61</v>
      </c>
      <c r="C26" s="1"/>
      <c r="D26" s="51"/>
      <c r="E26" s="50">
        <f>SUM(E7,E20,E24,E25)</f>
        <v>93.04</v>
      </c>
      <c r="F26" s="1"/>
      <c r="G26" s="100"/>
      <c r="H26" s="50">
        <f>SUM(H7,H20,H24,H25)</f>
        <v>93.83000000000001</v>
      </c>
      <c r="I26" s="50">
        <f>H26-E26</f>
        <v>0.7900000000000063</v>
      </c>
      <c r="J26" s="52">
        <f t="shared" si="0"/>
        <v>0.008490971625107547</v>
      </c>
      <c r="K26" s="53">
        <f t="shared" si="1"/>
        <v>0.8849382250306517</v>
      </c>
    </row>
    <row r="27" spans="2:11" ht="15.75" thickBot="1">
      <c r="B27" s="101" t="s">
        <v>62</v>
      </c>
      <c r="C27" s="102">
        <f>ROUND($E26,2)</f>
        <v>93.04</v>
      </c>
      <c r="D27" s="103">
        <v>0.13</v>
      </c>
      <c r="E27" s="104">
        <f>ROUND(C27*D27,2)</f>
        <v>12.1</v>
      </c>
      <c r="F27" s="102">
        <f>ROUND($H26,2)</f>
        <v>93.83</v>
      </c>
      <c r="G27" s="105">
        <f>D27</f>
        <v>0.13</v>
      </c>
      <c r="H27" s="104">
        <f>ROUND(F27*G27,2)</f>
        <v>12.2</v>
      </c>
      <c r="I27" s="50">
        <f>H27-E27</f>
        <v>0.09999999999999964</v>
      </c>
      <c r="J27" s="52">
        <f t="shared" si="0"/>
        <v>0.008264462809917326</v>
      </c>
      <c r="K27" s="53">
        <f t="shared" si="1"/>
        <v>0.11506177496934827</v>
      </c>
    </row>
    <row r="28" spans="2:11" ht="15.75" thickBot="1">
      <c r="B28" s="47" t="s">
        <v>63</v>
      </c>
      <c r="C28" s="1"/>
      <c r="D28" s="1"/>
      <c r="E28" s="50">
        <f>SUM(E26:E27)</f>
        <v>105.14</v>
      </c>
      <c r="F28" s="1"/>
      <c r="G28" s="1"/>
      <c r="H28" s="50">
        <f>SUM(H26:H27)</f>
        <v>106.03000000000002</v>
      </c>
      <c r="I28" s="50">
        <f>H28-E28</f>
        <v>0.8900000000000148</v>
      </c>
      <c r="J28" s="52">
        <f t="shared" si="0"/>
        <v>0.00846490393760714</v>
      </c>
      <c r="K28" s="53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Smiller</dc:creator>
  <cp:keywords/>
  <dc:description/>
  <cp:lastModifiedBy>jrobinson</cp:lastModifiedBy>
  <cp:lastPrinted>2010-06-23T11:14:36Z</cp:lastPrinted>
  <dcterms:created xsi:type="dcterms:W3CDTF">2010-06-14T21:46:31Z</dcterms:created>
  <dcterms:modified xsi:type="dcterms:W3CDTF">2010-06-30T19:10:56Z</dcterms:modified>
  <cp:category/>
  <cp:version/>
  <cp:contentType/>
  <cp:contentStatus/>
</cp:coreProperties>
</file>