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" windowWidth="14115" windowHeight="7935" activeTab="0"/>
  </bookViews>
  <sheets>
    <sheet name="1. LDC Information" sheetId="1" r:id="rId1"/>
    <sheet name="2. Smart Meter Data" sheetId="2" r:id="rId2"/>
    <sheet name="3.  LDC Assumptions and Data" sheetId="3" r:id="rId3"/>
    <sheet name="4. Smart Meter Rev &amp; Adder" sheetId="4" r:id="rId4"/>
    <sheet name="5. Clearing Actual" sheetId="5" r:id="rId5"/>
    <sheet name="7. 2011 Smart Meter Rate Calc" sheetId="6" r:id="rId6"/>
    <sheet name="8A. 2011 PILs" sheetId="7" r:id="rId7"/>
    <sheet name="9. 2011 SM Avg Nt Fix Ass &amp;UCC" sheetId="8" r:id="rId8"/>
    <sheet name="Sheet1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CDM_2007">#REF!</definedName>
    <definedName name="EDR_06_OthInfo">'[1]4. 2006 Smart Meter Information'!#REF!</definedName>
    <definedName name="EDR06Tariffs">'[1]3. 2006 Tariff Sheet'!#REF!</definedName>
    <definedName name="impactdata">'[2]8-7 OTHER CHGS, COMMOD (Input)'!$B$15:$AS$118</definedName>
    <definedName name="Model_Organization">#REF!</definedName>
    <definedName name="OtherRateCharges">#REF!</definedName>
    <definedName name="PriceCapParams">#REF!</definedName>
    <definedName name="_xlnm.Print_Area" localSheetId="0">'1. LDC Information'!$A$1:$G$42</definedName>
    <definedName name="_xlnm.Print_Area" localSheetId="1">'2. Smart Meter Data'!$A$1:$J$161</definedName>
    <definedName name="_xlnm.Print_Titles" localSheetId="1">'2. Smart Meter Data'!$1:$5</definedName>
    <definedName name="_xlnm.Print_Titles" localSheetId="7">'9. 2011 SM Avg Nt Fix Ass &amp;UCC'!$1:$6</definedName>
    <definedName name="Rate_Riders">#REF!</definedName>
    <definedName name="RPP_Data">#REF!</definedName>
    <definedName name="terr_name">'[2]1-1 GENERAL (Input)'!$C$56:$D$59</definedName>
    <definedName name="UtilityInfo">#REF!</definedName>
    <definedName name="Z_Factor_Analysis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<sst xmlns="http://schemas.openxmlformats.org/spreadsheetml/2006/main" count="597" uniqueCount="394">
  <si>
    <t>Chatham-Kent Hydro Inc.</t>
  </si>
  <si>
    <t>Listed</t>
  </si>
  <si>
    <t>ED-2002-0563</t>
  </si>
  <si>
    <t>EB-2005-0350</t>
  </si>
  <si>
    <t>EB-2007-0517</t>
  </si>
  <si>
    <t>Enersource Hydro Mississauga Inc.</t>
  </si>
  <si>
    <t>ED-2003-0017</t>
  </si>
  <si>
    <t>EB-2005-0360</t>
  </si>
  <si>
    <t>EB-2007-0523</t>
  </si>
  <si>
    <t>Horizon Utilities Corporation</t>
  </si>
  <si>
    <t>ED-2006-0031</t>
  </si>
  <si>
    <t>EB-2005-0375</t>
  </si>
  <si>
    <t>EB-2007-0538</t>
  </si>
  <si>
    <t>Hydro One Brampton Networks Inc.</t>
  </si>
  <si>
    <t>ED-2003-0038</t>
  </si>
  <si>
    <t>EB-2005-0377</t>
  </si>
  <si>
    <t>EB-2007-0541</t>
  </si>
  <si>
    <t>Hydro One Networks Inc.</t>
  </si>
  <si>
    <t>ED-2003-0043</t>
  </si>
  <si>
    <t>EB-2005-0378</t>
  </si>
  <si>
    <t>EB-2007-0542</t>
  </si>
  <si>
    <t>Hydro Ottawa Limited</t>
  </si>
  <si>
    <t>ED-2002-0556</t>
  </si>
  <si>
    <t>EB-2005-0381</t>
  </si>
  <si>
    <t>EB-2007-0544</t>
  </si>
  <si>
    <t>Legend:</t>
  </si>
  <si>
    <t>Input Cell</t>
  </si>
  <si>
    <t>Pull-Down Menu Option</t>
  </si>
  <si>
    <t>Output Cell</t>
  </si>
  <si>
    <t>Middlesex Power Distribution Corporation</t>
  </si>
  <si>
    <t>ED-2003-0059</t>
  </si>
  <si>
    <t>EB-2005-0351</t>
  </si>
  <si>
    <t>EB-2007-0553</t>
  </si>
  <si>
    <t xml:space="preserve">Milton Hydro Distribution inc. </t>
  </si>
  <si>
    <t xml:space="preserve">ED-2003-0014 </t>
  </si>
  <si>
    <t>EB-2005-0391</t>
  </si>
  <si>
    <t>EB-2007-0555</t>
  </si>
  <si>
    <t>From Another Sheet</t>
  </si>
  <si>
    <t>To Another Sheet</t>
  </si>
  <si>
    <t>Newmarket Hydro Ltd.</t>
  </si>
  <si>
    <t>ED-2002-0553</t>
  </si>
  <si>
    <t>EB-2007-0557</t>
  </si>
  <si>
    <t>PowerStream Inc.</t>
  </si>
  <si>
    <t>ED-2004-0420</t>
  </si>
  <si>
    <t>EB-2005-0409</t>
  </si>
  <si>
    <t>EB-2007-0573</t>
  </si>
  <si>
    <t>Please note that this model uses MACROS.  Before starting, please ensure that macros have been enabled.</t>
  </si>
  <si>
    <t>Tay Hydro Electric Distribution Company Inc.</t>
  </si>
  <si>
    <t>ED-2002-0519</t>
  </si>
  <si>
    <t>EB-2005-0417</t>
  </si>
  <si>
    <t>EB-2007-0578</t>
  </si>
  <si>
    <t>Toronto Hydro-Electric System Limited</t>
  </si>
  <si>
    <t>ED-2002-0497</t>
  </si>
  <si>
    <t>EB-2005-0421</t>
  </si>
  <si>
    <t>EB-2007-0582</t>
  </si>
  <si>
    <t>Veridian Connections Inc.</t>
  </si>
  <si>
    <t>ED-2002-0503</t>
  </si>
  <si>
    <t>EB-2005-0422</t>
  </si>
  <si>
    <t>EB-2007-0583</t>
  </si>
  <si>
    <t>Name of LDC:</t>
  </si>
  <si>
    <t>Licence Number:</t>
  </si>
  <si>
    <t>Date of Submission:</t>
  </si>
  <si>
    <t>Revision:</t>
  </si>
  <si>
    <t>Version:</t>
  </si>
  <si>
    <t>Contact Information</t>
  </si>
  <si>
    <t>Name:</t>
  </si>
  <si>
    <t>Title:</t>
  </si>
  <si>
    <t>Phone Number:</t>
  </si>
  <si>
    <t>E-Mail Address:</t>
  </si>
  <si>
    <t>Smart Meter</t>
  </si>
  <si>
    <t>Comp. Hard.</t>
  </si>
  <si>
    <t>Comp. Soft.</t>
  </si>
  <si>
    <t>Tools &amp; Equipment</t>
  </si>
  <si>
    <t>Sheet 2.  Smart Meter Capital Cost and Operational Expense Data</t>
  </si>
  <si>
    <t>Other Equipment</t>
  </si>
  <si>
    <t>assume calendar year installation</t>
  </si>
  <si>
    <t>Total</t>
  </si>
  <si>
    <t>Planned number of Residential smart meters to be installed</t>
  </si>
  <si>
    <t>Planned number of General Service Less Than 50 kW smart meters</t>
  </si>
  <si>
    <t>Planned number of General Service Greater Than 50 kW smart meters</t>
  </si>
  <si>
    <t>Planned Meter Installation (Residential and Less Than 50 kW only)</t>
  </si>
  <si>
    <t>Planned Meter Installation Completed before January 1, 2008</t>
  </si>
  <si>
    <t xml:space="preserve">Other Unit Installation Plan: </t>
  </si>
  <si>
    <t>Planned number of Collectors to be installed</t>
  </si>
  <si>
    <t>Planned number of Repeaters to be installed</t>
  </si>
  <si>
    <t>Other : Please specify</t>
  </si>
  <si>
    <t>Capital Costs</t>
  </si>
  <si>
    <t>1.1 ADVANCED METERING COMMUNICATION DEVICE (AMCD)</t>
  </si>
  <si>
    <t>Asset Type</t>
  </si>
  <si>
    <t xml:space="preserve">1.1.1 Smart Meter  </t>
  </si>
  <si>
    <t>may include new meters and modules, etc.</t>
  </si>
  <si>
    <t>3.  LDC Assumptions and Data</t>
  </si>
  <si>
    <t xml:space="preserve">1.1.2 Installation Cost </t>
  </si>
  <si>
    <t>may include socket kits plus shipping, labour, benefits, vehicle, etc.</t>
  </si>
  <si>
    <t>1.1.3a Workforce Automation Hardware</t>
  </si>
  <si>
    <t>may include fieldworker handhelds, barcode hardware, etc.</t>
  </si>
  <si>
    <t>1.1.3b Workforce Automation Software</t>
  </si>
  <si>
    <t>Total Advanced Metering Communication Device (AMCD)</t>
  </si>
  <si>
    <t>1.2 ADVANCED METERING REGIONAL COLLECTOR (AMRC) (includes LAN)</t>
  </si>
  <si>
    <t>1.2.1 Collectors</t>
  </si>
  <si>
    <t>1.2.2 Repeaters</t>
  </si>
  <si>
    <t>may include radio licence, etc.</t>
  </si>
  <si>
    <t>1.2.3 Installation</t>
  </si>
  <si>
    <t>may include meter seals and rings, collector computer hardware, etc.</t>
  </si>
  <si>
    <t>Total Advanced Metering Regional Collector (AMRC) (includes LAN)</t>
  </si>
  <si>
    <t>1.3 ADVANCED METERING CONTROL COMPUTER (AMCC)</t>
  </si>
  <si>
    <t>1.3.1 Computer Hardware</t>
  </si>
  <si>
    <t>1.3.2 Computer Software</t>
  </si>
  <si>
    <t>1.3.3 Computer Software Licence &amp; Installation (includes hardware &amp; software)</t>
  </si>
  <si>
    <t>may include AS/400 disc space, backup &amp; recovery computer, UPS, etc</t>
  </si>
  <si>
    <t>Total Advanced Metering Control Computer (AMCC)</t>
  </si>
  <si>
    <t>1.4 WIDE AREA NETWORK (WAN)</t>
  </si>
  <si>
    <t>1.4.1 Activation Fees</t>
  </si>
  <si>
    <t>Total Wide Area Network (WAN)</t>
  </si>
  <si>
    <t>1.5 OTHER AMI CAPITAL COSTS RELATED TO MINIMUM FUNCTIONALITY</t>
  </si>
  <si>
    <t>1.5.1 Customer equipment (including repair of damaged equipment)</t>
  </si>
  <si>
    <t>1.5.2 AMI Interface to CIS</t>
  </si>
  <si>
    <t>1.5.3 Professional Fees</t>
  </si>
  <si>
    <t>1.5.4 Integration</t>
  </si>
  <si>
    <t>1.5.5 Program Management</t>
  </si>
  <si>
    <t>Total Other AMI Capital Costs Related To Minimum Functionality</t>
  </si>
  <si>
    <t>Total Capital Costs</t>
  </si>
  <si>
    <t>O M &amp; A</t>
  </si>
  <si>
    <t>2.1 ADVANCED METERING COMMUNICATION DEVICE (AMCD)</t>
  </si>
  <si>
    <t>2.1.1 Maintenance</t>
  </si>
  <si>
    <t>may include meter reverification costs, etc.</t>
  </si>
  <si>
    <t>Total Incremental AMI Operation Expenses</t>
  </si>
  <si>
    <t>2.2 ADVANCED METERING REGIONAL COLLECTOR (AMRC) (includes LAN)</t>
  </si>
  <si>
    <t>2.2.1 Maintenance</t>
  </si>
  <si>
    <t>2.3 ADVANCED METERING CONTROL COMPUTER (AMCC)</t>
  </si>
  <si>
    <t>2.3.1 Hardware Maintenance</t>
  </si>
  <si>
    <t>may include server support, etc</t>
  </si>
  <si>
    <t>2.3.2 Software Maintenance</t>
  </si>
  <si>
    <t>may include maintenance support, etc.</t>
  </si>
  <si>
    <t>2.4 WIDE AREA NETWORK (WAN)</t>
  </si>
  <si>
    <t>2.4.1 WIDE AREA NETWORK (WAN)</t>
  </si>
  <si>
    <t>may include serial to Ethernet hardware, etc.</t>
  </si>
  <si>
    <t>Total Incremental Other Operation Expenses</t>
  </si>
  <si>
    <t>2.5 OTHER AMI OM&amp;A COSTS RELATED TO MINIMUM FUNCTIONALITY</t>
  </si>
  <si>
    <t>2.5.1 Business Process Redesign</t>
  </si>
  <si>
    <t>2.5.2 Customer Communication</t>
  </si>
  <si>
    <t>may include project communication. etc.</t>
  </si>
  <si>
    <t>2.5.3 Program Management</t>
  </si>
  <si>
    <t>2.5.4 Change Management</t>
  </si>
  <si>
    <t>may include training, etc.</t>
  </si>
  <si>
    <t>2.5.5 Administration Cost</t>
  </si>
  <si>
    <t>2.5.6 Other AMI Expenses</t>
  </si>
  <si>
    <t>Total 2.5 Other AMI OM&amp;A Costs Related To Minimum Functionality</t>
  </si>
  <si>
    <t>Total O M &amp; A Costs</t>
  </si>
  <si>
    <t>Sheet 3.  LDC Assumptions and Data</t>
  </si>
  <si>
    <t>Assumptions:</t>
  </si>
  <si>
    <t>1. Planned meter installations occur evenly through the year.</t>
  </si>
  <si>
    <t>2. Year assumed January to December</t>
  </si>
  <si>
    <t>3. Amortization is straight line and has half year rule applied in first year</t>
  </si>
  <si>
    <t>4. Smart Meter Rate Calc</t>
  </si>
  <si>
    <t>Weighted Average Cost of Capital</t>
  </si>
  <si>
    <t>Working Capital Allowance %</t>
  </si>
  <si>
    <t>Residential</t>
  </si>
  <si>
    <t>General Service Less Than 50 kW</t>
  </si>
  <si>
    <t>Other Metered Customers</t>
  </si>
  <si>
    <t>Smart Meter Rate Adders</t>
  </si>
  <si>
    <t>GS and LU</t>
  </si>
  <si>
    <t>2006 EDR Smart Meter Rate Adder</t>
  </si>
  <si>
    <t>2007 EDR Smart Meter Rate Adder</t>
  </si>
  <si>
    <t>2008 EDR Smart Meter Rate Adder</t>
  </si>
  <si>
    <t>2009 EDR Smart Meter Rate Adder</t>
  </si>
  <si>
    <t>2010 EDR Smart Meter Rate Adder</t>
  </si>
  <si>
    <r>
      <t>Corporate Income Tax Rate</t>
    </r>
    <r>
      <rPr>
        <sz val="10"/>
        <rFont val="Arial"/>
        <family val="0"/>
      </rPr>
      <t xml:space="preserve"> </t>
    </r>
  </si>
  <si>
    <t>(from 2006 PILs Sheet "Test Year PILs,Tax Provision" Cell D 14)</t>
  </si>
  <si>
    <t>Computer Hardware</t>
  </si>
  <si>
    <t>Computer Software</t>
  </si>
  <si>
    <t>LDC Amortization Policy:</t>
  </si>
  <si>
    <t>Amortization</t>
  </si>
  <si>
    <t>CCA Class</t>
  </si>
  <si>
    <t>CCA Rate</t>
  </si>
  <si>
    <t>Years</t>
  </si>
  <si>
    <t>%</t>
  </si>
  <si>
    <t>Operating Expense Data:</t>
  </si>
  <si>
    <t>2.1 Advanced Metering Communication Device (AMCD)</t>
  </si>
  <si>
    <t>2.2 Advanced Metering Regional Collector (AMRC) (includes LAN)</t>
  </si>
  <si>
    <t>2.3 Advanced Metering Control Computer (AMCC)</t>
  </si>
  <si>
    <t>2.4 Wide Area Network (WAN)</t>
  </si>
  <si>
    <t>2.5 Other AMI OM&amp;A Costs Related To Minimum Functionality</t>
  </si>
  <si>
    <t>Per Meter Cost Split:</t>
  </si>
  <si>
    <t>Per Meter</t>
  </si>
  <si>
    <t>Installed</t>
  </si>
  <si>
    <t>Investment</t>
  </si>
  <si>
    <t>% of Invest</t>
  </si>
  <si>
    <t>Smart meter including installation</t>
  </si>
  <si>
    <t>Computer Hardware Costs</t>
  </si>
  <si>
    <t>Computer Software Costs</t>
  </si>
  <si>
    <t>Smart meter incremental operating expenses</t>
  </si>
  <si>
    <t>Total Smart Meter Capital Costs per meter</t>
  </si>
  <si>
    <t xml:space="preserve">Smart Meter Revenue Requirement &amp; Proposed Rates- Summary </t>
  </si>
  <si>
    <t>Summary of Actual Costs claimed in this application</t>
  </si>
  <si>
    <t>Total Actual</t>
  </si>
  <si>
    <t>Smart Meters</t>
  </si>
  <si>
    <t>2.1 Advanced metering communication device (AMCD)</t>
  </si>
  <si>
    <t>2.2 Advanced metering regional collector (AMRC) (includes LAN)</t>
  </si>
  <si>
    <t>2.3 Advanced metering control computer (AMCC)</t>
  </si>
  <si>
    <t>2.4 Wide area network (WAN)</t>
  </si>
  <si>
    <t>2.5 Other AMI OM&amp;A costs related to minimum functionality</t>
  </si>
  <si>
    <t>Summary of Revenue Requirement Calculation</t>
  </si>
  <si>
    <t>Net Fixed Assets</t>
  </si>
  <si>
    <t>Net Fixed Assets Beginning of Year</t>
  </si>
  <si>
    <t>Net Fixed Assets End of Year</t>
  </si>
  <si>
    <t>Average Net Fixed Asset Values</t>
  </si>
  <si>
    <t>Working Capital Allowance</t>
  </si>
  <si>
    <t>Operation Expense</t>
  </si>
  <si>
    <t>Smart Meters Rate Base</t>
  </si>
  <si>
    <t>Return on Rate Base</t>
  </si>
  <si>
    <t>Operating Expenses</t>
  </si>
  <si>
    <t>Incremental Operating Expenses</t>
  </si>
  <si>
    <t>Amortization Expenses</t>
  </si>
  <si>
    <t>Total Operating Expenses</t>
  </si>
  <si>
    <t>Revenue Requirement Before PILs</t>
  </si>
  <si>
    <t>Grossed up PILs</t>
  </si>
  <si>
    <t>Revenue Requirement for Smart Meters</t>
  </si>
  <si>
    <t>Revenue Requirement for Smart Meters Installed</t>
  </si>
  <si>
    <t>Less Smart Meter Adder Recovery</t>
  </si>
  <si>
    <t>Rate Adder</t>
  </si>
  <si>
    <t>No. of Mths</t>
  </si>
  <si>
    <t>Amount Recovered</t>
  </si>
  <si>
    <t>Clearing Actuals Smart Meter Revenue Requirement</t>
  </si>
  <si>
    <t>Sheet 4. Smart Meter Rate Calc</t>
  </si>
  <si>
    <t>Smart Meter Rate Calculation</t>
  </si>
  <si>
    <t>Average Asset Values</t>
  </si>
  <si>
    <t>Net Fixed Assets Smart Meters</t>
  </si>
  <si>
    <t>Net Fixed Assets Computer Hardware</t>
  </si>
  <si>
    <t>Net Fixed Assets Computer Software</t>
  </si>
  <si>
    <t>Net Fixed Assets Tools &amp; Equipment</t>
  </si>
  <si>
    <t>Net Fixed Assets Other Equipment</t>
  </si>
  <si>
    <t>Total Net Fixed Assets</t>
  </si>
  <si>
    <t>Working Capital</t>
  </si>
  <si>
    <t>Smart Meters included in Rate Base</t>
  </si>
  <si>
    <t>Amortization Expenses - Smart Meters</t>
  </si>
  <si>
    <t>Amortization Expenses - Computer Hardware</t>
  </si>
  <si>
    <t>Amortization Expenses - Computer Software</t>
  </si>
  <si>
    <t>Amortization Expenses -  Tools &amp; Equipment</t>
  </si>
  <si>
    <t>Amortization Expenses - Other Equipment</t>
  </si>
  <si>
    <t>Total Amortization Expenses</t>
  </si>
  <si>
    <t>Calculation of Taxable Income</t>
  </si>
  <si>
    <t>Depreciation Expenses</t>
  </si>
  <si>
    <t>Interest Expense</t>
  </si>
  <si>
    <t>Taxable Income For PILs</t>
  </si>
  <si>
    <r>
      <t>Grossed up PILs</t>
    </r>
    <r>
      <rPr>
        <i/>
        <sz val="8"/>
        <rFont val="Arial"/>
        <family val="2"/>
      </rPr>
      <t xml:space="preserve"> (5. PILs)</t>
    </r>
  </si>
  <si>
    <t>2007 Smart Meter Rate Adder</t>
  </si>
  <si>
    <t>Annualized amount required per metered customer</t>
  </si>
  <si>
    <t>Number of months in year</t>
  </si>
  <si>
    <t>Sheet 5. PILs</t>
  </si>
  <si>
    <t>PILs Calculation</t>
  </si>
  <si>
    <t>INCOME TAX</t>
  </si>
  <si>
    <t>Net Income</t>
  </si>
  <si>
    <t>CCA - Class 47 (8%) Smart Meters</t>
  </si>
  <si>
    <t>CCA - Class 45 (45%) Computers</t>
  </si>
  <si>
    <t>CCA - Class 8 (20%) Other Equipment</t>
  </si>
  <si>
    <t>Change in taxable income</t>
  </si>
  <si>
    <t>Income Taxes Payable</t>
  </si>
  <si>
    <t>ONTARIO CAPITAL TAX</t>
  </si>
  <si>
    <t>Rate Base</t>
  </si>
  <si>
    <t>Less: Exemption</t>
  </si>
  <si>
    <t>Deemed Taxable Capital</t>
  </si>
  <si>
    <t>Ontario Capital Tax Rate</t>
  </si>
  <si>
    <t>Net Amount (Taxable Capital x Rate)</t>
  </si>
  <si>
    <t>Gross Up</t>
  </si>
  <si>
    <t>PILs Payable</t>
  </si>
  <si>
    <t>Change in Income Taxes Payable</t>
  </si>
  <si>
    <t>Change in OCT</t>
  </si>
  <si>
    <t>PIL's</t>
  </si>
  <si>
    <t>Grossed Up PILs</t>
  </si>
  <si>
    <t>Sheet 6. SM Avg Net Fixed Assets &amp;UCC</t>
  </si>
  <si>
    <t>Smart Meter Average Net Fixed Assets</t>
  </si>
  <si>
    <t>Net Fixed Assets - Smart Meters</t>
  </si>
  <si>
    <t>Opening Capital Investment</t>
  </si>
  <si>
    <t>Closing Capital Investment</t>
  </si>
  <si>
    <t>Opening Accumulated Amortization</t>
  </si>
  <si>
    <t>Closing Accumulated Amortization</t>
  </si>
  <si>
    <t>Opening Net Fixed Assets</t>
  </si>
  <si>
    <t>Closing Net Fixed Assets</t>
  </si>
  <si>
    <t>Average Net Fixed Assets</t>
  </si>
  <si>
    <t>Net Fixed Assets - Computer Hardware</t>
  </si>
  <si>
    <t>Net Fixed Assets - Computer Software</t>
  </si>
  <si>
    <t>Net Fixed Assets - Tools &amp; Equipment</t>
  </si>
  <si>
    <t>For PILs Calculation</t>
  </si>
  <si>
    <t>UCC - Smart Meters</t>
  </si>
  <si>
    <t>CCA Class 47 (8%)</t>
  </si>
  <si>
    <t>Opening UCC</t>
  </si>
  <si>
    <t>Capital Additions</t>
  </si>
  <si>
    <t>UCC Before Half Year Rule</t>
  </si>
  <si>
    <t>Half Year Rule (1/2 Additions - Disposals)</t>
  </si>
  <si>
    <t>Reduced UCC</t>
  </si>
  <si>
    <t>CCA Rate Class  47</t>
  </si>
  <si>
    <t>CCA</t>
  </si>
  <si>
    <t>Closing UCC</t>
  </si>
  <si>
    <t>UCC - Computer Equipment</t>
  </si>
  <si>
    <t>CCA Class 45 (45%)</t>
  </si>
  <si>
    <t>Capital Additions Computer Hardware</t>
  </si>
  <si>
    <t>Capital Additions Computer Software</t>
  </si>
  <si>
    <t>CCA Rate Class  45</t>
  </si>
  <si>
    <t>UCC - General Equipment</t>
  </si>
  <si>
    <t>CCA Class 8 (20%)</t>
  </si>
  <si>
    <t>Capital Additions Tools &amp; Equipment</t>
  </si>
  <si>
    <t>Capital Additions Other Equipment</t>
  </si>
  <si>
    <t>CCA Rate Class  8</t>
  </si>
  <si>
    <r>
      <t>Sheet 1</t>
    </r>
    <r>
      <rPr>
        <b/>
        <sz val="20"/>
        <rFont val="Cooper Black"/>
        <family val="1"/>
      </rPr>
      <t xml:space="preserve"> Utility Information Sheet</t>
    </r>
  </si>
  <si>
    <r>
      <t>Deemed Debt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(from 2006 EDR Sheet "3-2 COST OF CAPITAL (Input)" Cell C 18)</t>
    </r>
  </si>
  <si>
    <r>
      <t>Deemed Equity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(from 2006 EDR Sheet "3-2 COST OF CAPITAL (Input)" Cell C 19)</t>
    </r>
  </si>
  <si>
    <r>
      <t>Weighted Debt Rate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(from 2006 EDR Sheet "3-2 COST OF CAPITAL (Input)" Cell C 25)</t>
    </r>
  </si>
  <si>
    <r>
      <t>Proposed ROE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 xml:space="preserve"> (from 2006 EDR Sheet "3-2 COST OF CAPITAL (Input)" Cell E 32)</t>
    </r>
  </si>
  <si>
    <r>
      <t>Capital Data:</t>
    </r>
    <r>
      <rPr>
        <i/>
        <sz val="8"/>
        <rFont val="Arial"/>
        <family val="2"/>
      </rPr>
      <t xml:space="preserve"> </t>
    </r>
  </si>
  <si>
    <r>
      <t xml:space="preserve">Smart Meter Amortization Rate </t>
    </r>
    <r>
      <rPr>
        <i/>
        <sz val="8"/>
        <rFont val="Arial"/>
        <family val="2"/>
      </rPr>
      <t>Enter Amortization Policy</t>
    </r>
  </si>
  <si>
    <r>
      <t xml:space="preserve">Computer Hardware Amortization Rate </t>
    </r>
    <r>
      <rPr>
        <i/>
        <sz val="8"/>
        <rFont val="Arial"/>
        <family val="2"/>
      </rPr>
      <t>Enter Amortization Policy</t>
    </r>
  </si>
  <si>
    <r>
      <t xml:space="preserve">Computer Software Amortization Rate </t>
    </r>
    <r>
      <rPr>
        <i/>
        <sz val="8"/>
        <rFont val="Arial"/>
        <family val="2"/>
      </rPr>
      <t>Enter Amortization Policy</t>
    </r>
  </si>
  <si>
    <r>
      <t>Tools &amp; Equipment Amortization Rate</t>
    </r>
    <r>
      <rPr>
        <i/>
        <sz val="8"/>
        <rFont val="Arial"/>
        <family val="2"/>
      </rPr>
      <t xml:space="preserve"> Enter Amortization Policy</t>
    </r>
  </si>
  <si>
    <r>
      <t xml:space="preserve">Other Equipment Amortization Rate </t>
    </r>
    <r>
      <rPr>
        <i/>
        <sz val="8"/>
        <rFont val="Arial"/>
        <family val="2"/>
      </rPr>
      <t>Enter Amortization Policy</t>
    </r>
  </si>
  <si>
    <r>
      <t>Deemed Debt</t>
    </r>
    <r>
      <rPr>
        <i/>
        <sz val="8"/>
        <rFont val="Arial"/>
        <family val="2"/>
      </rPr>
      <t xml:space="preserve"> (3.  LDC Assumptions and Data)</t>
    </r>
  </si>
  <si>
    <r>
      <t xml:space="preserve">Deemed Equity </t>
    </r>
    <r>
      <rPr>
        <i/>
        <sz val="8"/>
        <rFont val="Arial"/>
        <family val="2"/>
      </rPr>
      <t>(3.  LDC Assumptions and Data)</t>
    </r>
  </si>
  <si>
    <r>
      <t>Weighted Debt Rate</t>
    </r>
    <r>
      <rPr>
        <i/>
        <sz val="8"/>
        <rFont val="Arial"/>
        <family val="2"/>
      </rPr>
      <t xml:space="preserve"> (3.  LDC Assumptions and Data)</t>
    </r>
  </si>
  <si>
    <r>
      <t>Proposed ROE</t>
    </r>
    <r>
      <rPr>
        <i/>
        <sz val="8"/>
        <rFont val="Arial"/>
        <family val="2"/>
      </rPr>
      <t xml:space="preserve"> (3.  LDC Assumptions and Data)</t>
    </r>
  </si>
  <si>
    <r>
      <t xml:space="preserve">Incremental Operating Expenses </t>
    </r>
    <r>
      <rPr>
        <i/>
        <sz val="8"/>
        <rFont val="Arial"/>
        <family val="2"/>
      </rPr>
      <t>(3.  LDC Assumptions and Data)</t>
    </r>
  </si>
  <si>
    <r>
      <t>Grossed up PILs</t>
    </r>
    <r>
      <rPr>
        <b/>
        <i/>
        <sz val="8"/>
        <rFont val="Arial"/>
        <family val="2"/>
      </rPr>
      <t xml:space="preserve"> (5. PILs)</t>
    </r>
  </si>
  <si>
    <r>
      <t>2006 EDR Total Metered Customers</t>
    </r>
    <r>
      <rPr>
        <i/>
        <sz val="8"/>
        <rFont val="Arial"/>
        <family val="2"/>
      </rPr>
      <t xml:space="preserve"> (3.  LDC Assumptions and Data)</t>
    </r>
  </si>
  <si>
    <r>
      <t>Amortization</t>
    </r>
    <r>
      <rPr>
        <i/>
        <sz val="8"/>
        <rFont val="Arial"/>
        <family val="2"/>
      </rPr>
      <t xml:space="preserve"> </t>
    </r>
  </si>
  <si>
    <r>
      <t xml:space="preserve">Tax Rate </t>
    </r>
    <r>
      <rPr>
        <i/>
        <sz val="8"/>
        <rFont val="Arial"/>
        <family val="2"/>
      </rPr>
      <t>(3.  LDC Assumptions and Data)</t>
    </r>
  </si>
  <si>
    <r>
      <t xml:space="preserve">Capital Investment </t>
    </r>
    <r>
      <rPr>
        <i/>
        <sz val="8"/>
        <rFont val="Arial"/>
        <family val="2"/>
      </rPr>
      <t>(3.  LDC Assumptions and Data)</t>
    </r>
  </si>
  <si>
    <r>
      <t>Capital Investment</t>
    </r>
    <r>
      <rPr>
        <i/>
        <sz val="8"/>
        <rFont val="Arial"/>
        <family val="2"/>
      </rPr>
      <t xml:space="preserve"> (3.  LDC Assumptions and Data)</t>
    </r>
  </si>
  <si>
    <t xml:space="preserve"> EB Number:</t>
  </si>
  <si>
    <t>Stranded Cost</t>
  </si>
  <si>
    <t>Return on rate base</t>
  </si>
  <si>
    <t>Operating expenses</t>
  </si>
  <si>
    <t>Grossed up for PILs</t>
  </si>
  <si>
    <t>Subtotal</t>
  </si>
  <si>
    <t>Net Revenue Requirement</t>
  </si>
  <si>
    <t>Amount</t>
  </si>
  <si>
    <t xml:space="preserve">Metered Customers </t>
  </si>
  <si>
    <t>Total Revenue Requirement</t>
  </si>
  <si>
    <r>
      <t xml:space="preserve">Capital Costs </t>
    </r>
    <r>
      <rPr>
        <b/>
        <i/>
        <sz val="11"/>
        <rFont val="Times New Roman"/>
        <family val="1"/>
      </rPr>
      <t>(must be installed, and used and useful)</t>
    </r>
  </si>
  <si>
    <r>
      <t>Other Equipment</t>
    </r>
    <r>
      <rPr>
        <i/>
        <sz val="11"/>
        <rFont val="Times New Roman"/>
        <family val="1"/>
      </rPr>
      <t xml:space="preserve"> (please specify)</t>
    </r>
  </si>
  <si>
    <t>EB-2010-0137</t>
  </si>
  <si>
    <t>Cameron McKenzie</t>
  </si>
  <si>
    <t>Director of Regulatory Affairs</t>
  </si>
  <si>
    <t>905-876-4611 x 246</t>
  </si>
  <si>
    <t>cameronmckenzie@miltonhydro.com</t>
  </si>
  <si>
    <t>meshgates, etc.</t>
  </si>
  <si>
    <t>Milton Hydro Distribution Inc.</t>
  </si>
  <si>
    <t>2011 Smart Meter Rate Rider Application</t>
  </si>
  <si>
    <t>Revenue Requirement:</t>
  </si>
  <si>
    <t>2006 Rate Year Entitlement</t>
  </si>
  <si>
    <t>2007 Rate Year Entitlement</t>
  </si>
  <si>
    <t>2008 Rate Year Entitlement</t>
  </si>
  <si>
    <t>2009 Rate Year Entitlement</t>
  </si>
  <si>
    <t>2010 Bridge Year Entitlement</t>
  </si>
  <si>
    <t>2011 Test Year Entitlement to April 30, 2011</t>
  </si>
  <si>
    <t>Carrying Charges in Account 1556</t>
  </si>
  <si>
    <t>Smart Meter Rate Rider Billed:</t>
  </si>
  <si>
    <t>GS&lt;50</t>
  </si>
  <si>
    <t>GS&gt;50-999</t>
  </si>
  <si>
    <t>GS&gt;1000-4999</t>
  </si>
  <si>
    <t>Large Users</t>
  </si>
  <si>
    <t>2010 Bridge Year forecast</t>
  </si>
  <si>
    <t>2011 Test Year forecast</t>
  </si>
  <si>
    <t>Total Smart Meter Rate Rider Billed</t>
  </si>
  <si>
    <t>Revenue Requirement for Recovery to April 30, 2010</t>
  </si>
  <si>
    <t>2011 Average Number of Customers</t>
  </si>
  <si>
    <t>Number of Months</t>
  </si>
  <si>
    <t>Rate Rider</t>
  </si>
  <si>
    <t>Total Carrying Charges</t>
  </si>
  <si>
    <t>1.5.6 Stranded Meters</t>
  </si>
  <si>
    <t>N/A - Stranded Assets</t>
  </si>
  <si>
    <t>Net Fixed Assets - Other Equipment (Stranded Assets)</t>
  </si>
  <si>
    <t>N/A</t>
  </si>
  <si>
    <t>CCA - N/A</t>
  </si>
  <si>
    <t>Average # Residential, General Service, and Large User Customers</t>
  </si>
  <si>
    <t>2011 EDR Smart Meter Rate Calculation Model</t>
  </si>
  <si>
    <t>Note: 2010 OCT rate ends June 30, 2010</t>
  </si>
  <si>
    <t>Carrying Charges (1555 &amp; 1556)</t>
  </si>
  <si>
    <t>EDR Data Information</t>
  </si>
  <si>
    <t>EDR Total Metered Customers</t>
  </si>
  <si>
    <t>2006 (for info only)</t>
  </si>
  <si>
    <t>Carrying costs in account 1556</t>
  </si>
  <si>
    <t>Average #</t>
  </si>
  <si>
    <t>Less Smart Meter Recovery</t>
  </si>
  <si>
    <t>ED-2003-0014</t>
  </si>
  <si>
    <t>Smart Meter Revenue Disposition</t>
  </si>
  <si>
    <t>Revenue Disposition to April 30, 2011</t>
  </si>
  <si>
    <t>Rate Rider to Clear Actual over Recovery to April 30, 2011</t>
  </si>
  <si>
    <t>Rider</t>
  </si>
  <si>
    <t># of months requested (4 years)</t>
  </si>
  <si>
    <t>2010 Bridge Year # of Metered Customers</t>
  </si>
  <si>
    <t>Description</t>
  </si>
  <si>
    <t>Revenue Requirement Disposition Requested</t>
  </si>
  <si>
    <t>Rate Rider for Disposition - per Month</t>
  </si>
  <si>
    <t xml:space="preserve">Carrying costs - 1556 per FAQ #8  August 2008 </t>
  </si>
  <si>
    <t>Smart Meter Unit Installation Plan: Installed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</si>
</sst>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.00_);\(&quot;$&quot;#,##0.00\)"/>
    <numFmt numFmtId="166" formatCode="_(* #,##0_);_(* \(#,##0\);_(* &quot;-&quot;_);_(@_)"/>
    <numFmt numFmtId="167" formatCode="_(* #,##0.00_);_(* \(#,##0.00\);_(* &quot;-&quot;??_);_(@_)"/>
    <numFmt numFmtId="168" formatCode="_-&quot;$&quot;* #,##0_-;\-&quot;$&quot;* #,##0_-;_-&quot;$&quot;* &quot;-&quot;??_-;_-@_-"/>
    <numFmt numFmtId="169" formatCode="0.0%"/>
    <numFmt numFmtId="170" formatCode="_-* #,##0_-;\-* #,##0_-;_-* &quot;-&quot;??_-;_-@_-"/>
    <numFmt numFmtId="171" formatCode="0.000%"/>
    <numFmt numFmtId="172" formatCode="[$-F800]dddd\,\ mmmm\ dd\,\ yyyy"/>
    <numFmt numFmtId="173" formatCode="0.0"/>
    <numFmt numFmtId="174" formatCode="[$-409]mmmm\ d\,\ yyyy;@"/>
    <numFmt numFmtId="175" formatCode="_(* #,##0_);_(* \(#,##0\);_(* &quot;-&quot;??_);_(@_)"/>
    <numFmt numFmtId="176" formatCode="[$-1009]mmmm\ d\,\ yyyy"/>
  </numFmts>
  <fonts count="78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22"/>
      <name val="Arial Black"/>
      <family val="2"/>
    </font>
    <font>
      <sz val="22"/>
      <name val="Algerian"/>
      <family val="5"/>
    </font>
    <font>
      <sz val="22"/>
      <color indexed="12"/>
      <name val="Algerian"/>
      <family val="5"/>
    </font>
    <font>
      <b/>
      <sz val="20"/>
      <name val="Cooper Black"/>
      <family val="1"/>
    </font>
    <font>
      <b/>
      <sz val="20"/>
      <color indexed="10"/>
      <name val="Cooper Black"/>
      <family val="1"/>
    </font>
    <font>
      <b/>
      <u val="single"/>
      <sz val="16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0"/>
      <color indexed="12"/>
      <name val="Arial"/>
      <family val="2"/>
    </font>
    <font>
      <sz val="10"/>
      <color indexed="11"/>
      <name val="Arial"/>
      <family val="2"/>
    </font>
    <font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sz val="8"/>
      <color indexed="9"/>
      <name val="Arial"/>
      <family val="2"/>
    </font>
    <font>
      <sz val="12"/>
      <color indexed="18"/>
      <name val="Cooper Black"/>
      <family val="1"/>
    </font>
    <font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2"/>
      <name val="Cooper Black"/>
      <family val="1"/>
    </font>
    <font>
      <sz val="8"/>
      <color indexed="18"/>
      <name val="Cooper Black"/>
      <family val="1"/>
    </font>
    <font>
      <b/>
      <i/>
      <sz val="10"/>
      <name val="Arial"/>
      <family val="2"/>
    </font>
    <font>
      <b/>
      <u val="single"/>
      <sz val="12"/>
      <color indexed="10"/>
      <name val="Cooper Black"/>
      <family val="1"/>
    </font>
    <font>
      <i/>
      <sz val="10"/>
      <name val="Arial"/>
      <family val="2"/>
    </font>
    <font>
      <sz val="16"/>
      <color indexed="12"/>
      <name val="Algerian"/>
      <family val="5"/>
    </font>
    <font>
      <sz val="16"/>
      <name val="Cooper Black"/>
      <family val="1"/>
    </font>
    <font>
      <sz val="14"/>
      <name val="Cooper Black"/>
      <family val="1"/>
    </font>
    <font>
      <b/>
      <sz val="16"/>
      <color indexed="10"/>
      <name val="Cooper Black"/>
      <family val="1"/>
    </font>
    <font>
      <b/>
      <sz val="14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9"/>
      </right>
      <top style="thin"/>
      <bottom style="thin"/>
    </border>
    <border>
      <left style="medium">
        <color indexed="9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22"/>
      </right>
      <top style="medium">
        <color indexed="8"/>
      </top>
      <bottom style="medium">
        <color indexed="22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8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4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33" borderId="0" xfId="0" applyFont="1" applyFill="1" applyAlignment="1">
      <alignment/>
    </xf>
    <xf numFmtId="0" fontId="6" fillId="33" borderId="0" xfId="0" applyFont="1" applyFill="1" applyAlignment="1" applyProtection="1">
      <alignment vertical="top" wrapText="1"/>
      <protection/>
    </xf>
    <xf numFmtId="0" fontId="9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>
      <alignment/>
    </xf>
    <xf numFmtId="0" fontId="10" fillId="33" borderId="0" xfId="0" applyFont="1" applyFill="1" applyAlignment="1" applyProtection="1">
      <alignment horizontal="left" vertical="center" wrapText="1" indent="1"/>
      <protection/>
    </xf>
    <xf numFmtId="0" fontId="11" fillId="34" borderId="10" xfId="0" applyFont="1" applyFill="1" applyBorder="1" applyAlignment="1" applyProtection="1">
      <alignment horizontal="center" vertical="center"/>
      <protection/>
    </xf>
    <xf numFmtId="0" fontId="11" fillId="35" borderId="11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35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3" fillId="33" borderId="12" xfId="0" applyFont="1" applyFill="1" applyBorder="1" applyAlignment="1" applyProtection="1">
      <alignment horizontal="center" vertical="center"/>
      <protection/>
    </xf>
    <xf numFmtId="0" fontId="14" fillId="33" borderId="12" xfId="0" applyFont="1" applyFill="1" applyBorder="1" applyAlignment="1" applyProtection="1">
      <alignment horizontal="center" vertical="center"/>
      <protection/>
    </xf>
    <xf numFmtId="0" fontId="15" fillId="33" borderId="12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4" fillId="36" borderId="0" xfId="0" applyFont="1" applyFill="1" applyBorder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18" fillId="33" borderId="0" xfId="0" applyFont="1" applyFill="1" applyAlignment="1" applyProtection="1">
      <alignment horizontal="right" indent="1"/>
      <protection/>
    </xf>
    <xf numFmtId="0" fontId="20" fillId="33" borderId="0" xfId="0" applyFont="1" applyFill="1" applyAlignment="1" applyProtection="1">
      <alignment horizontal="left" indent="4"/>
      <protection/>
    </xf>
    <xf numFmtId="0" fontId="21" fillId="33" borderId="0" xfId="0" applyFont="1" applyFill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0" fontId="21" fillId="33" borderId="0" xfId="0" applyFont="1" applyFill="1" applyAlignment="1" applyProtection="1">
      <alignment vertical="top"/>
      <protection/>
    </xf>
    <xf numFmtId="0" fontId="19" fillId="37" borderId="13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18" fillId="33" borderId="0" xfId="0" applyFont="1" applyFill="1" applyAlignment="1" applyProtection="1">
      <alignment/>
      <protection/>
    </xf>
    <xf numFmtId="0" fontId="22" fillId="33" borderId="0" xfId="0" applyFont="1" applyFill="1" applyBorder="1" applyAlignment="1" applyProtection="1">
      <alignment/>
      <protection/>
    </xf>
    <xf numFmtId="0" fontId="23" fillId="33" borderId="0" xfId="0" applyFont="1" applyFill="1" applyBorder="1" applyAlignment="1" applyProtection="1">
      <alignment/>
      <protection/>
    </xf>
    <xf numFmtId="0" fontId="22" fillId="33" borderId="0" xfId="0" applyFont="1" applyFill="1" applyBorder="1" applyAlignment="1">
      <alignment/>
    </xf>
    <xf numFmtId="174" fontId="19" fillId="38" borderId="13" xfId="0" applyNumberFormat="1" applyFont="1" applyFill="1" applyBorder="1" applyAlignment="1" applyProtection="1">
      <alignment horizontal="left"/>
      <protection locked="0"/>
    </xf>
    <xf numFmtId="0" fontId="23" fillId="38" borderId="13" xfId="0" applyFont="1" applyFill="1" applyBorder="1" applyAlignment="1" applyProtection="1">
      <alignment horizontal="center"/>
      <protection locked="0"/>
    </xf>
    <xf numFmtId="0" fontId="19" fillId="37" borderId="0" xfId="0" applyFont="1" applyFill="1" applyBorder="1" applyAlignment="1" applyProtection="1">
      <alignment/>
      <protection/>
    </xf>
    <xf numFmtId="173" fontId="18" fillId="33" borderId="0" xfId="0" applyNumberFormat="1" applyFont="1" applyFill="1" applyAlignment="1" applyProtection="1">
      <alignment horizontal="left"/>
      <protection/>
    </xf>
    <xf numFmtId="173" fontId="23" fillId="33" borderId="0" xfId="0" applyNumberFormat="1" applyFont="1" applyFill="1" applyBorder="1" applyAlignment="1" applyProtection="1">
      <alignment horizontal="left" indent="1"/>
      <protection/>
    </xf>
    <xf numFmtId="0" fontId="18" fillId="33" borderId="0" xfId="0" applyFont="1" applyFill="1" applyBorder="1" applyAlignment="1" applyProtection="1">
      <alignment horizontal="right" indent="1"/>
      <protection/>
    </xf>
    <xf numFmtId="0" fontId="19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5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vertical="top" wrapText="1"/>
      <protection/>
    </xf>
    <xf numFmtId="0" fontId="27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3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/>
    </xf>
    <xf numFmtId="172" fontId="31" fillId="33" borderId="0" xfId="0" applyNumberFormat="1" applyFont="1" applyFill="1" applyAlignment="1" applyProtection="1">
      <alignment horizontal="left"/>
      <protection/>
    </xf>
    <xf numFmtId="0" fontId="32" fillId="33" borderId="0" xfId="0" applyFont="1" applyFill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33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left" vertical="top" indent="2"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ill="1" applyAlignment="1" applyProtection="1">
      <alignment horizontal="left" indent="1"/>
      <protection/>
    </xf>
    <xf numFmtId="170" fontId="0" fillId="34" borderId="0" xfId="42" applyNumberFormat="1" applyFill="1" applyAlignment="1" applyProtection="1">
      <alignment/>
      <protection locked="0"/>
    </xf>
    <xf numFmtId="170" fontId="0" fillId="33" borderId="0" xfId="0" applyNumberForma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170" fontId="0" fillId="33" borderId="12" xfId="42" applyNumberFormat="1" applyFill="1" applyBorder="1" applyAlignment="1" applyProtection="1">
      <alignment/>
      <protection/>
    </xf>
    <xf numFmtId="170" fontId="0" fillId="33" borderId="12" xfId="0" applyNumberFormat="1" applyFill="1" applyBorder="1" applyAlignment="1" applyProtection="1">
      <alignment/>
      <protection/>
    </xf>
    <xf numFmtId="170" fontId="0" fillId="33" borderId="0" xfId="42" applyNumberFormat="1" applyFill="1" applyBorder="1" applyAlignment="1" applyProtection="1">
      <alignment/>
      <protection/>
    </xf>
    <xf numFmtId="170" fontId="0" fillId="33" borderId="14" xfId="42" applyNumberFormat="1" applyFont="1" applyFill="1" applyBorder="1" applyAlignment="1" applyProtection="1">
      <alignment/>
      <protection/>
    </xf>
    <xf numFmtId="0" fontId="34" fillId="33" borderId="0" xfId="0" applyFont="1" applyFill="1" applyAlignment="1" applyProtection="1">
      <alignment/>
      <protection/>
    </xf>
    <xf numFmtId="170" fontId="0" fillId="33" borderId="0" xfId="0" applyNumberForma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35" fillId="33" borderId="0" xfId="0" applyFont="1" applyFill="1" applyAlignment="1" applyProtection="1">
      <alignment/>
      <protection/>
    </xf>
    <xf numFmtId="0" fontId="33" fillId="33" borderId="0" xfId="0" applyFont="1" applyFill="1" applyAlignment="1" applyProtection="1">
      <alignment horizontal="left" indent="2"/>
      <protection/>
    </xf>
    <xf numFmtId="0" fontId="0" fillId="33" borderId="0" xfId="0" applyFill="1" applyAlignment="1" applyProtection="1">
      <alignment horizontal="left" indent="2"/>
      <protection/>
    </xf>
    <xf numFmtId="0" fontId="11" fillId="33" borderId="0" xfId="0" applyFont="1" applyFill="1" applyAlignment="1" applyProtection="1">
      <alignment horizontal="left" indent="2"/>
      <protection/>
    </xf>
    <xf numFmtId="168" fontId="15" fillId="34" borderId="15" xfId="44" applyNumberFormat="1" applyFont="1" applyFill="1" applyBorder="1" applyAlignment="1" applyProtection="1">
      <alignment/>
      <protection locked="0"/>
    </xf>
    <xf numFmtId="168" fontId="0" fillId="33" borderId="0" xfId="0" applyNumberFormat="1" applyFill="1" applyAlignment="1" applyProtection="1">
      <alignment/>
      <protection/>
    </xf>
    <xf numFmtId="0" fontId="34" fillId="33" borderId="0" xfId="0" applyFont="1" applyFill="1" applyAlignment="1" applyProtection="1">
      <alignment horizontal="left" wrapText="1" indent="2"/>
      <protection/>
    </xf>
    <xf numFmtId="168" fontId="11" fillId="33" borderId="14" xfId="44" applyNumberFormat="1" applyFont="1" applyFill="1" applyBorder="1" applyAlignment="1" applyProtection="1">
      <alignment/>
      <protection/>
    </xf>
    <xf numFmtId="168" fontId="0" fillId="33" borderId="0" xfId="44" applyNumberFormat="1" applyFill="1" applyAlignment="1" applyProtection="1">
      <alignment/>
      <protection/>
    </xf>
    <xf numFmtId="168" fontId="11" fillId="33" borderId="0" xfId="44" applyNumberFormat="1" applyFont="1" applyFill="1" applyBorder="1" applyAlignment="1" applyProtection="1">
      <alignment/>
      <protection/>
    </xf>
    <xf numFmtId="0" fontId="0" fillId="33" borderId="0" xfId="0" applyFill="1" applyAlignment="1">
      <alignment horizontal="left" indent="2"/>
    </xf>
    <xf numFmtId="168" fontId="11" fillId="33" borderId="16" xfId="44" applyNumberFormat="1" applyFont="1" applyFill="1" applyBorder="1" applyAlignment="1" applyProtection="1">
      <alignment/>
      <protection/>
    </xf>
    <xf numFmtId="43" fontId="11" fillId="33" borderId="0" xfId="42" applyFont="1" applyFill="1" applyBorder="1" applyAlignment="1" applyProtection="1">
      <alignment/>
      <protection/>
    </xf>
    <xf numFmtId="168" fontId="11" fillId="33" borderId="16" xfId="0" applyNumberFormat="1" applyFont="1" applyFill="1" applyBorder="1" applyAlignment="1">
      <alignment/>
    </xf>
    <xf numFmtId="0" fontId="2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wrapText="1"/>
      <protection/>
    </xf>
    <xf numFmtId="0" fontId="11" fillId="33" borderId="0" xfId="0" applyFont="1" applyFill="1" applyAlignment="1" applyProtection="1">
      <alignment horizontal="left" indent="1"/>
      <protection/>
    </xf>
    <xf numFmtId="9" fontId="15" fillId="34" borderId="0" xfId="60" applyFont="1" applyFill="1" applyAlignment="1" applyProtection="1">
      <alignment horizontal="center"/>
      <protection locked="0"/>
    </xf>
    <xf numFmtId="10" fontId="15" fillId="34" borderId="0" xfId="60" applyNumberFormat="1" applyFont="1" applyFill="1" applyAlignment="1" applyProtection="1">
      <alignment horizontal="center"/>
      <protection locked="0"/>
    </xf>
    <xf numFmtId="0" fontId="11" fillId="33" borderId="0" xfId="0" applyFont="1" applyFill="1" applyAlignment="1" applyProtection="1">
      <alignment horizontal="left"/>
      <protection/>
    </xf>
    <xf numFmtId="10" fontId="0" fillId="33" borderId="0" xfId="60" applyNumberFormat="1" applyFill="1" applyAlignment="1" applyProtection="1">
      <alignment horizontal="center"/>
      <protection/>
    </xf>
    <xf numFmtId="170" fontId="15" fillId="34" borderId="0" xfId="42" applyNumberFormat="1" applyFont="1" applyFill="1" applyAlignment="1" applyProtection="1">
      <alignment/>
      <protection locked="0"/>
    </xf>
    <xf numFmtId="170" fontId="0" fillId="33" borderId="0" xfId="60" applyNumberFormat="1" applyFill="1" applyAlignment="1" applyProtection="1">
      <alignment horizontal="center"/>
      <protection/>
    </xf>
    <xf numFmtId="10" fontId="0" fillId="33" borderId="0" xfId="60" applyNumberFormat="1" applyFont="1" applyFill="1" applyAlignment="1" applyProtection="1">
      <alignment horizontal="center"/>
      <protection/>
    </xf>
    <xf numFmtId="44" fontId="15" fillId="34" borderId="0" xfId="44" applyFont="1" applyFill="1" applyAlignment="1" applyProtection="1">
      <alignment/>
      <protection locked="0"/>
    </xf>
    <xf numFmtId="10" fontId="15" fillId="34" borderId="0" xfId="60" applyNumberFormat="1" applyFont="1" applyFill="1" applyAlignment="1" applyProtection="1">
      <alignment/>
      <protection locked="0"/>
    </xf>
    <xf numFmtId="168" fontId="0" fillId="33" borderId="0" xfId="44" applyNumberFormat="1" applyFont="1" applyFill="1" applyAlignment="1" applyProtection="1">
      <alignment/>
      <protection/>
    </xf>
    <xf numFmtId="168" fontId="0" fillId="33" borderId="14" xfId="0" applyNumberFormat="1" applyFill="1" applyBorder="1" applyAlignment="1" applyProtection="1">
      <alignment/>
      <protection/>
    </xf>
    <xf numFmtId="170" fontId="15" fillId="34" borderId="0" xfId="42" applyNumberFormat="1" applyFont="1" applyFill="1" applyAlignment="1" applyProtection="1">
      <alignment horizontal="center"/>
      <protection locked="0"/>
    </xf>
    <xf numFmtId="0" fontId="0" fillId="34" borderId="0" xfId="0" applyFill="1" applyAlignment="1" applyProtection="1">
      <alignment horizontal="left" indent="1"/>
      <protection/>
    </xf>
    <xf numFmtId="0" fontId="0" fillId="33" borderId="0" xfId="0" applyFont="1" applyFill="1" applyAlignment="1" applyProtection="1">
      <alignment horizontal="left" indent="1"/>
      <protection/>
    </xf>
    <xf numFmtId="168" fontId="0" fillId="33" borderId="14" xfId="44" applyNumberFormat="1" applyFont="1" applyFill="1" applyBorder="1" applyAlignment="1" applyProtection="1">
      <alignment/>
      <protection/>
    </xf>
    <xf numFmtId="168" fontId="0" fillId="33" borderId="14" xfId="44" applyNumberFormat="1" applyFill="1" applyBorder="1" applyAlignment="1" applyProtection="1">
      <alignment/>
      <protection/>
    </xf>
    <xf numFmtId="44" fontId="0" fillId="33" borderId="0" xfId="44" applyFill="1" applyAlignment="1" applyProtection="1">
      <alignment/>
      <protection/>
    </xf>
    <xf numFmtId="170" fontId="0" fillId="33" borderId="0" xfId="42" applyNumberFormat="1" applyFill="1" applyAlignment="1" applyProtection="1">
      <alignment/>
      <protection/>
    </xf>
    <xf numFmtId="9" fontId="0" fillId="33" borderId="0" xfId="60" applyFill="1" applyAlignment="1" applyProtection="1">
      <alignment/>
      <protection/>
    </xf>
    <xf numFmtId="44" fontId="0" fillId="33" borderId="12" xfId="0" applyNumberFormat="1" applyFill="1" applyBorder="1" applyAlignment="1" applyProtection="1">
      <alignment/>
      <protection/>
    </xf>
    <xf numFmtId="168" fontId="0" fillId="33" borderId="12" xfId="0" applyNumberFormat="1" applyFill="1" applyBorder="1" applyAlignment="1" applyProtection="1">
      <alignment/>
      <protection/>
    </xf>
    <xf numFmtId="9" fontId="0" fillId="33" borderId="12" xfId="0" applyNumberFormat="1" applyFill="1" applyBorder="1" applyAlignment="1" applyProtection="1">
      <alignment/>
      <protection/>
    </xf>
    <xf numFmtId="0" fontId="3" fillId="0" borderId="0" xfId="57">
      <alignment/>
      <protection/>
    </xf>
    <xf numFmtId="0" fontId="3" fillId="0" borderId="0" xfId="57" applyAlignment="1">
      <alignment wrapText="1"/>
      <protection/>
    </xf>
    <xf numFmtId="10" fontId="3" fillId="0" borderId="0" xfId="57" applyNumberFormat="1">
      <alignment/>
      <protection/>
    </xf>
    <xf numFmtId="0" fontId="0" fillId="33" borderId="0" xfId="0" applyFont="1" applyFill="1" applyAlignment="1" applyProtection="1">
      <alignment/>
      <protection/>
    </xf>
    <xf numFmtId="0" fontId="36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44" fontId="13" fillId="33" borderId="17" xfId="44" applyFont="1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44" fontId="13" fillId="33" borderId="20" xfId="44" applyFont="1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168" fontId="0" fillId="33" borderId="0" xfId="0" applyNumberFormat="1" applyFill="1" applyBorder="1" applyAlignment="1" applyProtection="1">
      <alignment/>
      <protection/>
    </xf>
    <xf numFmtId="44" fontId="0" fillId="33" borderId="0" xfId="44" applyFill="1" applyBorder="1" applyAlignment="1" applyProtection="1">
      <alignment/>
      <protection/>
    </xf>
    <xf numFmtId="44" fontId="0" fillId="33" borderId="22" xfId="44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44" fontId="0" fillId="33" borderId="20" xfId="44" applyFill="1" applyBorder="1" applyAlignment="1" applyProtection="1">
      <alignment/>
      <protection/>
    </xf>
    <xf numFmtId="44" fontId="0" fillId="33" borderId="21" xfId="44" applyFill="1" applyBorder="1" applyAlignment="1" applyProtection="1">
      <alignment/>
      <protection/>
    </xf>
    <xf numFmtId="44" fontId="0" fillId="33" borderId="12" xfId="44" applyFill="1" applyBorder="1" applyAlignment="1" applyProtection="1">
      <alignment/>
      <protection/>
    </xf>
    <xf numFmtId="169" fontId="13" fillId="33" borderId="20" xfId="60" applyNumberFormat="1" applyFont="1" applyFill="1" applyBorder="1" applyAlignment="1" applyProtection="1">
      <alignment horizontal="center"/>
      <protection/>
    </xf>
    <xf numFmtId="9" fontId="0" fillId="33" borderId="20" xfId="0" applyNumberFormat="1" applyFill="1" applyBorder="1" applyAlignment="1" applyProtection="1">
      <alignment/>
      <protection/>
    </xf>
    <xf numFmtId="168" fontId="0" fillId="33" borderId="21" xfId="0" applyNumberFormat="1" applyFill="1" applyBorder="1" applyAlignment="1" applyProtection="1">
      <alignment/>
      <protection/>
    </xf>
    <xf numFmtId="44" fontId="13" fillId="33" borderId="21" xfId="44" applyFont="1" applyFill="1" applyBorder="1" applyAlignment="1" applyProtection="1">
      <alignment/>
      <protection/>
    </xf>
    <xf numFmtId="44" fontId="13" fillId="33" borderId="0" xfId="44" applyFont="1" applyFill="1" applyBorder="1" applyAlignment="1" applyProtection="1">
      <alignment/>
      <protection/>
    </xf>
    <xf numFmtId="44" fontId="15" fillId="33" borderId="21" xfId="44" applyFont="1" applyFill="1" applyBorder="1" applyAlignment="1" applyProtection="1">
      <alignment/>
      <protection/>
    </xf>
    <xf numFmtId="168" fontId="0" fillId="33" borderId="21" xfId="44" applyNumberFormat="1" applyFill="1" applyBorder="1" applyAlignment="1" applyProtection="1">
      <alignment/>
      <protection/>
    </xf>
    <xf numFmtId="44" fontId="0" fillId="33" borderId="23" xfId="44" applyFill="1" applyBorder="1" applyAlignment="1" applyProtection="1">
      <alignment/>
      <protection/>
    </xf>
    <xf numFmtId="44" fontId="15" fillId="33" borderId="23" xfId="44" applyFont="1" applyFill="1" applyBorder="1" applyAlignment="1" applyProtection="1">
      <alignment/>
      <protection/>
    </xf>
    <xf numFmtId="44" fontId="0" fillId="33" borderId="21" xfId="44" applyFont="1" applyFill="1" applyBorder="1" applyAlignment="1" applyProtection="1">
      <alignment/>
      <protection/>
    </xf>
    <xf numFmtId="44" fontId="11" fillId="33" borderId="24" xfId="44" applyFont="1" applyFill="1" applyBorder="1" applyAlignment="1" applyProtection="1">
      <alignment/>
      <protection/>
    </xf>
    <xf numFmtId="170" fontId="13" fillId="33" borderId="21" xfId="42" applyNumberFormat="1" applyFont="1" applyFill="1" applyBorder="1" applyAlignment="1" applyProtection="1">
      <alignment/>
      <protection/>
    </xf>
    <xf numFmtId="170" fontId="0" fillId="33" borderId="21" xfId="42" applyNumberFormat="1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44" fontId="0" fillId="33" borderId="25" xfId="44" applyFill="1" applyBorder="1" applyAlignment="1" applyProtection="1">
      <alignment/>
      <protection/>
    </xf>
    <xf numFmtId="44" fontId="0" fillId="33" borderId="26" xfId="44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44" fontId="13" fillId="33" borderId="0" xfId="44" applyFont="1" applyFill="1" applyAlignment="1" applyProtection="1">
      <alignment/>
      <protection/>
    </xf>
    <xf numFmtId="10" fontId="13" fillId="33" borderId="0" xfId="0" applyNumberFormat="1" applyFont="1" applyFill="1" applyAlignment="1" applyProtection="1">
      <alignment/>
      <protection/>
    </xf>
    <xf numFmtId="44" fontId="13" fillId="33" borderId="27" xfId="44" applyFont="1" applyFill="1" applyBorder="1" applyAlignment="1" applyProtection="1">
      <alignment/>
      <protection/>
    </xf>
    <xf numFmtId="171" fontId="0" fillId="33" borderId="0" xfId="60" applyNumberFormat="1" applyFill="1" applyAlignment="1" applyProtection="1">
      <alignment/>
      <protection/>
    </xf>
    <xf numFmtId="0" fontId="22" fillId="33" borderId="0" xfId="0" applyFont="1" applyFill="1" applyAlignment="1" applyProtection="1">
      <alignment horizontal="left"/>
      <protection/>
    </xf>
    <xf numFmtId="10" fontId="0" fillId="33" borderId="0" xfId="0" applyNumberForma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 wrapText="1"/>
      <protection/>
    </xf>
    <xf numFmtId="44" fontId="38" fillId="33" borderId="12" xfId="44" applyFont="1" applyFill="1" applyBorder="1" applyAlignment="1" applyProtection="1">
      <alignment/>
      <protection/>
    </xf>
    <xf numFmtId="0" fontId="29" fillId="33" borderId="0" xfId="0" applyFont="1" applyFill="1" applyAlignment="1" applyProtection="1">
      <alignment vertical="top" wrapText="1"/>
      <protection/>
    </xf>
    <xf numFmtId="169" fontId="0" fillId="33" borderId="0" xfId="60" applyNumberFormat="1" applyFill="1" applyAlignment="1" applyProtection="1">
      <alignment/>
      <protection/>
    </xf>
    <xf numFmtId="168" fontId="0" fillId="33" borderId="12" xfId="44" applyNumberFormat="1" applyFill="1" applyBorder="1" applyAlignment="1" applyProtection="1">
      <alignment/>
      <protection/>
    </xf>
    <xf numFmtId="44" fontId="15" fillId="33" borderId="12" xfId="44" applyFont="1" applyFill="1" applyBorder="1" applyAlignment="1" applyProtection="1">
      <alignment/>
      <protection/>
    </xf>
    <xf numFmtId="44" fontId="0" fillId="33" borderId="14" xfId="44" applyFill="1" applyBorder="1" applyAlignment="1" applyProtection="1">
      <alignment/>
      <protection/>
    </xf>
    <xf numFmtId="44" fontId="15" fillId="0" borderId="14" xfId="44" applyFont="1" applyFill="1" applyBorder="1" applyAlignment="1" applyProtection="1">
      <alignment/>
      <protection/>
    </xf>
    <xf numFmtId="44" fontId="15" fillId="33" borderId="14" xfId="44" applyFont="1" applyFill="1" applyBorder="1" applyAlignment="1" applyProtection="1">
      <alignment/>
      <protection/>
    </xf>
    <xf numFmtId="9" fontId="0" fillId="33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 horizontal="right" wrapText="1"/>
      <protection/>
    </xf>
    <xf numFmtId="10" fontId="0" fillId="34" borderId="0" xfId="0" applyNumberFormat="1" applyFill="1" applyAlignment="1" applyProtection="1">
      <alignment/>
      <protection/>
    </xf>
    <xf numFmtId="170" fontId="0" fillId="34" borderId="0" xfId="42" applyNumberFormat="1" applyFont="1" applyFill="1" applyAlignment="1" applyProtection="1">
      <alignment/>
      <protection locked="0"/>
    </xf>
    <xf numFmtId="168" fontId="0" fillId="33" borderId="0" xfId="0" applyNumberFormat="1" applyFill="1" applyAlignment="1">
      <alignment/>
    </xf>
    <xf numFmtId="0" fontId="41" fillId="0" borderId="0" xfId="57" applyFont="1">
      <alignment/>
      <protection/>
    </xf>
    <xf numFmtId="0" fontId="40" fillId="0" borderId="0" xfId="57" applyFont="1" applyBorder="1" applyAlignment="1">
      <alignment horizontal="center"/>
      <protection/>
    </xf>
    <xf numFmtId="0" fontId="40" fillId="0" borderId="15" xfId="0" applyFont="1" applyBorder="1" applyAlignment="1">
      <alignment/>
    </xf>
    <xf numFmtId="0" fontId="40" fillId="0" borderId="15" xfId="0" applyFont="1" applyBorder="1" applyAlignment="1">
      <alignment horizontal="right"/>
    </xf>
    <xf numFmtId="0" fontId="40" fillId="0" borderId="0" xfId="0" applyFont="1" applyAlignment="1">
      <alignment/>
    </xf>
    <xf numFmtId="0" fontId="41" fillId="0" borderId="0" xfId="57" applyFont="1" applyAlignment="1">
      <alignment horizontal="left" indent="1"/>
      <protection/>
    </xf>
    <xf numFmtId="168" fontId="41" fillId="0" borderId="0" xfId="44" applyNumberFormat="1" applyFont="1" applyAlignment="1">
      <alignment/>
    </xf>
    <xf numFmtId="168" fontId="41" fillId="0" borderId="0" xfId="57" applyNumberFormat="1" applyFont="1">
      <alignment/>
      <protection/>
    </xf>
    <xf numFmtId="168" fontId="41" fillId="0" borderId="12" xfId="44" applyNumberFormat="1" applyFont="1" applyBorder="1" applyAlignment="1">
      <alignment/>
    </xf>
    <xf numFmtId="0" fontId="40" fillId="0" borderId="0" xfId="57" applyFont="1">
      <alignment/>
      <protection/>
    </xf>
    <xf numFmtId="0" fontId="40" fillId="0" borderId="15" xfId="57" applyFont="1" applyBorder="1" applyAlignment="1">
      <alignment horizontal="left"/>
      <protection/>
    </xf>
    <xf numFmtId="168" fontId="41" fillId="0" borderId="12" xfId="57" applyNumberFormat="1" applyFont="1" applyBorder="1">
      <alignment/>
      <protection/>
    </xf>
    <xf numFmtId="168" fontId="41" fillId="0" borderId="0" xfId="57" applyNumberFormat="1" applyFont="1" applyBorder="1">
      <alignment/>
      <protection/>
    </xf>
    <xf numFmtId="168" fontId="40" fillId="0" borderId="14" xfId="57" applyNumberFormat="1" applyFont="1" applyBorder="1">
      <alignment/>
      <protection/>
    </xf>
    <xf numFmtId="0" fontId="40" fillId="0" borderId="0" xfId="0" applyFont="1" applyAlignment="1">
      <alignment horizontal="right"/>
    </xf>
    <xf numFmtId="44" fontId="41" fillId="0" borderId="0" xfId="57" applyNumberFormat="1" applyFont="1">
      <alignment/>
      <protection/>
    </xf>
    <xf numFmtId="169" fontId="15" fillId="34" borderId="0" xfId="60" applyNumberFormat="1" applyFont="1" applyFill="1" applyAlignment="1" applyProtection="1">
      <alignment horizontal="center"/>
      <protection locked="0"/>
    </xf>
    <xf numFmtId="169" fontId="0" fillId="34" borderId="0" xfId="0" applyNumberFormat="1" applyFill="1" applyAlignment="1" applyProtection="1">
      <alignment/>
      <protection/>
    </xf>
    <xf numFmtId="0" fontId="11" fillId="0" borderId="0" xfId="0" applyFont="1" applyAlignment="1">
      <alignment/>
    </xf>
    <xf numFmtId="43" fontId="0" fillId="0" borderId="0" xfId="42" applyFont="1" applyAlignment="1">
      <alignment/>
    </xf>
    <xf numFmtId="39" fontId="0" fillId="0" borderId="0" xfId="42" applyNumberFormat="1" applyFont="1" applyAlignment="1">
      <alignment/>
    </xf>
    <xf numFmtId="39" fontId="11" fillId="0" borderId="0" xfId="42" applyNumberFormat="1" applyFont="1" applyAlignment="1">
      <alignment/>
    </xf>
    <xf numFmtId="0" fontId="22" fillId="0" borderId="0" xfId="57" applyFont="1">
      <alignment/>
      <protection/>
    </xf>
    <xf numFmtId="0" fontId="11" fillId="0" borderId="0" xfId="0" applyFont="1" applyAlignment="1">
      <alignment horizontal="center"/>
    </xf>
    <xf numFmtId="43" fontId="11" fillId="0" borderId="16" xfId="42" applyFont="1" applyBorder="1" applyAlignment="1">
      <alignment/>
    </xf>
    <xf numFmtId="37" fontId="0" fillId="0" borderId="0" xfId="42" applyNumberFormat="1" applyFon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 applyProtection="1" quotePrefix="1">
      <alignment/>
      <protection/>
    </xf>
    <xf numFmtId="10" fontId="13" fillId="33" borderId="20" xfId="60" applyNumberFormat="1" applyFont="1" applyFill="1" applyBorder="1" applyAlignment="1" applyProtection="1">
      <alignment horizontal="center"/>
      <protection/>
    </xf>
    <xf numFmtId="175" fontId="11" fillId="39" borderId="16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43" fontId="11" fillId="0" borderId="16" xfId="0" applyNumberFormat="1" applyFont="1" applyBorder="1" applyAlignment="1">
      <alignment/>
    </xf>
    <xf numFmtId="167" fontId="11" fillId="0" borderId="16" xfId="0" applyNumberFormat="1" applyFont="1" applyBorder="1" applyAlignment="1">
      <alignment/>
    </xf>
    <xf numFmtId="0" fontId="0" fillId="33" borderId="0" xfId="0" applyFont="1" applyFill="1" applyAlignment="1">
      <alignment/>
    </xf>
    <xf numFmtId="0" fontId="22" fillId="33" borderId="0" xfId="0" applyFont="1" applyFill="1" applyAlignment="1" applyProtection="1">
      <alignment/>
      <protection/>
    </xf>
    <xf numFmtId="10" fontId="0" fillId="33" borderId="0" xfId="60" applyNumberFormat="1" applyFont="1" applyFill="1" applyAlignment="1" applyProtection="1" quotePrefix="1">
      <alignment horizontal="center"/>
      <protection/>
    </xf>
    <xf numFmtId="0" fontId="41" fillId="0" borderId="28" xfId="57" applyFont="1" applyBorder="1" applyAlignment="1">
      <alignment horizontal="left" indent="1"/>
      <protection/>
    </xf>
    <xf numFmtId="0" fontId="41" fillId="0" borderId="0" xfId="57" applyFont="1" applyBorder="1">
      <alignment/>
      <protection/>
    </xf>
    <xf numFmtId="168" fontId="41" fillId="0" borderId="29" xfId="57" applyNumberFormat="1" applyFont="1" applyBorder="1">
      <alignment/>
      <protection/>
    </xf>
    <xf numFmtId="0" fontId="40" fillId="0" borderId="0" xfId="0" applyFont="1" applyBorder="1" applyAlignment="1">
      <alignment horizontal="right"/>
    </xf>
    <xf numFmtId="0" fontId="40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horizontal="center"/>
    </xf>
    <xf numFmtId="0" fontId="40" fillId="0" borderId="29" xfId="0" applyFont="1" applyBorder="1" applyAlignment="1">
      <alignment horizontal="right"/>
    </xf>
    <xf numFmtId="0" fontId="41" fillId="0" borderId="28" xfId="57" applyFont="1" applyBorder="1" applyAlignment="1">
      <alignment horizontal="left" indent="2"/>
      <protection/>
    </xf>
    <xf numFmtId="44" fontId="41" fillId="0" borderId="0" xfId="44" applyFont="1" applyBorder="1" applyAlignment="1">
      <alignment/>
    </xf>
    <xf numFmtId="170" fontId="41" fillId="0" borderId="0" xfId="42" applyNumberFormat="1" applyFont="1" applyBorder="1" applyAlignment="1">
      <alignment horizontal="center"/>
    </xf>
    <xf numFmtId="0" fontId="41" fillId="0" borderId="0" xfId="57" applyFont="1" applyBorder="1" applyAlignment="1">
      <alignment horizontal="center"/>
      <protection/>
    </xf>
    <xf numFmtId="166" fontId="41" fillId="0" borderId="0" xfId="44" applyNumberFormat="1" applyFont="1" applyBorder="1" applyAlignment="1">
      <alignment/>
    </xf>
    <xf numFmtId="168" fontId="41" fillId="0" borderId="29" xfId="44" applyNumberFormat="1" applyFont="1" applyBorder="1" applyAlignment="1">
      <alignment/>
    </xf>
    <xf numFmtId="164" fontId="41" fillId="0" borderId="29" xfId="44" applyNumberFormat="1" applyFont="1" applyBorder="1" applyAlignment="1">
      <alignment/>
    </xf>
    <xf numFmtId="0" fontId="11" fillId="0" borderId="30" xfId="0" applyFont="1" applyBorder="1" applyAlignment="1">
      <alignment/>
    </xf>
    <xf numFmtId="0" fontId="41" fillId="0" borderId="27" xfId="57" applyFont="1" applyBorder="1">
      <alignment/>
      <protection/>
    </xf>
    <xf numFmtId="164" fontId="40" fillId="0" borderId="31" xfId="57" applyNumberFormat="1" applyFont="1" applyBorder="1">
      <alignment/>
      <protection/>
    </xf>
    <xf numFmtId="0" fontId="40" fillId="0" borderId="28" xfId="57" applyFont="1" applyBorder="1" applyAlignment="1">
      <alignment horizontal="left" indent="1"/>
      <protection/>
    </xf>
    <xf numFmtId="0" fontId="40" fillId="25" borderId="32" xfId="57" applyFont="1" applyFill="1" applyBorder="1">
      <alignment/>
      <protection/>
    </xf>
    <xf numFmtId="0" fontId="41" fillId="25" borderId="33" xfId="57" applyFont="1" applyFill="1" applyBorder="1">
      <alignment/>
      <protection/>
    </xf>
    <xf numFmtId="0" fontId="41" fillId="25" borderId="34" xfId="57" applyFont="1" applyFill="1" applyBorder="1">
      <alignment/>
      <protection/>
    </xf>
    <xf numFmtId="3" fontId="0" fillId="25" borderId="0" xfId="0" applyNumberFormat="1" applyFill="1" applyAlignment="1">
      <alignment/>
    </xf>
    <xf numFmtId="0" fontId="23" fillId="25" borderId="35" xfId="57" applyFont="1" applyFill="1" applyBorder="1" applyAlignment="1">
      <alignment vertical="center"/>
      <protection/>
    </xf>
    <xf numFmtId="44" fontId="23" fillId="25" borderId="15" xfId="57" applyNumberFormat="1" applyFont="1" applyFill="1" applyBorder="1" applyAlignment="1">
      <alignment vertical="center"/>
      <protection/>
    </xf>
    <xf numFmtId="0" fontId="41" fillId="0" borderId="0" xfId="57" applyFont="1" applyAlignment="1">
      <alignment vertical="center"/>
      <protection/>
    </xf>
    <xf numFmtId="0" fontId="23" fillId="25" borderId="15" xfId="57" applyFont="1" applyFill="1" applyBorder="1" applyAlignment="1">
      <alignment horizontal="right" vertical="center"/>
      <protection/>
    </xf>
    <xf numFmtId="0" fontId="19" fillId="0" borderId="32" xfId="57" applyFont="1" applyBorder="1" applyAlignment="1">
      <alignment vertical="center"/>
      <protection/>
    </xf>
    <xf numFmtId="168" fontId="19" fillId="0" borderId="36" xfId="57" applyNumberFormat="1" applyFont="1" applyBorder="1" applyAlignment="1">
      <alignment vertical="center"/>
      <protection/>
    </xf>
    <xf numFmtId="164" fontId="19" fillId="0" borderId="36" xfId="57" applyNumberFormat="1" applyFont="1" applyBorder="1" applyAlignment="1">
      <alignment vertical="center"/>
      <protection/>
    </xf>
    <xf numFmtId="0" fontId="19" fillId="0" borderId="28" xfId="57" applyFont="1" applyBorder="1" applyAlignment="1">
      <alignment vertical="center"/>
      <protection/>
    </xf>
    <xf numFmtId="44" fontId="19" fillId="0" borderId="37" xfId="57" applyNumberFormat="1" applyFont="1" applyBorder="1" applyAlignment="1">
      <alignment vertical="center"/>
      <protection/>
    </xf>
    <xf numFmtId="3" fontId="19" fillId="0" borderId="37" xfId="57" applyNumberFormat="1" applyFont="1" applyBorder="1" applyAlignment="1">
      <alignment vertical="center"/>
      <protection/>
    </xf>
    <xf numFmtId="168" fontId="19" fillId="0" borderId="37" xfId="57" applyNumberFormat="1" applyFont="1" applyBorder="1" applyAlignment="1">
      <alignment vertical="center"/>
      <protection/>
    </xf>
    <xf numFmtId="0" fontId="19" fillId="0" borderId="37" xfId="57" applyFont="1" applyBorder="1" applyAlignment="1">
      <alignment vertical="center"/>
      <protection/>
    </xf>
    <xf numFmtId="0" fontId="19" fillId="0" borderId="36" xfId="57" applyFont="1" applyBorder="1" applyAlignment="1">
      <alignment vertical="center"/>
      <protection/>
    </xf>
    <xf numFmtId="165" fontId="23" fillId="0" borderId="15" xfId="44" applyNumberFormat="1" applyFont="1" applyBorder="1" applyAlignment="1">
      <alignment vertical="center"/>
    </xf>
    <xf numFmtId="0" fontId="23" fillId="0" borderId="35" xfId="57" applyFont="1" applyBorder="1" applyAlignment="1">
      <alignment vertical="center"/>
      <protection/>
    </xf>
    <xf numFmtId="168" fontId="23" fillId="0" borderId="15" xfId="57" applyNumberFormat="1" applyFont="1" applyBorder="1" applyAlignment="1">
      <alignment vertical="center"/>
      <protection/>
    </xf>
    <xf numFmtId="0" fontId="0" fillId="0" borderId="0" xfId="0" applyAlignment="1">
      <alignment vertical="center"/>
    </xf>
    <xf numFmtId="164" fontId="19" fillId="0" borderId="36" xfId="44" applyNumberFormat="1" applyFont="1" applyBorder="1" applyAlignment="1">
      <alignment vertical="center"/>
    </xf>
    <xf numFmtId="164" fontId="23" fillId="0" borderId="15" xfId="44" applyNumberFormat="1" applyFont="1" applyBorder="1" applyAlignment="1">
      <alignment vertical="center"/>
    </xf>
    <xf numFmtId="0" fontId="19" fillId="0" borderId="0" xfId="57" applyFont="1" applyAlignment="1">
      <alignment vertical="center"/>
      <protection/>
    </xf>
    <xf numFmtId="168" fontId="0" fillId="40" borderId="15" xfId="44" applyNumberFormat="1" applyFont="1" applyFill="1" applyBorder="1" applyAlignment="1" applyProtection="1">
      <alignment/>
      <protection locked="0"/>
    </xf>
    <xf numFmtId="167" fontId="0" fillId="0" borderId="0" xfId="42" applyNumberFormat="1" applyFont="1" applyAlignment="1">
      <alignment/>
    </xf>
    <xf numFmtId="167" fontId="11" fillId="0" borderId="16" xfId="42" applyNumberFormat="1" applyFont="1" applyBorder="1" applyAlignment="1">
      <alignment/>
    </xf>
    <xf numFmtId="167" fontId="11" fillId="25" borderId="0" xfId="42" applyNumberFormat="1" applyFont="1" applyFill="1" applyAlignment="1">
      <alignment/>
    </xf>
    <xf numFmtId="0" fontId="39" fillId="33" borderId="0" xfId="0" applyFont="1" applyFill="1" applyAlignment="1" applyProtection="1">
      <alignment horizontal="right" vertical="top" wrapText="1"/>
      <protection/>
    </xf>
    <xf numFmtId="0" fontId="39" fillId="33" borderId="0" xfId="0" applyFont="1" applyFill="1" applyAlignment="1">
      <alignment horizontal="right"/>
    </xf>
    <xf numFmtId="0" fontId="19" fillId="38" borderId="38" xfId="0" applyFont="1" applyFill="1" applyBorder="1" applyAlignment="1" applyProtection="1">
      <alignment horizontal="left"/>
      <protection locked="0"/>
    </xf>
    <xf numFmtId="0" fontId="19" fillId="38" borderId="39" xfId="0" applyFont="1" applyFill="1" applyBorder="1" applyAlignment="1" applyProtection="1">
      <alignment horizontal="left"/>
      <protection locked="0"/>
    </xf>
    <xf numFmtId="0" fontId="19" fillId="37" borderId="0" xfId="0" applyFont="1" applyFill="1" applyBorder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horizontal="right" vertical="top" wrapText="1"/>
      <protection/>
    </xf>
    <xf numFmtId="0" fontId="7" fillId="33" borderId="0" xfId="0" applyFont="1" applyFill="1" applyAlignment="1" applyProtection="1">
      <alignment horizontal="left" vertical="top" wrapText="1"/>
      <protection/>
    </xf>
    <xf numFmtId="0" fontId="19" fillId="41" borderId="38" xfId="0" applyFont="1" applyFill="1" applyBorder="1" applyAlignment="1" applyProtection="1">
      <alignment horizontal="left"/>
      <protection locked="0"/>
    </xf>
    <xf numFmtId="0" fontId="19" fillId="41" borderId="39" xfId="0" applyFont="1" applyFill="1" applyBorder="1" applyAlignment="1" applyProtection="1">
      <alignment horizontal="left"/>
      <protection locked="0"/>
    </xf>
    <xf numFmtId="0" fontId="16" fillId="33" borderId="0" xfId="0" applyFont="1" applyFill="1" applyBorder="1" applyAlignment="1">
      <alignment horizontal="center" vertical="center"/>
    </xf>
    <xf numFmtId="0" fontId="2" fillId="38" borderId="38" xfId="53" applyFill="1" applyBorder="1" applyAlignment="1" applyProtection="1">
      <alignment horizontal="left"/>
      <protection locked="0"/>
    </xf>
    <xf numFmtId="0" fontId="0" fillId="38" borderId="39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 vertical="top" wrapText="1"/>
      <protection/>
    </xf>
    <xf numFmtId="0" fontId="26" fillId="33" borderId="0" xfId="0" applyNumberFormat="1" applyFont="1" applyFill="1" applyAlignment="1" applyProtection="1">
      <alignment horizontal="left" vertical="top" wrapText="1"/>
      <protection/>
    </xf>
    <xf numFmtId="0" fontId="24" fillId="33" borderId="0" xfId="0" applyFont="1" applyFill="1" applyBorder="1" applyAlignment="1" applyProtection="1">
      <alignment horizontal="right" indent="1"/>
      <protection/>
    </xf>
    <xf numFmtId="0" fontId="29" fillId="33" borderId="0" xfId="0" applyFont="1" applyFill="1" applyAlignment="1" applyProtection="1">
      <alignment horizontal="left" vertical="top" wrapText="1"/>
      <protection/>
    </xf>
    <xf numFmtId="0" fontId="30" fillId="33" borderId="0" xfId="0" applyFont="1" applyFill="1" applyAlignment="1" applyProtection="1">
      <alignment horizontal="left"/>
      <protection/>
    </xf>
    <xf numFmtId="0" fontId="31" fillId="33" borderId="0" xfId="0" applyFont="1" applyFill="1" applyAlignment="1" applyProtection="1">
      <alignment horizontal="left" wrapText="1"/>
      <protection/>
    </xf>
    <xf numFmtId="0" fontId="32" fillId="33" borderId="0" xfId="0" applyFont="1" applyFill="1" applyAlignment="1" applyProtection="1">
      <alignment/>
      <protection/>
    </xf>
    <xf numFmtId="0" fontId="34" fillId="33" borderId="33" xfId="0" applyFont="1" applyFill="1" applyBorder="1" applyAlignment="1" applyProtection="1">
      <alignment horizontal="center" vertical="top"/>
      <protection/>
    </xf>
    <xf numFmtId="0" fontId="34" fillId="33" borderId="18" xfId="0" applyFont="1" applyFill="1" applyBorder="1" applyAlignment="1" applyProtection="1">
      <alignment horizontal="center"/>
      <protection/>
    </xf>
    <xf numFmtId="0" fontId="23" fillId="0" borderId="30" xfId="57" applyFont="1" applyBorder="1" applyAlignment="1">
      <alignment horizontal="left" vertical="center"/>
      <protection/>
    </xf>
    <xf numFmtId="0" fontId="23" fillId="0" borderId="40" xfId="57" applyFont="1" applyBorder="1" applyAlignment="1">
      <alignment horizontal="left" vertical="center"/>
      <protection/>
    </xf>
    <xf numFmtId="0" fontId="40" fillId="0" borderId="41" xfId="57" applyFont="1" applyBorder="1" applyAlignment="1">
      <alignment horizontal="center"/>
      <protection/>
    </xf>
    <xf numFmtId="0" fontId="40" fillId="0" borderId="42" xfId="57" applyFont="1" applyBorder="1" applyAlignment="1">
      <alignment horizontal="center"/>
      <protection/>
    </xf>
    <xf numFmtId="0" fontId="40" fillId="0" borderId="43" xfId="57" applyFont="1" applyBorder="1" applyAlignment="1">
      <alignment horizontal="center"/>
      <protection/>
    </xf>
    <xf numFmtId="0" fontId="40" fillId="0" borderId="0" xfId="57" applyFont="1" applyBorder="1" applyAlignment="1">
      <alignment horizontal="center"/>
      <protection/>
    </xf>
    <xf numFmtId="0" fontId="23" fillId="25" borderId="35" xfId="57" applyFont="1" applyFill="1" applyBorder="1" applyAlignment="1">
      <alignment horizontal="left" vertical="center"/>
      <protection/>
    </xf>
    <xf numFmtId="0" fontId="23" fillId="25" borderId="31" xfId="57" applyFont="1" applyFill="1" applyBorder="1" applyAlignment="1">
      <alignment horizontal="left" vertical="center"/>
      <protection/>
    </xf>
    <xf numFmtId="0" fontId="19" fillId="0" borderId="32" xfId="57" applyFont="1" applyBorder="1" applyAlignment="1">
      <alignment horizontal="left" vertical="center"/>
      <protection/>
    </xf>
    <xf numFmtId="0" fontId="19" fillId="0" borderId="34" xfId="57" applyFont="1" applyBorder="1" applyAlignment="1">
      <alignment horizontal="left" vertical="center"/>
      <protection/>
    </xf>
    <xf numFmtId="0" fontId="19" fillId="0" borderId="28" xfId="57" applyFont="1" applyBorder="1" applyAlignment="1">
      <alignment horizontal="left" vertical="center"/>
      <protection/>
    </xf>
    <xf numFmtId="0" fontId="19" fillId="0" borderId="29" xfId="57" applyFont="1" applyBorder="1" applyAlignment="1">
      <alignment horizontal="left" vertical="center"/>
      <protection/>
    </xf>
    <xf numFmtId="0" fontId="36" fillId="0" borderId="0" xfId="57" applyFont="1" applyFill="1" applyBorder="1" applyAlignment="1">
      <alignment horizontal="center"/>
      <protection/>
    </xf>
    <xf numFmtId="0" fontId="32" fillId="33" borderId="0" xfId="0" applyFont="1" applyFill="1" applyAlignment="1" applyProtection="1">
      <alignment horizontal="left"/>
      <protection/>
    </xf>
    <xf numFmtId="0" fontId="33" fillId="33" borderId="41" xfId="0" applyFont="1" applyFill="1" applyBorder="1" applyAlignment="1" applyProtection="1">
      <alignment horizontal="center"/>
      <protection/>
    </xf>
    <xf numFmtId="0" fontId="33" fillId="33" borderId="42" xfId="0" applyFont="1" applyFill="1" applyBorder="1" applyAlignment="1" applyProtection="1">
      <alignment horizontal="center"/>
      <protection/>
    </xf>
    <xf numFmtId="0" fontId="33" fillId="33" borderId="43" xfId="0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lculation of Revenue Requiremen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9</xdr:row>
      <xdr:rowOff>38100</xdr:rowOff>
    </xdr:from>
    <xdr:to>
      <xdr:col>5</xdr:col>
      <xdr:colOff>142875</xdr:colOff>
      <xdr:row>13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1352550" y="1895475"/>
          <a:ext cx="5876925" cy="857250"/>
        </a:xfrm>
        <a:prstGeom prst="rect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ebfs01\Home\BenumMa\Assignments\2007%20EDR%20Model\2007_irmmodel_op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2005\RP-2005-0020\EB-2005-0389\Board\Applications\Decision%20Material\London%20Hydro%202006%20EDR_modified%20for%20smart%20mete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%20%20Department\2011%20Rate%20Rebasing\2011%20Cost%20of%20Service%20Application\Live_Models_20100702_with_SmartMeters\Revenue_%20Requirement_%20Model%20-%202011_20100512_V2_20100702_with_S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xus\shared\Accounting%20%20Department\2011%20Rate%20Rebasing\2006%20EDR%20Final\MILTON%20V2%20OPEN%20EDR%202006%20Reconciled%20to%20Decision%20Mode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xus\shared\Accounting%20%20Department\2006%20EDR\DECISION%20EDR%20MODEL\MILTON%20V2%202006%20OEB%20Tax%20Model%20Dec%202005_DECISI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%20%20Department\2011%20Rate%20Rebasing\2011%20Cost%20of%20Service%20Application\Live_Models_20100702_with_SmartMeters\RSVA%20Continuity_Schedule_FINAL_2010_07_09_V1_with_S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%20%20Department\2011%20Rate%20Rebasing\2011%20Cost%20of%20Service%20Application\Live_Models_20100702_with_SmartMeters\Milton_SM%20Adder_To_April_30_2011_For_Disposition_20100709_V1_with_S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xus\shared\Accounting%20%20Department\2011%20Rate%20Rebasing\2011%20Cost%20of%20Service%20Application\Smart%20Meters\Smart%20Meter%20Revenue%202010-April%2030,%202011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xus\shared\Accounting%20%20Department\2011%20Rate%20Rebasing\2011%20Cost%20of%20Service%20Application\Live_Models_20100702\Milton_Hydro_%20Weather_%20Normalization_%20Regression%20Model_2011_by%20_customer_class_V3_201007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LDC Information"/>
      <sheetName val="2. 2006 Rate Classes"/>
      <sheetName val="3. 2006 Tariff Sheet"/>
      <sheetName val="4. 2006 Smart Meter Information"/>
      <sheetName val="5. Removal of SM"/>
      <sheetName val="6. CDM Adjustment"/>
      <sheetName val="7. LCT Adjustment"/>
      <sheetName val="8. Dx IRM Adjustment"/>
      <sheetName val="9. Addback of Smart Meter Amt"/>
      <sheetName val="10. 2007 Tariff Sheet"/>
      <sheetName val="11. Bill Impact - Summer"/>
      <sheetName val="12. Bill Impact - Winter"/>
      <sheetName val="13. Bill Impact - Annualiz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MODEL OVERVIEW"/>
      <sheetName val="1-1 GENERAL (Input)"/>
      <sheetName val="2-1 TRIAL BALANCE DATA (Input)"/>
      <sheetName val="2-2 UNADJUSTED ACCOUNTING DATA"/>
      <sheetName val="ADJ 1 (Rate Base -Tier 1)"/>
      <sheetName val="ADJ 1a (Rate Base -Tier 1)"/>
      <sheetName val="ADJ 2 (Rate Base -Tier 2)"/>
      <sheetName val="ADJ 3 (Distrib Exp -Tier 1)"/>
      <sheetName val="ADJ 3a (Distrib Exp -Tier 1)"/>
      <sheetName val="ADJ 3b (Tier 1 Amortization)"/>
      <sheetName val="ADJ 4 (Distrib Exp -Tier 2)"/>
      <sheetName val="ADJ 5 (Specific Distrib Exp)"/>
      <sheetName val="ADJ 6 (Revenue -Tier 1)"/>
      <sheetName val="2-4 ADJUSTED ACCOUNTING DATA"/>
      <sheetName val="2-5 Capital Expnditures Sch 4-1"/>
      <sheetName val="2-6 OTH (Employee Compensation"/>
      <sheetName val="3-1 RATE BASE"/>
      <sheetName val="3-2 COST OF CAPITAL (Input)"/>
      <sheetName val="3-3  CAPITAL STRUCTURE (Input)"/>
      <sheetName val="3-4 WEIGHTED DEBT COST (Input)"/>
      <sheetName val="4-1 DATA for PILS MODEL"/>
      <sheetName val="4-2 OUTPUT from PILS MODEL"/>
      <sheetName val="5-1 SERVICE REVENUE REQUIREMENT"/>
      <sheetName val="5-2 SPECIFIC SERV CHRGS (Input)"/>
      <sheetName val="5-3 OTHER REGULTD CHRGS (Input)"/>
      <sheetName val="5-4 CDM (Input)"/>
      <sheetName val="5-5 BASE REVENUE REQUIREMENT"/>
      <sheetName val="6-1 CUSTOMER CLASSES (Input)"/>
      <sheetName val="6-2 DEMAND, RATES (Input)"/>
      <sheetName val="6-3 Trfmr Ownership (Input)"/>
      <sheetName val="7-1 ALLOCATION - Base Rev. Req."/>
      <sheetName val="7-2 ALLOCATION - LV-Wheeling"/>
      <sheetName val="7-3 ALLOCATION - CDM (Input)"/>
      <sheetName val="8-1 RATES - BASE REV. REQ."/>
      <sheetName val="8-2 RATES - LV-Wheeling"/>
      <sheetName val="8-3 RATES - CDM"/>
      <sheetName val="8-4 RATE RIDERS -Reg. Assets"/>
      <sheetName val="8-5 DISTRIBUTION RATES"/>
      <sheetName val="8-6 RETAIL TRANSM RATES (Input)"/>
      <sheetName val="8-7 OTHER CHGS, COMMOD (Input)"/>
      <sheetName val="9-1 BILL IMPACTS"/>
      <sheetName val="9-2 BILL IMPACTS %"/>
      <sheetName val="9-1ALT BILL IMPACTS"/>
      <sheetName val="9-2ALT BILL IMPACTS %"/>
      <sheetName val="10-1 RATES SCHEDULE (Part 1)"/>
      <sheetName val="10-2 RATES SCHEDULE (Part 2)"/>
      <sheetName val="10-3 RATES SCHEDULE (Part 3)"/>
      <sheetName val="10-4 DISTR. RATES - RECONCILED"/>
      <sheetName val="HB Appendix A.1"/>
      <sheetName val="HB Appendix A.2"/>
      <sheetName val="HB Appendix A.3"/>
      <sheetName val="HB Appendix A.4"/>
      <sheetName val="Navigation Macro Values"/>
      <sheetName val="Filters"/>
    </sheetNames>
    <sheetDataSet>
      <sheetData sheetId="2">
        <row r="56">
          <cell r="C56" t="str">
            <v>A</v>
          </cell>
          <cell r="D56" t="str">
            <v>Territory "A"</v>
          </cell>
        </row>
        <row r="57">
          <cell r="C57" t="str">
            <v>B</v>
          </cell>
          <cell r="D57" t="str">
            <v>Territory "B"</v>
          </cell>
        </row>
        <row r="58">
          <cell r="C58" t="str">
            <v>C</v>
          </cell>
          <cell r="D58" t="str">
            <v>Territory "C"</v>
          </cell>
        </row>
        <row r="59">
          <cell r="C59" t="str">
            <v>D</v>
          </cell>
          <cell r="D59" t="str">
            <v>Territory "D"</v>
          </cell>
        </row>
      </sheetData>
      <sheetData sheetId="40">
        <row r="15">
          <cell r="B15">
            <v>1</v>
          </cell>
          <cell r="C15" t="str">
            <v/>
          </cell>
          <cell r="D15" t="str">
            <v>RESIDENTIAL</v>
          </cell>
          <cell r="F15" t="str">
            <v/>
          </cell>
          <cell r="G15" t="str">
            <v>X</v>
          </cell>
        </row>
        <row r="16">
          <cell r="B16">
            <v>2</v>
          </cell>
          <cell r="C16" t="str">
            <v>RESIDENTIAL</v>
          </cell>
          <cell r="D16" t="str">
            <v>Regular</v>
          </cell>
          <cell r="E16" t="str">
            <v>A</v>
          </cell>
          <cell r="F16" t="str">
            <v>X</v>
          </cell>
          <cell r="G16" t="str">
            <v>X</v>
          </cell>
          <cell r="H16">
            <v>0.0104</v>
          </cell>
          <cell r="I16">
            <v>0.0062</v>
          </cell>
          <cell r="J16">
            <v>0.007</v>
          </cell>
          <cell r="K16">
            <v>0.0236</v>
          </cell>
          <cell r="L16">
            <v>0.02412117041378766</v>
          </cell>
          <cell r="M16">
            <v>0</v>
          </cell>
          <cell r="Q16">
            <v>0</v>
          </cell>
          <cell r="R16">
            <v>0.0631</v>
          </cell>
          <cell r="S16">
            <v>0.0631</v>
          </cell>
          <cell r="T16">
            <v>1.0422</v>
          </cell>
          <cell r="U16">
            <v>1.0421</v>
          </cell>
          <cell r="V16">
            <v>0.0146</v>
          </cell>
          <cell r="W16">
            <v>0</v>
          </cell>
          <cell r="X16">
            <v>9.9</v>
          </cell>
          <cell r="Y16">
            <v>0.013036245268828545</v>
          </cell>
          <cell r="Z16">
            <v>0</v>
          </cell>
          <cell r="AA16">
            <v>12.00262074194569</v>
          </cell>
          <cell r="AB16">
            <v>0.0036</v>
          </cell>
          <cell r="AC16">
            <v>100</v>
          </cell>
          <cell r="AD16">
            <v>0</v>
          </cell>
          <cell r="AE16">
            <v>250</v>
          </cell>
          <cell r="AF16">
            <v>0</v>
          </cell>
          <cell r="AG16">
            <v>500</v>
          </cell>
          <cell r="AH16">
            <v>0</v>
          </cell>
          <cell r="AI16">
            <v>750</v>
          </cell>
          <cell r="AJ16">
            <v>0</v>
          </cell>
          <cell r="AK16">
            <v>1000</v>
          </cell>
          <cell r="AL16">
            <v>0</v>
          </cell>
          <cell r="AM16">
            <v>1500</v>
          </cell>
          <cell r="AN16">
            <v>0</v>
          </cell>
          <cell r="AO16">
            <v>2000</v>
          </cell>
          <cell r="AP16">
            <v>0</v>
          </cell>
          <cell r="AQ16">
            <v>7</v>
          </cell>
          <cell r="AR16" t="str">
            <v>kWh</v>
          </cell>
          <cell r="AS16" t="str">
            <v>X</v>
          </cell>
        </row>
        <row r="17">
          <cell r="B17">
            <v>3</v>
          </cell>
          <cell r="C17" t="str">
            <v>RESIDENTIAL</v>
          </cell>
          <cell r="D17" t="str">
            <v>Regular</v>
          </cell>
          <cell r="E17" t="str">
            <v>B</v>
          </cell>
          <cell r="F17" t="str">
            <v/>
          </cell>
          <cell r="G17" t="str">
            <v/>
          </cell>
          <cell r="H17">
            <v>0</v>
          </cell>
          <cell r="K17">
            <v>0</v>
          </cell>
          <cell r="L17">
            <v>0</v>
          </cell>
          <cell r="M17">
            <v>0</v>
          </cell>
          <cell r="Q17">
            <v>0</v>
          </cell>
          <cell r="T17">
            <v>1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100</v>
          </cell>
          <cell r="AD17">
            <v>0</v>
          </cell>
          <cell r="AE17">
            <v>250</v>
          </cell>
          <cell r="AF17">
            <v>0</v>
          </cell>
          <cell r="AG17">
            <v>500</v>
          </cell>
          <cell r="AH17">
            <v>0</v>
          </cell>
          <cell r="AI17">
            <v>750</v>
          </cell>
          <cell r="AJ17">
            <v>0</v>
          </cell>
          <cell r="AK17">
            <v>1000</v>
          </cell>
          <cell r="AL17">
            <v>0</v>
          </cell>
          <cell r="AM17">
            <v>1500</v>
          </cell>
          <cell r="AN17">
            <v>0</v>
          </cell>
          <cell r="AO17">
            <v>2000</v>
          </cell>
          <cell r="AP17">
            <v>0</v>
          </cell>
          <cell r="AQ17">
            <v>7</v>
          </cell>
          <cell r="AR17" t="str">
            <v>kWh</v>
          </cell>
          <cell r="AS17" t="str">
            <v/>
          </cell>
        </row>
        <row r="18">
          <cell r="B18">
            <v>4</v>
          </cell>
          <cell r="C18" t="str">
            <v>RESIDENTIAL</v>
          </cell>
          <cell r="D18" t="str">
            <v>Regular</v>
          </cell>
          <cell r="E18" t="str">
            <v>C</v>
          </cell>
          <cell r="F18" t="str">
            <v/>
          </cell>
          <cell r="G18" t="str">
            <v/>
          </cell>
          <cell r="H18">
            <v>0</v>
          </cell>
          <cell r="K18">
            <v>0</v>
          </cell>
          <cell r="L18">
            <v>0</v>
          </cell>
          <cell r="M18">
            <v>0</v>
          </cell>
          <cell r="Q18">
            <v>0</v>
          </cell>
          <cell r="T18">
            <v>1</v>
          </cell>
          <cell r="U18">
            <v>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100</v>
          </cell>
          <cell r="AD18">
            <v>0</v>
          </cell>
          <cell r="AE18">
            <v>250</v>
          </cell>
          <cell r="AF18">
            <v>0</v>
          </cell>
          <cell r="AG18">
            <v>500</v>
          </cell>
          <cell r="AH18">
            <v>0</v>
          </cell>
          <cell r="AI18">
            <v>750</v>
          </cell>
          <cell r="AJ18">
            <v>0</v>
          </cell>
          <cell r="AK18">
            <v>1000</v>
          </cell>
          <cell r="AL18">
            <v>0</v>
          </cell>
          <cell r="AM18">
            <v>1500</v>
          </cell>
          <cell r="AN18">
            <v>0</v>
          </cell>
          <cell r="AO18">
            <v>2000</v>
          </cell>
          <cell r="AP18">
            <v>0</v>
          </cell>
          <cell r="AQ18">
            <v>7</v>
          </cell>
          <cell r="AR18" t="str">
            <v>kWh</v>
          </cell>
          <cell r="AS18" t="str">
            <v/>
          </cell>
        </row>
        <row r="19">
          <cell r="B19">
            <v>5</v>
          </cell>
          <cell r="C19" t="str">
            <v>RESIDENTIAL</v>
          </cell>
          <cell r="D19" t="str">
            <v>Regular</v>
          </cell>
          <cell r="E19" t="str">
            <v>D</v>
          </cell>
          <cell r="F19" t="str">
            <v/>
          </cell>
          <cell r="G19" t="str">
            <v/>
          </cell>
          <cell r="H19">
            <v>0</v>
          </cell>
          <cell r="K19">
            <v>0</v>
          </cell>
          <cell r="L19">
            <v>0</v>
          </cell>
          <cell r="M19">
            <v>0</v>
          </cell>
          <cell r="Q19">
            <v>0</v>
          </cell>
          <cell r="T19">
            <v>1</v>
          </cell>
          <cell r="U19">
            <v>1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100</v>
          </cell>
          <cell r="AD19">
            <v>0</v>
          </cell>
          <cell r="AE19">
            <v>250</v>
          </cell>
          <cell r="AF19">
            <v>0</v>
          </cell>
          <cell r="AG19">
            <v>500</v>
          </cell>
          <cell r="AH19">
            <v>0</v>
          </cell>
          <cell r="AI19">
            <v>750</v>
          </cell>
          <cell r="AJ19">
            <v>0</v>
          </cell>
          <cell r="AK19">
            <v>1000</v>
          </cell>
          <cell r="AL19">
            <v>0</v>
          </cell>
          <cell r="AM19">
            <v>1500</v>
          </cell>
          <cell r="AN19">
            <v>0</v>
          </cell>
          <cell r="AO19">
            <v>2000</v>
          </cell>
          <cell r="AP19">
            <v>0</v>
          </cell>
          <cell r="AQ19">
            <v>7</v>
          </cell>
          <cell r="AR19" t="str">
            <v>kWh</v>
          </cell>
          <cell r="AS19" t="str">
            <v/>
          </cell>
        </row>
        <row r="20">
          <cell r="B20">
            <v>6</v>
          </cell>
          <cell r="C20" t="str">
            <v>RESIDENTIAL</v>
          </cell>
          <cell r="D20" t="str">
            <v>Time of Use</v>
          </cell>
          <cell r="E20" t="str">
            <v>A</v>
          </cell>
          <cell r="F20" t="str">
            <v/>
          </cell>
          <cell r="G20" t="str">
            <v/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  <cell r="Q20">
            <v>0</v>
          </cell>
          <cell r="T20">
            <v>1</v>
          </cell>
          <cell r="U20">
            <v>1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100</v>
          </cell>
          <cell r="AD20">
            <v>0</v>
          </cell>
          <cell r="AE20">
            <v>250</v>
          </cell>
          <cell r="AF20">
            <v>0</v>
          </cell>
          <cell r="AG20">
            <v>500</v>
          </cell>
          <cell r="AH20">
            <v>0</v>
          </cell>
          <cell r="AI20">
            <v>750</v>
          </cell>
          <cell r="AJ20">
            <v>0</v>
          </cell>
          <cell r="AK20">
            <v>1000</v>
          </cell>
          <cell r="AL20">
            <v>0</v>
          </cell>
          <cell r="AM20">
            <v>1500</v>
          </cell>
          <cell r="AN20">
            <v>0</v>
          </cell>
          <cell r="AO20">
            <v>2000</v>
          </cell>
          <cell r="AP20">
            <v>0</v>
          </cell>
          <cell r="AQ20">
            <v>7</v>
          </cell>
          <cell r="AR20" t="str">
            <v>kWh</v>
          </cell>
          <cell r="AS20" t="str">
            <v/>
          </cell>
        </row>
        <row r="21">
          <cell r="B21">
            <v>7</v>
          </cell>
          <cell r="C21" t="str">
            <v>RESIDENTIAL</v>
          </cell>
          <cell r="D21" t="str">
            <v>Time of Use</v>
          </cell>
          <cell r="E21" t="str">
            <v>B</v>
          </cell>
          <cell r="F21" t="str">
            <v/>
          </cell>
          <cell r="G21" t="str">
            <v/>
          </cell>
          <cell r="H21">
            <v>0</v>
          </cell>
          <cell r="K21">
            <v>0</v>
          </cell>
          <cell r="L21">
            <v>0</v>
          </cell>
          <cell r="M21">
            <v>0</v>
          </cell>
          <cell r="Q21">
            <v>0</v>
          </cell>
          <cell r="T21">
            <v>1</v>
          </cell>
          <cell r="U21">
            <v>1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100</v>
          </cell>
          <cell r="AD21">
            <v>0</v>
          </cell>
          <cell r="AE21">
            <v>250</v>
          </cell>
          <cell r="AF21">
            <v>0</v>
          </cell>
          <cell r="AG21">
            <v>500</v>
          </cell>
          <cell r="AH21">
            <v>0</v>
          </cell>
          <cell r="AI21">
            <v>750</v>
          </cell>
          <cell r="AJ21">
            <v>0</v>
          </cell>
          <cell r="AK21">
            <v>1000</v>
          </cell>
          <cell r="AL21">
            <v>0</v>
          </cell>
          <cell r="AM21">
            <v>1500</v>
          </cell>
          <cell r="AN21">
            <v>0</v>
          </cell>
          <cell r="AO21">
            <v>2000</v>
          </cell>
          <cell r="AP21">
            <v>0</v>
          </cell>
          <cell r="AQ21">
            <v>7</v>
          </cell>
          <cell r="AR21" t="str">
            <v>kWh</v>
          </cell>
          <cell r="AS21" t="str">
            <v/>
          </cell>
        </row>
        <row r="22">
          <cell r="B22">
            <v>8</v>
          </cell>
          <cell r="C22" t="str">
            <v>RESIDENTIAL</v>
          </cell>
          <cell r="D22" t="str">
            <v>Time of Use</v>
          </cell>
          <cell r="E22" t="str">
            <v>C</v>
          </cell>
          <cell r="F22" t="str">
            <v/>
          </cell>
          <cell r="G22" t="str">
            <v/>
          </cell>
          <cell r="H22">
            <v>0</v>
          </cell>
          <cell r="K22">
            <v>0</v>
          </cell>
          <cell r="L22">
            <v>0</v>
          </cell>
          <cell r="M22">
            <v>0</v>
          </cell>
          <cell r="Q22">
            <v>0</v>
          </cell>
          <cell r="T22">
            <v>1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100</v>
          </cell>
          <cell r="AD22">
            <v>0</v>
          </cell>
          <cell r="AE22">
            <v>250</v>
          </cell>
          <cell r="AF22">
            <v>0</v>
          </cell>
          <cell r="AG22">
            <v>500</v>
          </cell>
          <cell r="AH22">
            <v>0</v>
          </cell>
          <cell r="AI22">
            <v>750</v>
          </cell>
          <cell r="AJ22">
            <v>0</v>
          </cell>
          <cell r="AK22">
            <v>1000</v>
          </cell>
          <cell r="AL22">
            <v>0</v>
          </cell>
          <cell r="AM22">
            <v>1500</v>
          </cell>
          <cell r="AN22">
            <v>0</v>
          </cell>
          <cell r="AO22">
            <v>2000</v>
          </cell>
          <cell r="AP22">
            <v>0</v>
          </cell>
          <cell r="AQ22">
            <v>7</v>
          </cell>
          <cell r="AR22" t="str">
            <v>kWh</v>
          </cell>
          <cell r="AS22" t="str">
            <v/>
          </cell>
        </row>
        <row r="23">
          <cell r="B23">
            <v>9</v>
          </cell>
          <cell r="C23" t="str">
            <v>RESIDENTIAL</v>
          </cell>
          <cell r="D23" t="str">
            <v>Time of Use</v>
          </cell>
          <cell r="E23" t="str">
            <v>D</v>
          </cell>
          <cell r="F23" t="str">
            <v/>
          </cell>
          <cell r="G23" t="str">
            <v/>
          </cell>
          <cell r="H23">
            <v>0</v>
          </cell>
          <cell r="K23">
            <v>0</v>
          </cell>
          <cell r="L23">
            <v>0</v>
          </cell>
          <cell r="M23">
            <v>0</v>
          </cell>
          <cell r="Q23">
            <v>0</v>
          </cell>
          <cell r="T23">
            <v>1</v>
          </cell>
          <cell r="U23">
            <v>1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100</v>
          </cell>
          <cell r="AD23">
            <v>0</v>
          </cell>
          <cell r="AE23">
            <v>250</v>
          </cell>
          <cell r="AF23">
            <v>0</v>
          </cell>
          <cell r="AG23">
            <v>500</v>
          </cell>
          <cell r="AH23">
            <v>0</v>
          </cell>
          <cell r="AI23">
            <v>750</v>
          </cell>
          <cell r="AJ23">
            <v>0</v>
          </cell>
          <cell r="AK23">
            <v>1000</v>
          </cell>
          <cell r="AL23">
            <v>0</v>
          </cell>
          <cell r="AM23">
            <v>1500</v>
          </cell>
          <cell r="AN23">
            <v>0</v>
          </cell>
          <cell r="AO23">
            <v>2000</v>
          </cell>
          <cell r="AP23">
            <v>0</v>
          </cell>
          <cell r="AQ23">
            <v>7</v>
          </cell>
          <cell r="AR23" t="str">
            <v>kWh</v>
          </cell>
          <cell r="AS23" t="str">
            <v/>
          </cell>
        </row>
        <row r="24">
          <cell r="B24">
            <v>10</v>
          </cell>
          <cell r="C24" t="str">
            <v>RESIDENTIAL</v>
          </cell>
          <cell r="D24" t="str">
            <v>Urban</v>
          </cell>
          <cell r="E24" t="str">
            <v>A</v>
          </cell>
          <cell r="F24" t="str">
            <v/>
          </cell>
          <cell r="G24" t="str">
            <v/>
          </cell>
          <cell r="H24">
            <v>0</v>
          </cell>
          <cell r="K24">
            <v>0</v>
          </cell>
          <cell r="L24">
            <v>0</v>
          </cell>
          <cell r="M24">
            <v>0</v>
          </cell>
          <cell r="Q24">
            <v>0</v>
          </cell>
          <cell r="T24">
            <v>1</v>
          </cell>
          <cell r="U24">
            <v>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100</v>
          </cell>
          <cell r="AD24">
            <v>0</v>
          </cell>
          <cell r="AE24">
            <v>250</v>
          </cell>
          <cell r="AF24">
            <v>0</v>
          </cell>
          <cell r="AG24">
            <v>500</v>
          </cell>
          <cell r="AH24">
            <v>0</v>
          </cell>
          <cell r="AI24">
            <v>750</v>
          </cell>
          <cell r="AJ24">
            <v>0</v>
          </cell>
          <cell r="AK24">
            <v>1000</v>
          </cell>
          <cell r="AL24">
            <v>0</v>
          </cell>
          <cell r="AM24">
            <v>1500</v>
          </cell>
          <cell r="AN24">
            <v>0</v>
          </cell>
          <cell r="AO24">
            <v>2000</v>
          </cell>
          <cell r="AP24">
            <v>0</v>
          </cell>
          <cell r="AQ24">
            <v>7</v>
          </cell>
          <cell r="AR24" t="str">
            <v>kWh</v>
          </cell>
          <cell r="AS24" t="str">
            <v/>
          </cell>
        </row>
        <row r="25">
          <cell r="B25">
            <v>11</v>
          </cell>
          <cell r="C25" t="str">
            <v>RESIDENTIAL</v>
          </cell>
          <cell r="D25" t="str">
            <v>Urban</v>
          </cell>
          <cell r="E25" t="str">
            <v>B</v>
          </cell>
          <cell r="F25" t="str">
            <v/>
          </cell>
          <cell r="G25" t="str">
            <v/>
          </cell>
          <cell r="H25">
            <v>0</v>
          </cell>
          <cell r="K25">
            <v>0</v>
          </cell>
          <cell r="L25">
            <v>0</v>
          </cell>
          <cell r="M25">
            <v>0</v>
          </cell>
          <cell r="Q25">
            <v>0</v>
          </cell>
          <cell r="T25">
            <v>1</v>
          </cell>
          <cell r="U25">
            <v>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100</v>
          </cell>
          <cell r="AD25">
            <v>0</v>
          </cell>
          <cell r="AE25">
            <v>250</v>
          </cell>
          <cell r="AF25">
            <v>0</v>
          </cell>
          <cell r="AG25">
            <v>500</v>
          </cell>
          <cell r="AH25">
            <v>0</v>
          </cell>
          <cell r="AI25">
            <v>750</v>
          </cell>
          <cell r="AJ25">
            <v>0</v>
          </cell>
          <cell r="AK25">
            <v>1000</v>
          </cell>
          <cell r="AL25">
            <v>0</v>
          </cell>
          <cell r="AM25">
            <v>1500</v>
          </cell>
          <cell r="AN25">
            <v>0</v>
          </cell>
          <cell r="AO25">
            <v>2000</v>
          </cell>
          <cell r="AP25">
            <v>0</v>
          </cell>
          <cell r="AQ25">
            <v>7</v>
          </cell>
          <cell r="AR25" t="str">
            <v>kWh</v>
          </cell>
          <cell r="AS25" t="str">
            <v/>
          </cell>
        </row>
        <row r="26">
          <cell r="B26">
            <v>12</v>
          </cell>
          <cell r="C26" t="str">
            <v>RESIDENTIAL</v>
          </cell>
          <cell r="D26" t="str">
            <v>Urban</v>
          </cell>
          <cell r="E26" t="str">
            <v>C</v>
          </cell>
          <cell r="F26" t="str">
            <v/>
          </cell>
          <cell r="G26" t="str">
            <v/>
          </cell>
          <cell r="H26">
            <v>0</v>
          </cell>
          <cell r="K26">
            <v>0</v>
          </cell>
          <cell r="L26">
            <v>0</v>
          </cell>
          <cell r="M26">
            <v>0</v>
          </cell>
          <cell r="Q26">
            <v>0</v>
          </cell>
          <cell r="T26">
            <v>1</v>
          </cell>
          <cell r="U26">
            <v>1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100</v>
          </cell>
          <cell r="AD26">
            <v>0</v>
          </cell>
          <cell r="AE26">
            <v>250</v>
          </cell>
          <cell r="AF26">
            <v>0</v>
          </cell>
          <cell r="AG26">
            <v>500</v>
          </cell>
          <cell r="AH26">
            <v>0</v>
          </cell>
          <cell r="AI26">
            <v>750</v>
          </cell>
          <cell r="AJ26">
            <v>0</v>
          </cell>
          <cell r="AK26">
            <v>1000</v>
          </cell>
          <cell r="AL26">
            <v>0</v>
          </cell>
          <cell r="AM26">
            <v>1500</v>
          </cell>
          <cell r="AN26">
            <v>0</v>
          </cell>
          <cell r="AO26">
            <v>2000</v>
          </cell>
          <cell r="AP26">
            <v>0</v>
          </cell>
          <cell r="AQ26">
            <v>7</v>
          </cell>
          <cell r="AR26" t="str">
            <v>kWh</v>
          </cell>
          <cell r="AS26" t="str">
            <v/>
          </cell>
        </row>
        <row r="27">
          <cell r="B27">
            <v>13</v>
          </cell>
          <cell r="C27" t="str">
            <v>RESIDENTIAL</v>
          </cell>
          <cell r="D27" t="str">
            <v>Urban</v>
          </cell>
          <cell r="E27" t="str">
            <v>D</v>
          </cell>
          <cell r="F27" t="str">
            <v/>
          </cell>
          <cell r="G27" t="str">
            <v/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  <cell r="Q27">
            <v>0</v>
          </cell>
          <cell r="T27">
            <v>1</v>
          </cell>
          <cell r="U27">
            <v>1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100</v>
          </cell>
          <cell r="AD27">
            <v>0</v>
          </cell>
          <cell r="AE27">
            <v>250</v>
          </cell>
          <cell r="AF27">
            <v>0</v>
          </cell>
          <cell r="AG27">
            <v>500</v>
          </cell>
          <cell r="AH27">
            <v>0</v>
          </cell>
          <cell r="AI27">
            <v>750</v>
          </cell>
          <cell r="AJ27">
            <v>0</v>
          </cell>
          <cell r="AK27">
            <v>1000</v>
          </cell>
          <cell r="AL27">
            <v>0</v>
          </cell>
          <cell r="AM27">
            <v>1500</v>
          </cell>
          <cell r="AN27">
            <v>0</v>
          </cell>
          <cell r="AO27">
            <v>2000</v>
          </cell>
          <cell r="AP27">
            <v>0</v>
          </cell>
          <cell r="AQ27">
            <v>7</v>
          </cell>
          <cell r="AR27" t="str">
            <v>kWh</v>
          </cell>
          <cell r="AS27" t="str">
            <v/>
          </cell>
        </row>
        <row r="28">
          <cell r="B28">
            <v>14</v>
          </cell>
          <cell r="C28" t="str">
            <v>RESIDENTIAL</v>
          </cell>
          <cell r="D28" t="str">
            <v>Suburban</v>
          </cell>
          <cell r="E28" t="str">
            <v>A</v>
          </cell>
          <cell r="F28" t="str">
            <v/>
          </cell>
          <cell r="G28" t="str">
            <v/>
          </cell>
          <cell r="H28">
            <v>0</v>
          </cell>
          <cell r="K28">
            <v>0</v>
          </cell>
          <cell r="L28">
            <v>0</v>
          </cell>
          <cell r="M28">
            <v>0</v>
          </cell>
          <cell r="Q28">
            <v>0</v>
          </cell>
          <cell r="T28">
            <v>1</v>
          </cell>
          <cell r="U28">
            <v>1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100</v>
          </cell>
          <cell r="AD28">
            <v>0</v>
          </cell>
          <cell r="AE28">
            <v>250</v>
          </cell>
          <cell r="AF28">
            <v>0</v>
          </cell>
          <cell r="AG28">
            <v>500</v>
          </cell>
          <cell r="AH28">
            <v>0</v>
          </cell>
          <cell r="AI28">
            <v>750</v>
          </cell>
          <cell r="AJ28">
            <v>0</v>
          </cell>
          <cell r="AK28">
            <v>1000</v>
          </cell>
          <cell r="AL28">
            <v>0</v>
          </cell>
          <cell r="AM28">
            <v>1500</v>
          </cell>
          <cell r="AN28">
            <v>0</v>
          </cell>
          <cell r="AO28">
            <v>2000</v>
          </cell>
          <cell r="AP28">
            <v>0</v>
          </cell>
          <cell r="AQ28">
            <v>7</v>
          </cell>
          <cell r="AR28" t="str">
            <v>kWh</v>
          </cell>
          <cell r="AS28" t="str">
            <v/>
          </cell>
        </row>
        <row r="29">
          <cell r="B29">
            <v>15</v>
          </cell>
          <cell r="C29" t="str">
            <v>RESIDENTIAL</v>
          </cell>
          <cell r="D29" t="str">
            <v>Suburban</v>
          </cell>
          <cell r="E29" t="str">
            <v>B</v>
          </cell>
          <cell r="F29" t="str">
            <v/>
          </cell>
          <cell r="G29" t="str">
            <v/>
          </cell>
          <cell r="H29">
            <v>0</v>
          </cell>
          <cell r="K29">
            <v>0</v>
          </cell>
          <cell r="L29">
            <v>0</v>
          </cell>
          <cell r="M29">
            <v>0</v>
          </cell>
          <cell r="Q29">
            <v>0</v>
          </cell>
          <cell r="T29">
            <v>1</v>
          </cell>
          <cell r="U29">
            <v>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100</v>
          </cell>
          <cell r="AD29">
            <v>0</v>
          </cell>
          <cell r="AE29">
            <v>250</v>
          </cell>
          <cell r="AF29">
            <v>0</v>
          </cell>
          <cell r="AG29">
            <v>500</v>
          </cell>
          <cell r="AH29">
            <v>0</v>
          </cell>
          <cell r="AI29">
            <v>750</v>
          </cell>
          <cell r="AJ29">
            <v>0</v>
          </cell>
          <cell r="AK29">
            <v>1000</v>
          </cell>
          <cell r="AL29">
            <v>0</v>
          </cell>
          <cell r="AM29">
            <v>1500</v>
          </cell>
          <cell r="AN29">
            <v>0</v>
          </cell>
          <cell r="AO29">
            <v>2000</v>
          </cell>
          <cell r="AP29">
            <v>0</v>
          </cell>
          <cell r="AQ29">
            <v>7</v>
          </cell>
          <cell r="AR29" t="str">
            <v>kWh</v>
          </cell>
          <cell r="AS29" t="str">
            <v/>
          </cell>
        </row>
        <row r="30">
          <cell r="B30">
            <v>16</v>
          </cell>
          <cell r="C30" t="str">
            <v>RESIDENTIAL</v>
          </cell>
          <cell r="D30" t="str">
            <v>Suburban</v>
          </cell>
          <cell r="E30" t="str">
            <v>C</v>
          </cell>
          <cell r="F30" t="str">
            <v/>
          </cell>
          <cell r="G30" t="str">
            <v/>
          </cell>
          <cell r="H30">
            <v>0</v>
          </cell>
          <cell r="K30">
            <v>0</v>
          </cell>
          <cell r="L30">
            <v>0</v>
          </cell>
          <cell r="M30">
            <v>0</v>
          </cell>
          <cell r="Q30">
            <v>0</v>
          </cell>
          <cell r="T30">
            <v>1</v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100</v>
          </cell>
          <cell r="AD30">
            <v>0</v>
          </cell>
          <cell r="AE30">
            <v>250</v>
          </cell>
          <cell r="AF30">
            <v>0</v>
          </cell>
          <cell r="AG30">
            <v>500</v>
          </cell>
          <cell r="AH30">
            <v>0</v>
          </cell>
          <cell r="AI30">
            <v>750</v>
          </cell>
          <cell r="AJ30">
            <v>0</v>
          </cell>
          <cell r="AK30">
            <v>1000</v>
          </cell>
          <cell r="AL30">
            <v>0</v>
          </cell>
          <cell r="AM30">
            <v>1500</v>
          </cell>
          <cell r="AN30">
            <v>0</v>
          </cell>
          <cell r="AO30">
            <v>2000</v>
          </cell>
          <cell r="AP30">
            <v>0</v>
          </cell>
          <cell r="AQ30">
            <v>7</v>
          </cell>
          <cell r="AR30" t="str">
            <v>kWh</v>
          </cell>
          <cell r="AS30" t="str">
            <v/>
          </cell>
        </row>
        <row r="31">
          <cell r="B31">
            <v>17</v>
          </cell>
          <cell r="C31" t="str">
            <v>RESIDENTIAL</v>
          </cell>
          <cell r="D31" t="str">
            <v>Suburban</v>
          </cell>
          <cell r="E31" t="str">
            <v>D</v>
          </cell>
          <cell r="F31" t="str">
            <v/>
          </cell>
          <cell r="G31" t="str">
            <v/>
          </cell>
          <cell r="H31">
            <v>0</v>
          </cell>
          <cell r="K31">
            <v>0</v>
          </cell>
          <cell r="L31">
            <v>0</v>
          </cell>
          <cell r="M31">
            <v>0</v>
          </cell>
          <cell r="Q31">
            <v>0</v>
          </cell>
          <cell r="T31">
            <v>1</v>
          </cell>
          <cell r="U31">
            <v>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100</v>
          </cell>
          <cell r="AD31">
            <v>0</v>
          </cell>
          <cell r="AE31">
            <v>250</v>
          </cell>
          <cell r="AF31">
            <v>0</v>
          </cell>
          <cell r="AG31">
            <v>500</v>
          </cell>
          <cell r="AH31">
            <v>0</v>
          </cell>
          <cell r="AI31">
            <v>750</v>
          </cell>
          <cell r="AJ31">
            <v>0</v>
          </cell>
          <cell r="AK31">
            <v>1000</v>
          </cell>
          <cell r="AL31">
            <v>0</v>
          </cell>
          <cell r="AM31">
            <v>1500</v>
          </cell>
          <cell r="AN31">
            <v>0</v>
          </cell>
          <cell r="AO31">
            <v>2000</v>
          </cell>
          <cell r="AP31">
            <v>0</v>
          </cell>
          <cell r="AQ31">
            <v>7</v>
          </cell>
          <cell r="AR31" t="str">
            <v>kWh</v>
          </cell>
          <cell r="AS31" t="str">
            <v/>
          </cell>
        </row>
        <row r="32">
          <cell r="B32">
            <v>18</v>
          </cell>
          <cell r="C32" t="str">
            <v>RESIDENTIAL</v>
          </cell>
          <cell r="D32" t="str">
            <v>Other (specify) . . . . . . . .</v>
          </cell>
          <cell r="E32" t="str">
            <v>A</v>
          </cell>
          <cell r="F32" t="str">
            <v/>
          </cell>
          <cell r="G32" t="str">
            <v/>
          </cell>
          <cell r="H32">
            <v>0</v>
          </cell>
          <cell r="K32">
            <v>0</v>
          </cell>
          <cell r="L32">
            <v>0</v>
          </cell>
          <cell r="M32">
            <v>0</v>
          </cell>
          <cell r="Q32">
            <v>0</v>
          </cell>
          <cell r="T32">
            <v>1</v>
          </cell>
          <cell r="U32">
            <v>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100</v>
          </cell>
          <cell r="AD32">
            <v>0</v>
          </cell>
          <cell r="AE32">
            <v>250</v>
          </cell>
          <cell r="AF32">
            <v>0</v>
          </cell>
          <cell r="AG32">
            <v>500</v>
          </cell>
          <cell r="AH32">
            <v>0</v>
          </cell>
          <cell r="AI32">
            <v>750</v>
          </cell>
          <cell r="AJ32">
            <v>0</v>
          </cell>
          <cell r="AK32">
            <v>1000</v>
          </cell>
          <cell r="AL32">
            <v>0</v>
          </cell>
          <cell r="AM32">
            <v>1500</v>
          </cell>
          <cell r="AN32">
            <v>0</v>
          </cell>
          <cell r="AO32">
            <v>2000</v>
          </cell>
          <cell r="AP32">
            <v>0</v>
          </cell>
          <cell r="AQ32">
            <v>7</v>
          </cell>
          <cell r="AR32" t="str">
            <v>kWh</v>
          </cell>
          <cell r="AS32" t="str">
            <v/>
          </cell>
        </row>
        <row r="33">
          <cell r="B33">
            <v>19</v>
          </cell>
          <cell r="C33" t="str">
            <v>RESIDENTIAL</v>
          </cell>
          <cell r="D33" t="str">
            <v>Other (specify) . . . . . . . .</v>
          </cell>
          <cell r="E33" t="str">
            <v>B</v>
          </cell>
          <cell r="F33" t="str">
            <v/>
          </cell>
          <cell r="G33" t="str">
            <v/>
          </cell>
          <cell r="H33">
            <v>0</v>
          </cell>
          <cell r="K33">
            <v>0</v>
          </cell>
          <cell r="L33">
            <v>0</v>
          </cell>
          <cell r="M33">
            <v>0</v>
          </cell>
          <cell r="Q33">
            <v>0</v>
          </cell>
          <cell r="T33">
            <v>1</v>
          </cell>
          <cell r="U33">
            <v>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100</v>
          </cell>
          <cell r="AD33">
            <v>0</v>
          </cell>
          <cell r="AE33">
            <v>250</v>
          </cell>
          <cell r="AF33">
            <v>0</v>
          </cell>
          <cell r="AG33">
            <v>500</v>
          </cell>
          <cell r="AH33">
            <v>0</v>
          </cell>
          <cell r="AI33">
            <v>750</v>
          </cell>
          <cell r="AJ33">
            <v>0</v>
          </cell>
          <cell r="AK33">
            <v>1000</v>
          </cell>
          <cell r="AL33">
            <v>0</v>
          </cell>
          <cell r="AM33">
            <v>1500</v>
          </cell>
          <cell r="AN33">
            <v>0</v>
          </cell>
          <cell r="AO33">
            <v>2000</v>
          </cell>
          <cell r="AP33">
            <v>0</v>
          </cell>
          <cell r="AQ33">
            <v>7</v>
          </cell>
          <cell r="AR33" t="str">
            <v>kWh</v>
          </cell>
          <cell r="AS33" t="str">
            <v/>
          </cell>
        </row>
        <row r="34">
          <cell r="B34">
            <v>20</v>
          </cell>
          <cell r="C34" t="str">
            <v>RESIDENTIAL</v>
          </cell>
          <cell r="D34" t="str">
            <v>Other (specify) . . . . . . . .</v>
          </cell>
          <cell r="E34" t="str">
            <v>C</v>
          </cell>
          <cell r="F34" t="str">
            <v/>
          </cell>
          <cell r="G34" t="str">
            <v/>
          </cell>
          <cell r="H34">
            <v>0</v>
          </cell>
          <cell r="K34">
            <v>0</v>
          </cell>
          <cell r="L34">
            <v>0</v>
          </cell>
          <cell r="M34">
            <v>0</v>
          </cell>
          <cell r="Q34">
            <v>0</v>
          </cell>
          <cell r="T34">
            <v>1</v>
          </cell>
          <cell r="U34">
            <v>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100</v>
          </cell>
          <cell r="AD34">
            <v>0</v>
          </cell>
          <cell r="AE34">
            <v>250</v>
          </cell>
          <cell r="AF34">
            <v>0</v>
          </cell>
          <cell r="AG34">
            <v>500</v>
          </cell>
          <cell r="AH34">
            <v>0</v>
          </cell>
          <cell r="AI34">
            <v>750</v>
          </cell>
          <cell r="AJ34">
            <v>0</v>
          </cell>
          <cell r="AK34">
            <v>1000</v>
          </cell>
          <cell r="AL34">
            <v>0</v>
          </cell>
          <cell r="AM34">
            <v>1500</v>
          </cell>
          <cell r="AN34">
            <v>0</v>
          </cell>
          <cell r="AO34">
            <v>2000</v>
          </cell>
          <cell r="AP34">
            <v>0</v>
          </cell>
          <cell r="AQ34">
            <v>7</v>
          </cell>
          <cell r="AR34" t="str">
            <v>kWh</v>
          </cell>
          <cell r="AS34" t="str">
            <v/>
          </cell>
        </row>
        <row r="35">
          <cell r="B35">
            <v>21</v>
          </cell>
          <cell r="C35" t="str">
            <v>RESIDENTIAL</v>
          </cell>
          <cell r="D35" t="str">
            <v>Other (specify) . . . . . . . .</v>
          </cell>
          <cell r="E35" t="str">
            <v>D</v>
          </cell>
          <cell r="F35" t="str">
            <v/>
          </cell>
          <cell r="G35" t="str">
            <v/>
          </cell>
          <cell r="H35">
            <v>0</v>
          </cell>
          <cell r="K35">
            <v>0</v>
          </cell>
          <cell r="L35">
            <v>0</v>
          </cell>
          <cell r="M35">
            <v>0</v>
          </cell>
          <cell r="Q35">
            <v>0</v>
          </cell>
          <cell r="T35">
            <v>1</v>
          </cell>
          <cell r="U35">
            <v>1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100</v>
          </cell>
          <cell r="AD35">
            <v>0</v>
          </cell>
          <cell r="AE35">
            <v>250</v>
          </cell>
          <cell r="AF35">
            <v>0</v>
          </cell>
          <cell r="AG35">
            <v>500</v>
          </cell>
          <cell r="AH35">
            <v>0</v>
          </cell>
          <cell r="AI35">
            <v>750</v>
          </cell>
          <cell r="AJ35">
            <v>0</v>
          </cell>
          <cell r="AK35">
            <v>1000</v>
          </cell>
          <cell r="AL35">
            <v>0</v>
          </cell>
          <cell r="AM35">
            <v>1500</v>
          </cell>
          <cell r="AN35">
            <v>0</v>
          </cell>
          <cell r="AO35">
            <v>2000</v>
          </cell>
          <cell r="AP35">
            <v>0</v>
          </cell>
          <cell r="AQ35">
            <v>7</v>
          </cell>
          <cell r="AR35" t="str">
            <v>kWh</v>
          </cell>
          <cell r="AS35" t="str">
            <v/>
          </cell>
        </row>
        <row r="36">
          <cell r="B36">
            <v>22</v>
          </cell>
          <cell r="C36" t="str">
            <v>RESIDENTIAL</v>
          </cell>
          <cell r="D36" t="str">
            <v>Other (specify) . . . . . . . .</v>
          </cell>
          <cell r="E36" t="str">
            <v>A</v>
          </cell>
          <cell r="F36" t="str">
            <v/>
          </cell>
          <cell r="G36" t="str">
            <v/>
          </cell>
          <cell r="H36">
            <v>0</v>
          </cell>
          <cell r="K36">
            <v>0</v>
          </cell>
          <cell r="L36">
            <v>0</v>
          </cell>
          <cell r="M36">
            <v>0</v>
          </cell>
          <cell r="Q36">
            <v>0</v>
          </cell>
          <cell r="T36">
            <v>1</v>
          </cell>
          <cell r="U36">
            <v>1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100</v>
          </cell>
          <cell r="AD36">
            <v>0</v>
          </cell>
          <cell r="AE36">
            <v>250</v>
          </cell>
          <cell r="AF36">
            <v>0</v>
          </cell>
          <cell r="AG36">
            <v>500</v>
          </cell>
          <cell r="AH36">
            <v>0</v>
          </cell>
          <cell r="AI36">
            <v>750</v>
          </cell>
          <cell r="AJ36">
            <v>0</v>
          </cell>
          <cell r="AK36">
            <v>1000</v>
          </cell>
          <cell r="AL36">
            <v>0</v>
          </cell>
          <cell r="AM36">
            <v>1500</v>
          </cell>
          <cell r="AN36">
            <v>0</v>
          </cell>
          <cell r="AO36">
            <v>2000</v>
          </cell>
          <cell r="AP36">
            <v>0</v>
          </cell>
          <cell r="AQ36">
            <v>7</v>
          </cell>
          <cell r="AR36" t="str">
            <v>kWh</v>
          </cell>
          <cell r="AS36" t="str">
            <v/>
          </cell>
        </row>
        <row r="37">
          <cell r="B37">
            <v>23</v>
          </cell>
          <cell r="C37" t="str">
            <v>RESIDENTIAL</v>
          </cell>
          <cell r="D37" t="str">
            <v>Other (specify) . . . . . . . .</v>
          </cell>
          <cell r="E37" t="str">
            <v>B</v>
          </cell>
          <cell r="F37" t="str">
            <v/>
          </cell>
          <cell r="G37" t="str">
            <v/>
          </cell>
          <cell r="H37">
            <v>0</v>
          </cell>
          <cell r="K37">
            <v>0</v>
          </cell>
          <cell r="L37">
            <v>0</v>
          </cell>
          <cell r="M37">
            <v>0</v>
          </cell>
          <cell r="Q37">
            <v>0</v>
          </cell>
          <cell r="T37">
            <v>1</v>
          </cell>
          <cell r="U37">
            <v>1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100</v>
          </cell>
          <cell r="AD37">
            <v>0</v>
          </cell>
          <cell r="AE37">
            <v>250</v>
          </cell>
          <cell r="AF37">
            <v>0</v>
          </cell>
          <cell r="AG37">
            <v>500</v>
          </cell>
          <cell r="AH37">
            <v>0</v>
          </cell>
          <cell r="AI37">
            <v>750</v>
          </cell>
          <cell r="AJ37">
            <v>0</v>
          </cell>
          <cell r="AK37">
            <v>1000</v>
          </cell>
          <cell r="AL37">
            <v>0</v>
          </cell>
          <cell r="AM37">
            <v>1500</v>
          </cell>
          <cell r="AN37">
            <v>0</v>
          </cell>
          <cell r="AO37">
            <v>2000</v>
          </cell>
          <cell r="AP37">
            <v>0</v>
          </cell>
          <cell r="AQ37">
            <v>7</v>
          </cell>
          <cell r="AR37" t="str">
            <v>kWh</v>
          </cell>
          <cell r="AS37" t="str">
            <v/>
          </cell>
        </row>
        <row r="38">
          <cell r="B38">
            <v>24</v>
          </cell>
          <cell r="C38" t="str">
            <v>RESIDENTIAL</v>
          </cell>
          <cell r="D38" t="str">
            <v>Other (specify) . . . . . . . .</v>
          </cell>
          <cell r="E38" t="str">
            <v>C</v>
          </cell>
          <cell r="F38" t="str">
            <v/>
          </cell>
          <cell r="G38" t="str">
            <v/>
          </cell>
          <cell r="H38">
            <v>0</v>
          </cell>
          <cell r="K38">
            <v>0</v>
          </cell>
          <cell r="L38">
            <v>0</v>
          </cell>
          <cell r="M38">
            <v>0</v>
          </cell>
          <cell r="Q38">
            <v>0</v>
          </cell>
          <cell r="T38">
            <v>1</v>
          </cell>
          <cell r="U38">
            <v>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100</v>
          </cell>
          <cell r="AD38">
            <v>0</v>
          </cell>
          <cell r="AE38">
            <v>250</v>
          </cell>
          <cell r="AF38">
            <v>0</v>
          </cell>
          <cell r="AG38">
            <v>500</v>
          </cell>
          <cell r="AH38">
            <v>0</v>
          </cell>
          <cell r="AI38">
            <v>750</v>
          </cell>
          <cell r="AJ38">
            <v>0</v>
          </cell>
          <cell r="AK38">
            <v>1000</v>
          </cell>
          <cell r="AL38">
            <v>0</v>
          </cell>
          <cell r="AM38">
            <v>1500</v>
          </cell>
          <cell r="AN38">
            <v>0</v>
          </cell>
          <cell r="AO38">
            <v>2000</v>
          </cell>
          <cell r="AP38">
            <v>0</v>
          </cell>
          <cell r="AQ38">
            <v>7</v>
          </cell>
          <cell r="AR38" t="str">
            <v>kWh</v>
          </cell>
          <cell r="AS38" t="str">
            <v/>
          </cell>
        </row>
        <row r="39">
          <cell r="B39">
            <v>25</v>
          </cell>
          <cell r="C39" t="str">
            <v>RESIDENTIAL</v>
          </cell>
          <cell r="D39" t="str">
            <v>Other (specify) . . . . . . . .</v>
          </cell>
          <cell r="E39" t="str">
            <v>D</v>
          </cell>
          <cell r="F39" t="str">
            <v/>
          </cell>
          <cell r="G39" t="str">
            <v/>
          </cell>
          <cell r="H39">
            <v>0</v>
          </cell>
          <cell r="K39">
            <v>0</v>
          </cell>
          <cell r="L39">
            <v>0</v>
          </cell>
          <cell r="M39">
            <v>0</v>
          </cell>
          <cell r="Q39">
            <v>0</v>
          </cell>
          <cell r="T39">
            <v>1</v>
          </cell>
          <cell r="U39">
            <v>1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100</v>
          </cell>
          <cell r="AD39">
            <v>0</v>
          </cell>
          <cell r="AE39">
            <v>250</v>
          </cell>
          <cell r="AF39">
            <v>0</v>
          </cell>
          <cell r="AG39">
            <v>500</v>
          </cell>
          <cell r="AH39">
            <v>0</v>
          </cell>
          <cell r="AI39">
            <v>750</v>
          </cell>
          <cell r="AJ39">
            <v>0</v>
          </cell>
          <cell r="AK39">
            <v>1000</v>
          </cell>
          <cell r="AL39">
            <v>0</v>
          </cell>
          <cell r="AM39">
            <v>1500</v>
          </cell>
          <cell r="AN39">
            <v>0</v>
          </cell>
          <cell r="AO39">
            <v>2000</v>
          </cell>
          <cell r="AP39">
            <v>0</v>
          </cell>
          <cell r="AQ39">
            <v>7</v>
          </cell>
          <cell r="AR39" t="str">
            <v>kWh</v>
          </cell>
          <cell r="AS39" t="str">
            <v/>
          </cell>
        </row>
        <row r="40">
          <cell r="B40">
            <v>26</v>
          </cell>
          <cell r="C40" t="str">
            <v>RESIDENTIAL</v>
          </cell>
          <cell r="D40" t="str">
            <v>Other (specify) . . . . . . . .</v>
          </cell>
          <cell r="E40" t="str">
            <v>A</v>
          </cell>
          <cell r="F40" t="str">
            <v/>
          </cell>
          <cell r="G40" t="str">
            <v/>
          </cell>
          <cell r="H40">
            <v>0</v>
          </cell>
          <cell r="K40">
            <v>0</v>
          </cell>
          <cell r="L40">
            <v>0</v>
          </cell>
          <cell r="M40">
            <v>0</v>
          </cell>
          <cell r="Q40">
            <v>0</v>
          </cell>
          <cell r="T40">
            <v>1</v>
          </cell>
          <cell r="U40">
            <v>1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100</v>
          </cell>
          <cell r="AD40">
            <v>0</v>
          </cell>
          <cell r="AE40">
            <v>250</v>
          </cell>
          <cell r="AF40">
            <v>0</v>
          </cell>
          <cell r="AG40">
            <v>500</v>
          </cell>
          <cell r="AH40">
            <v>0</v>
          </cell>
          <cell r="AI40">
            <v>750</v>
          </cell>
          <cell r="AJ40">
            <v>0</v>
          </cell>
          <cell r="AK40">
            <v>1000</v>
          </cell>
          <cell r="AL40">
            <v>0</v>
          </cell>
          <cell r="AM40">
            <v>1500</v>
          </cell>
          <cell r="AN40">
            <v>0</v>
          </cell>
          <cell r="AO40">
            <v>2000</v>
          </cell>
          <cell r="AP40">
            <v>0</v>
          </cell>
          <cell r="AQ40">
            <v>7</v>
          </cell>
          <cell r="AR40" t="str">
            <v>kWh</v>
          </cell>
          <cell r="AS40" t="str">
            <v/>
          </cell>
        </row>
        <row r="41">
          <cell r="B41">
            <v>27</v>
          </cell>
          <cell r="C41" t="str">
            <v>RESIDENTIAL</v>
          </cell>
          <cell r="D41" t="str">
            <v>Other (specify) . . . . . . . .</v>
          </cell>
          <cell r="E41" t="str">
            <v>B</v>
          </cell>
          <cell r="F41" t="str">
            <v/>
          </cell>
          <cell r="G41" t="str">
            <v/>
          </cell>
          <cell r="H41">
            <v>0</v>
          </cell>
          <cell r="K41">
            <v>0</v>
          </cell>
          <cell r="L41">
            <v>0</v>
          </cell>
          <cell r="M41">
            <v>0</v>
          </cell>
          <cell r="Q41">
            <v>0</v>
          </cell>
          <cell r="T41">
            <v>1</v>
          </cell>
          <cell r="U41">
            <v>1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100</v>
          </cell>
          <cell r="AD41">
            <v>0</v>
          </cell>
          <cell r="AE41">
            <v>250</v>
          </cell>
          <cell r="AF41">
            <v>0</v>
          </cell>
          <cell r="AG41">
            <v>500</v>
          </cell>
          <cell r="AH41">
            <v>0</v>
          </cell>
          <cell r="AI41">
            <v>750</v>
          </cell>
          <cell r="AJ41">
            <v>0</v>
          </cell>
          <cell r="AK41">
            <v>1000</v>
          </cell>
          <cell r="AL41">
            <v>0</v>
          </cell>
          <cell r="AM41">
            <v>1500</v>
          </cell>
          <cell r="AN41">
            <v>0</v>
          </cell>
          <cell r="AO41">
            <v>2000</v>
          </cell>
          <cell r="AP41">
            <v>0</v>
          </cell>
          <cell r="AQ41">
            <v>7</v>
          </cell>
          <cell r="AR41" t="str">
            <v>kWh</v>
          </cell>
          <cell r="AS41" t="str">
            <v/>
          </cell>
        </row>
        <row r="42">
          <cell r="B42">
            <v>28</v>
          </cell>
          <cell r="C42" t="str">
            <v>RESIDENTIAL</v>
          </cell>
          <cell r="D42" t="str">
            <v>Other (specify) . . . . . . . .</v>
          </cell>
          <cell r="E42" t="str">
            <v>C</v>
          </cell>
          <cell r="F42" t="str">
            <v/>
          </cell>
          <cell r="G42" t="str">
            <v/>
          </cell>
          <cell r="H42">
            <v>0</v>
          </cell>
          <cell r="K42">
            <v>0</v>
          </cell>
          <cell r="L42">
            <v>0</v>
          </cell>
          <cell r="M42">
            <v>0</v>
          </cell>
          <cell r="Q42">
            <v>0</v>
          </cell>
          <cell r="T42">
            <v>1</v>
          </cell>
          <cell r="U42">
            <v>1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100</v>
          </cell>
          <cell r="AD42">
            <v>0</v>
          </cell>
          <cell r="AE42">
            <v>250</v>
          </cell>
          <cell r="AF42">
            <v>0</v>
          </cell>
          <cell r="AG42">
            <v>500</v>
          </cell>
          <cell r="AH42">
            <v>0</v>
          </cell>
          <cell r="AI42">
            <v>750</v>
          </cell>
          <cell r="AJ42">
            <v>0</v>
          </cell>
          <cell r="AK42">
            <v>1000</v>
          </cell>
          <cell r="AL42">
            <v>0</v>
          </cell>
          <cell r="AM42">
            <v>1500</v>
          </cell>
          <cell r="AN42">
            <v>0</v>
          </cell>
          <cell r="AO42">
            <v>2000</v>
          </cell>
          <cell r="AP42">
            <v>0</v>
          </cell>
          <cell r="AQ42">
            <v>7</v>
          </cell>
          <cell r="AR42" t="str">
            <v>kWh</v>
          </cell>
          <cell r="AS42" t="str">
            <v/>
          </cell>
        </row>
        <row r="43">
          <cell r="B43">
            <v>29</v>
          </cell>
          <cell r="C43" t="str">
            <v>RESIDENTIAL</v>
          </cell>
          <cell r="D43" t="str">
            <v>Other (specify) . . . . . . . .</v>
          </cell>
          <cell r="E43" t="str">
            <v>D</v>
          </cell>
          <cell r="F43" t="str">
            <v/>
          </cell>
          <cell r="G43" t="str">
            <v/>
          </cell>
          <cell r="H43">
            <v>0</v>
          </cell>
          <cell r="K43">
            <v>0</v>
          </cell>
          <cell r="L43">
            <v>0</v>
          </cell>
          <cell r="M43">
            <v>0</v>
          </cell>
          <cell r="Q43">
            <v>0</v>
          </cell>
          <cell r="T43">
            <v>1</v>
          </cell>
          <cell r="U43">
            <v>1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100</v>
          </cell>
          <cell r="AD43">
            <v>0</v>
          </cell>
          <cell r="AE43">
            <v>250</v>
          </cell>
          <cell r="AF43">
            <v>0</v>
          </cell>
          <cell r="AG43">
            <v>500</v>
          </cell>
          <cell r="AH43">
            <v>0</v>
          </cell>
          <cell r="AI43">
            <v>750</v>
          </cell>
          <cell r="AJ43">
            <v>0</v>
          </cell>
          <cell r="AK43">
            <v>1000</v>
          </cell>
          <cell r="AL43">
            <v>0</v>
          </cell>
          <cell r="AM43">
            <v>1500</v>
          </cell>
          <cell r="AN43">
            <v>0</v>
          </cell>
          <cell r="AO43">
            <v>2000</v>
          </cell>
          <cell r="AP43">
            <v>0</v>
          </cell>
          <cell r="AQ43">
            <v>7</v>
          </cell>
          <cell r="AR43" t="str">
            <v>kWh</v>
          </cell>
          <cell r="AS43" t="str">
            <v/>
          </cell>
        </row>
        <row r="44">
          <cell r="B44">
            <v>30</v>
          </cell>
          <cell r="C44" t="str">
            <v>RESIDENTIAL</v>
          </cell>
          <cell r="D44" t="str">
            <v>Other (specify) . . . . . . . .</v>
          </cell>
          <cell r="E44" t="str">
            <v>A</v>
          </cell>
          <cell r="F44" t="str">
            <v/>
          </cell>
          <cell r="G44" t="str">
            <v/>
          </cell>
          <cell r="H44">
            <v>0</v>
          </cell>
          <cell r="K44">
            <v>0</v>
          </cell>
          <cell r="L44">
            <v>0</v>
          </cell>
          <cell r="M44">
            <v>0</v>
          </cell>
          <cell r="Q44">
            <v>0</v>
          </cell>
          <cell r="T44">
            <v>1</v>
          </cell>
          <cell r="U44">
            <v>1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100</v>
          </cell>
          <cell r="AD44">
            <v>0</v>
          </cell>
          <cell r="AE44">
            <v>250</v>
          </cell>
          <cell r="AF44">
            <v>0</v>
          </cell>
          <cell r="AG44">
            <v>500</v>
          </cell>
          <cell r="AH44">
            <v>0</v>
          </cell>
          <cell r="AI44">
            <v>750</v>
          </cell>
          <cell r="AJ44">
            <v>0</v>
          </cell>
          <cell r="AK44">
            <v>1000</v>
          </cell>
          <cell r="AL44">
            <v>0</v>
          </cell>
          <cell r="AM44">
            <v>1500</v>
          </cell>
          <cell r="AN44">
            <v>0</v>
          </cell>
          <cell r="AO44">
            <v>2000</v>
          </cell>
          <cell r="AP44">
            <v>0</v>
          </cell>
          <cell r="AQ44">
            <v>7</v>
          </cell>
          <cell r="AR44" t="str">
            <v>kWh</v>
          </cell>
          <cell r="AS44" t="str">
            <v/>
          </cell>
        </row>
        <row r="45">
          <cell r="B45">
            <v>31</v>
          </cell>
          <cell r="C45" t="str">
            <v>RESIDENTIAL</v>
          </cell>
          <cell r="D45" t="str">
            <v>Other (specify) . . . . . . . .</v>
          </cell>
          <cell r="E45" t="str">
            <v>B</v>
          </cell>
          <cell r="F45" t="str">
            <v/>
          </cell>
          <cell r="G45" t="str">
            <v/>
          </cell>
          <cell r="H45">
            <v>0</v>
          </cell>
          <cell r="K45">
            <v>0</v>
          </cell>
          <cell r="L45">
            <v>0</v>
          </cell>
          <cell r="M45">
            <v>0</v>
          </cell>
          <cell r="Q45">
            <v>0</v>
          </cell>
          <cell r="T45">
            <v>1</v>
          </cell>
          <cell r="U45">
            <v>1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100</v>
          </cell>
          <cell r="AD45">
            <v>0</v>
          </cell>
          <cell r="AE45">
            <v>250</v>
          </cell>
          <cell r="AF45">
            <v>0</v>
          </cell>
          <cell r="AG45">
            <v>500</v>
          </cell>
          <cell r="AH45">
            <v>0</v>
          </cell>
          <cell r="AI45">
            <v>750</v>
          </cell>
          <cell r="AJ45">
            <v>0</v>
          </cell>
          <cell r="AK45">
            <v>1000</v>
          </cell>
          <cell r="AL45">
            <v>0</v>
          </cell>
          <cell r="AM45">
            <v>1500</v>
          </cell>
          <cell r="AN45">
            <v>0</v>
          </cell>
          <cell r="AO45">
            <v>2000</v>
          </cell>
          <cell r="AP45">
            <v>0</v>
          </cell>
          <cell r="AQ45">
            <v>7</v>
          </cell>
          <cell r="AR45" t="str">
            <v>kWh</v>
          </cell>
          <cell r="AS45" t="str">
            <v/>
          </cell>
        </row>
        <row r="46">
          <cell r="B46">
            <v>32</v>
          </cell>
          <cell r="C46" t="str">
            <v>RESIDENTIAL</v>
          </cell>
          <cell r="D46" t="str">
            <v>Other (specify) . . . . . . . .</v>
          </cell>
          <cell r="E46" t="str">
            <v>C</v>
          </cell>
          <cell r="F46" t="str">
            <v/>
          </cell>
          <cell r="G46" t="str">
            <v/>
          </cell>
          <cell r="H46">
            <v>0</v>
          </cell>
          <cell r="K46">
            <v>0</v>
          </cell>
          <cell r="L46">
            <v>0</v>
          </cell>
          <cell r="M46">
            <v>0</v>
          </cell>
          <cell r="Q46">
            <v>0</v>
          </cell>
          <cell r="T46">
            <v>1</v>
          </cell>
          <cell r="U46">
            <v>1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100</v>
          </cell>
          <cell r="AD46">
            <v>0</v>
          </cell>
          <cell r="AE46">
            <v>250</v>
          </cell>
          <cell r="AF46">
            <v>0</v>
          </cell>
          <cell r="AG46">
            <v>500</v>
          </cell>
          <cell r="AH46">
            <v>0</v>
          </cell>
          <cell r="AI46">
            <v>750</v>
          </cell>
          <cell r="AJ46">
            <v>0</v>
          </cell>
          <cell r="AK46">
            <v>1000</v>
          </cell>
          <cell r="AL46">
            <v>0</v>
          </cell>
          <cell r="AM46">
            <v>1500</v>
          </cell>
          <cell r="AN46">
            <v>0</v>
          </cell>
          <cell r="AO46">
            <v>2000</v>
          </cell>
          <cell r="AP46">
            <v>0</v>
          </cell>
          <cell r="AQ46">
            <v>7</v>
          </cell>
          <cell r="AR46" t="str">
            <v>kWh</v>
          </cell>
          <cell r="AS46" t="str">
            <v/>
          </cell>
        </row>
        <row r="47">
          <cell r="B47">
            <v>33</v>
          </cell>
          <cell r="C47" t="str">
            <v>RESIDENTIAL</v>
          </cell>
          <cell r="D47" t="str">
            <v>Other (specify) . . . . . . . .</v>
          </cell>
          <cell r="E47" t="str">
            <v>D</v>
          </cell>
          <cell r="F47" t="str">
            <v/>
          </cell>
          <cell r="G47" t="str">
            <v/>
          </cell>
          <cell r="H47">
            <v>0</v>
          </cell>
          <cell r="K47">
            <v>0</v>
          </cell>
          <cell r="L47">
            <v>0</v>
          </cell>
          <cell r="M47">
            <v>0</v>
          </cell>
          <cell r="Q47">
            <v>0</v>
          </cell>
          <cell r="T47">
            <v>1</v>
          </cell>
          <cell r="U47">
            <v>1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100</v>
          </cell>
          <cell r="AD47">
            <v>0</v>
          </cell>
          <cell r="AE47">
            <v>250</v>
          </cell>
          <cell r="AF47">
            <v>0</v>
          </cell>
          <cell r="AG47">
            <v>500</v>
          </cell>
          <cell r="AH47">
            <v>0</v>
          </cell>
          <cell r="AI47">
            <v>750</v>
          </cell>
          <cell r="AJ47">
            <v>0</v>
          </cell>
          <cell r="AK47">
            <v>1000</v>
          </cell>
          <cell r="AL47">
            <v>0</v>
          </cell>
          <cell r="AM47">
            <v>1500</v>
          </cell>
          <cell r="AN47">
            <v>0</v>
          </cell>
          <cell r="AO47">
            <v>2000</v>
          </cell>
          <cell r="AP47">
            <v>0</v>
          </cell>
          <cell r="AQ47">
            <v>7</v>
          </cell>
          <cell r="AR47" t="str">
            <v>kWh</v>
          </cell>
          <cell r="AS47" t="str">
            <v/>
          </cell>
        </row>
        <row r="48">
          <cell r="B48">
            <v>34</v>
          </cell>
          <cell r="C48" t="str">
            <v>RESIDENTIAL</v>
          </cell>
          <cell r="D48" t="str">
            <v>Other (specify) . . . . . . . .</v>
          </cell>
          <cell r="E48" t="str">
            <v>A</v>
          </cell>
          <cell r="F48" t="str">
            <v/>
          </cell>
          <cell r="G48" t="str">
            <v/>
          </cell>
          <cell r="H48">
            <v>0</v>
          </cell>
          <cell r="K48">
            <v>0</v>
          </cell>
          <cell r="L48">
            <v>0</v>
          </cell>
          <cell r="M48">
            <v>0</v>
          </cell>
          <cell r="Q48">
            <v>0</v>
          </cell>
          <cell r="T48">
            <v>1</v>
          </cell>
          <cell r="U48">
            <v>1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100</v>
          </cell>
          <cell r="AD48">
            <v>0</v>
          </cell>
          <cell r="AE48">
            <v>250</v>
          </cell>
          <cell r="AF48">
            <v>0</v>
          </cell>
          <cell r="AG48">
            <v>500</v>
          </cell>
          <cell r="AH48">
            <v>0</v>
          </cell>
          <cell r="AI48">
            <v>750</v>
          </cell>
          <cell r="AJ48">
            <v>0</v>
          </cell>
          <cell r="AK48">
            <v>1000</v>
          </cell>
          <cell r="AL48">
            <v>0</v>
          </cell>
          <cell r="AM48">
            <v>1500</v>
          </cell>
          <cell r="AN48">
            <v>0</v>
          </cell>
          <cell r="AO48">
            <v>2000</v>
          </cell>
          <cell r="AP48">
            <v>0</v>
          </cell>
          <cell r="AQ48">
            <v>7</v>
          </cell>
          <cell r="AR48" t="str">
            <v>kWh</v>
          </cell>
          <cell r="AS48" t="str">
            <v/>
          </cell>
        </row>
        <row r="49">
          <cell r="B49">
            <v>35</v>
          </cell>
          <cell r="C49" t="str">
            <v>RESIDENTIAL</v>
          </cell>
          <cell r="D49" t="str">
            <v>Other (specify) . . . . . . . .</v>
          </cell>
          <cell r="E49" t="str">
            <v>B</v>
          </cell>
          <cell r="F49" t="str">
            <v/>
          </cell>
          <cell r="G49" t="str">
            <v/>
          </cell>
          <cell r="H49">
            <v>0</v>
          </cell>
          <cell r="K49">
            <v>0</v>
          </cell>
          <cell r="L49">
            <v>0</v>
          </cell>
          <cell r="M49">
            <v>0</v>
          </cell>
          <cell r="Q49">
            <v>0</v>
          </cell>
          <cell r="T49">
            <v>1</v>
          </cell>
          <cell r="U49">
            <v>1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100</v>
          </cell>
          <cell r="AD49">
            <v>0</v>
          </cell>
          <cell r="AE49">
            <v>250</v>
          </cell>
          <cell r="AF49">
            <v>0</v>
          </cell>
          <cell r="AG49">
            <v>500</v>
          </cell>
          <cell r="AH49">
            <v>0</v>
          </cell>
          <cell r="AI49">
            <v>750</v>
          </cell>
          <cell r="AJ49">
            <v>0</v>
          </cell>
          <cell r="AK49">
            <v>1000</v>
          </cell>
          <cell r="AL49">
            <v>0</v>
          </cell>
          <cell r="AM49">
            <v>1500</v>
          </cell>
          <cell r="AN49">
            <v>0</v>
          </cell>
          <cell r="AO49">
            <v>2000</v>
          </cell>
          <cell r="AP49">
            <v>0</v>
          </cell>
          <cell r="AQ49">
            <v>7</v>
          </cell>
          <cell r="AR49" t="str">
            <v>kWh</v>
          </cell>
          <cell r="AS49" t="str">
            <v/>
          </cell>
        </row>
        <row r="50">
          <cell r="B50">
            <v>36</v>
          </cell>
          <cell r="C50" t="str">
            <v>RESIDENTIAL</v>
          </cell>
          <cell r="D50" t="str">
            <v>Other (specify) . . . . . . . .</v>
          </cell>
          <cell r="E50" t="str">
            <v>C</v>
          </cell>
          <cell r="F50" t="str">
            <v/>
          </cell>
          <cell r="G50" t="str">
            <v/>
          </cell>
          <cell r="H50">
            <v>0</v>
          </cell>
          <cell r="K50">
            <v>0</v>
          </cell>
          <cell r="L50">
            <v>0</v>
          </cell>
          <cell r="M50">
            <v>0</v>
          </cell>
          <cell r="Q50">
            <v>0</v>
          </cell>
          <cell r="T50">
            <v>1</v>
          </cell>
          <cell r="U50">
            <v>1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100</v>
          </cell>
          <cell r="AD50">
            <v>0</v>
          </cell>
          <cell r="AE50">
            <v>250</v>
          </cell>
          <cell r="AF50">
            <v>0</v>
          </cell>
          <cell r="AG50">
            <v>500</v>
          </cell>
          <cell r="AH50">
            <v>0</v>
          </cell>
          <cell r="AI50">
            <v>750</v>
          </cell>
          <cell r="AJ50">
            <v>0</v>
          </cell>
          <cell r="AK50">
            <v>1000</v>
          </cell>
          <cell r="AL50">
            <v>0</v>
          </cell>
          <cell r="AM50">
            <v>1500</v>
          </cell>
          <cell r="AN50">
            <v>0</v>
          </cell>
          <cell r="AO50">
            <v>2000</v>
          </cell>
          <cell r="AP50">
            <v>0</v>
          </cell>
          <cell r="AQ50">
            <v>7</v>
          </cell>
          <cell r="AR50" t="str">
            <v>kWh</v>
          </cell>
          <cell r="AS50" t="str">
            <v/>
          </cell>
        </row>
        <row r="51">
          <cell r="B51">
            <v>37</v>
          </cell>
          <cell r="C51" t="str">
            <v>RESIDENTIAL</v>
          </cell>
          <cell r="D51" t="str">
            <v>Other (specify) . . . . . . . .</v>
          </cell>
          <cell r="E51" t="str">
            <v>D</v>
          </cell>
          <cell r="F51" t="str">
            <v/>
          </cell>
          <cell r="G51" t="str">
            <v/>
          </cell>
          <cell r="H51">
            <v>0</v>
          </cell>
          <cell r="K51">
            <v>0</v>
          </cell>
          <cell r="L51">
            <v>0</v>
          </cell>
          <cell r="M51">
            <v>0</v>
          </cell>
          <cell r="Q51">
            <v>0</v>
          </cell>
          <cell r="T51">
            <v>1</v>
          </cell>
          <cell r="U51">
            <v>1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100</v>
          </cell>
          <cell r="AD51">
            <v>0</v>
          </cell>
          <cell r="AE51">
            <v>250</v>
          </cell>
          <cell r="AF51">
            <v>0</v>
          </cell>
          <cell r="AG51">
            <v>500</v>
          </cell>
          <cell r="AH51">
            <v>0</v>
          </cell>
          <cell r="AI51">
            <v>750</v>
          </cell>
          <cell r="AJ51">
            <v>0</v>
          </cell>
          <cell r="AK51">
            <v>1000</v>
          </cell>
          <cell r="AL51">
            <v>0</v>
          </cell>
          <cell r="AM51">
            <v>1500</v>
          </cell>
          <cell r="AN51">
            <v>0</v>
          </cell>
          <cell r="AO51">
            <v>2000</v>
          </cell>
          <cell r="AP51">
            <v>0</v>
          </cell>
          <cell r="AQ51">
            <v>7</v>
          </cell>
          <cell r="AR51" t="str">
            <v>kWh</v>
          </cell>
          <cell r="AS51" t="str">
            <v/>
          </cell>
        </row>
        <row r="52">
          <cell r="B52">
            <v>38</v>
          </cell>
          <cell r="C52" t="str">
            <v/>
          </cell>
          <cell r="D52" t="str">
            <v/>
          </cell>
          <cell r="F52" t="str">
            <v/>
          </cell>
          <cell r="G52" t="str">
            <v/>
          </cell>
          <cell r="AQ52">
            <v>0</v>
          </cell>
          <cell r="AR52">
            <v>0</v>
          </cell>
          <cell r="AS52" t="str">
            <v/>
          </cell>
        </row>
        <row r="53">
          <cell r="B53">
            <v>39</v>
          </cell>
          <cell r="C53" t="str">
            <v/>
          </cell>
          <cell r="D53" t="str">
            <v>GENERAL SERVICE</v>
          </cell>
          <cell r="F53" t="str">
            <v/>
          </cell>
          <cell r="G53" t="str">
            <v>X</v>
          </cell>
          <cell r="AQ53">
            <v>0</v>
          </cell>
          <cell r="AR53">
            <v>0</v>
          </cell>
          <cell r="AS53" t="str">
            <v>XXX</v>
          </cell>
        </row>
        <row r="54">
          <cell r="B54">
            <v>40</v>
          </cell>
          <cell r="C54" t="str">
            <v>GENERAL SERVICE</v>
          </cell>
          <cell r="D54" t="str">
            <v>Less than 50 kW</v>
          </cell>
          <cell r="E54" t="str">
            <v>A</v>
          </cell>
          <cell r="F54" t="str">
            <v>X</v>
          </cell>
          <cell r="G54" t="str">
            <v>X</v>
          </cell>
          <cell r="H54">
            <v>0.0094</v>
          </cell>
          <cell r="I54">
            <v>0.0062</v>
          </cell>
          <cell r="J54">
            <v>0.007</v>
          </cell>
          <cell r="K54">
            <v>0.0226</v>
          </cell>
          <cell r="L54">
            <v>0.0230731202818941</v>
          </cell>
          <cell r="M54">
            <v>0</v>
          </cell>
          <cell r="Q54">
            <v>0</v>
          </cell>
          <cell r="R54">
            <v>0.0631</v>
          </cell>
          <cell r="S54">
            <v>0.0631</v>
          </cell>
          <cell r="T54">
            <v>1.0422</v>
          </cell>
          <cell r="U54">
            <v>1.0421</v>
          </cell>
          <cell r="V54">
            <v>0.0101</v>
          </cell>
          <cell r="W54">
            <v>0</v>
          </cell>
          <cell r="X54">
            <v>27.31</v>
          </cell>
          <cell r="Y54">
            <v>0.009724400356871393</v>
          </cell>
          <cell r="Z54">
            <v>0</v>
          </cell>
          <cell r="AA54">
            <v>32.26679201760937</v>
          </cell>
          <cell r="AB54">
            <v>0.0018</v>
          </cell>
          <cell r="AC54">
            <v>1000</v>
          </cell>
          <cell r="AD54">
            <v>0</v>
          </cell>
          <cell r="AE54">
            <v>2000</v>
          </cell>
          <cell r="AF54">
            <v>0</v>
          </cell>
          <cell r="AG54">
            <v>5000</v>
          </cell>
          <cell r="AH54">
            <v>0</v>
          </cell>
          <cell r="AI54">
            <v>10000</v>
          </cell>
          <cell r="AJ54">
            <v>0</v>
          </cell>
          <cell r="AK54">
            <v>15000</v>
          </cell>
          <cell r="AQ54">
            <v>5</v>
          </cell>
          <cell r="AR54" t="str">
            <v>kWh</v>
          </cell>
          <cell r="AS54" t="str">
            <v>X</v>
          </cell>
        </row>
        <row r="55">
          <cell r="B55">
            <v>41</v>
          </cell>
          <cell r="C55" t="str">
            <v>GENERAL SERVICE</v>
          </cell>
          <cell r="D55" t="str">
            <v>Less than 50 kW</v>
          </cell>
          <cell r="E55" t="str">
            <v>B</v>
          </cell>
          <cell r="F55" t="str">
            <v/>
          </cell>
          <cell r="G55" t="str">
            <v/>
          </cell>
          <cell r="H55">
            <v>0</v>
          </cell>
          <cell r="K55">
            <v>0</v>
          </cell>
          <cell r="L55">
            <v>0</v>
          </cell>
          <cell r="M55">
            <v>0</v>
          </cell>
          <cell r="Q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1000</v>
          </cell>
          <cell r="AD55">
            <v>0</v>
          </cell>
          <cell r="AE55">
            <v>2000</v>
          </cell>
          <cell r="AF55">
            <v>0</v>
          </cell>
          <cell r="AG55">
            <v>5000</v>
          </cell>
          <cell r="AH55">
            <v>0</v>
          </cell>
          <cell r="AI55">
            <v>10000</v>
          </cell>
          <cell r="AJ55">
            <v>0</v>
          </cell>
          <cell r="AK55">
            <v>15000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5</v>
          </cell>
          <cell r="AR55" t="str">
            <v>kWh</v>
          </cell>
          <cell r="AS55" t="str">
            <v/>
          </cell>
        </row>
        <row r="56">
          <cell r="B56">
            <v>42</v>
          </cell>
          <cell r="C56" t="str">
            <v>GENERAL SERVICE</v>
          </cell>
          <cell r="D56" t="str">
            <v>Less than 50 kW</v>
          </cell>
          <cell r="E56" t="str">
            <v>C</v>
          </cell>
          <cell r="F56" t="str">
            <v/>
          </cell>
          <cell r="G56" t="str">
            <v/>
          </cell>
          <cell r="H56">
            <v>0</v>
          </cell>
          <cell r="K56">
            <v>0</v>
          </cell>
          <cell r="L56">
            <v>0</v>
          </cell>
          <cell r="M56">
            <v>0</v>
          </cell>
          <cell r="Q56">
            <v>0</v>
          </cell>
          <cell r="T56">
            <v>1</v>
          </cell>
          <cell r="U56">
            <v>1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1000</v>
          </cell>
          <cell r="AD56">
            <v>0</v>
          </cell>
          <cell r="AE56">
            <v>2000</v>
          </cell>
          <cell r="AF56">
            <v>0</v>
          </cell>
          <cell r="AG56">
            <v>5000</v>
          </cell>
          <cell r="AH56">
            <v>0</v>
          </cell>
          <cell r="AI56">
            <v>10000</v>
          </cell>
          <cell r="AJ56">
            <v>0</v>
          </cell>
          <cell r="AK56">
            <v>15000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5</v>
          </cell>
          <cell r="AR56" t="str">
            <v>kWh</v>
          </cell>
          <cell r="AS56" t="str">
            <v/>
          </cell>
        </row>
        <row r="57">
          <cell r="B57">
            <v>43</v>
          </cell>
          <cell r="C57" t="str">
            <v>GENERAL SERVICE</v>
          </cell>
          <cell r="D57" t="str">
            <v>Less than 50 kW</v>
          </cell>
          <cell r="E57" t="str">
            <v>D</v>
          </cell>
          <cell r="F57" t="str">
            <v/>
          </cell>
          <cell r="G57" t="str">
            <v/>
          </cell>
          <cell r="H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T57">
            <v>1</v>
          </cell>
          <cell r="U57">
            <v>1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1000</v>
          </cell>
          <cell r="AD57">
            <v>0</v>
          </cell>
          <cell r="AE57">
            <v>2000</v>
          </cell>
          <cell r="AF57">
            <v>0</v>
          </cell>
          <cell r="AG57">
            <v>5000</v>
          </cell>
          <cell r="AH57">
            <v>0</v>
          </cell>
          <cell r="AI57">
            <v>10000</v>
          </cell>
          <cell r="AJ57">
            <v>0</v>
          </cell>
          <cell r="AK57">
            <v>15000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5</v>
          </cell>
          <cell r="AR57" t="str">
            <v>kWh</v>
          </cell>
          <cell r="AS57" t="str">
            <v/>
          </cell>
        </row>
        <row r="58">
          <cell r="B58">
            <v>44</v>
          </cell>
          <cell r="C58" t="str">
            <v>GENERAL SERVICE</v>
          </cell>
          <cell r="D58" t="str">
            <v>Less than 50 kW Time of Use</v>
          </cell>
          <cell r="E58" t="str">
            <v>A</v>
          </cell>
          <cell r="F58" t="str">
            <v/>
          </cell>
          <cell r="G58" t="str">
            <v/>
          </cell>
          <cell r="H58">
            <v>0</v>
          </cell>
          <cell r="K58">
            <v>0</v>
          </cell>
          <cell r="L58">
            <v>0</v>
          </cell>
          <cell r="M58">
            <v>0</v>
          </cell>
          <cell r="Q58">
            <v>0</v>
          </cell>
          <cell r="T58">
            <v>1</v>
          </cell>
          <cell r="U58">
            <v>1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1000</v>
          </cell>
          <cell r="AD58">
            <v>0</v>
          </cell>
          <cell r="AE58">
            <v>2000</v>
          </cell>
          <cell r="AF58">
            <v>0</v>
          </cell>
          <cell r="AG58">
            <v>5000</v>
          </cell>
          <cell r="AH58">
            <v>0</v>
          </cell>
          <cell r="AI58">
            <v>10000</v>
          </cell>
          <cell r="AJ58">
            <v>0</v>
          </cell>
          <cell r="AK58">
            <v>15000</v>
          </cell>
          <cell r="AQ58">
            <v>5</v>
          </cell>
          <cell r="AR58" t="str">
            <v>kWh</v>
          </cell>
          <cell r="AS58" t="str">
            <v/>
          </cell>
        </row>
        <row r="59">
          <cell r="B59">
            <v>45</v>
          </cell>
          <cell r="C59" t="str">
            <v>GENERAL SERVICE</v>
          </cell>
          <cell r="D59" t="str">
            <v>Less than 50 kW Time of Use</v>
          </cell>
          <cell r="E59" t="str">
            <v>B</v>
          </cell>
          <cell r="F59" t="str">
            <v/>
          </cell>
          <cell r="G59" t="str">
            <v/>
          </cell>
          <cell r="H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T59">
            <v>1</v>
          </cell>
          <cell r="U59">
            <v>1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1000</v>
          </cell>
          <cell r="AD59">
            <v>0</v>
          </cell>
          <cell r="AE59">
            <v>2000</v>
          </cell>
          <cell r="AF59">
            <v>0</v>
          </cell>
          <cell r="AG59">
            <v>5000</v>
          </cell>
          <cell r="AH59">
            <v>0</v>
          </cell>
          <cell r="AI59">
            <v>10000</v>
          </cell>
          <cell r="AJ59">
            <v>0</v>
          </cell>
          <cell r="AK59">
            <v>15000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5</v>
          </cell>
          <cell r="AR59" t="str">
            <v>kWh</v>
          </cell>
          <cell r="AS59" t="str">
            <v/>
          </cell>
        </row>
        <row r="60">
          <cell r="B60">
            <v>46</v>
          </cell>
          <cell r="C60" t="str">
            <v>GENERAL SERVICE</v>
          </cell>
          <cell r="D60" t="str">
            <v>Less than 50 kW Time of Use</v>
          </cell>
          <cell r="E60" t="str">
            <v>C</v>
          </cell>
          <cell r="F60" t="str">
            <v/>
          </cell>
          <cell r="G60" t="str">
            <v/>
          </cell>
          <cell r="H60">
            <v>0</v>
          </cell>
          <cell r="K60">
            <v>0</v>
          </cell>
          <cell r="L60">
            <v>0</v>
          </cell>
          <cell r="M60">
            <v>0</v>
          </cell>
          <cell r="Q60">
            <v>0</v>
          </cell>
          <cell r="T60">
            <v>1</v>
          </cell>
          <cell r="U60">
            <v>1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1000</v>
          </cell>
          <cell r="AD60">
            <v>0</v>
          </cell>
          <cell r="AE60">
            <v>2000</v>
          </cell>
          <cell r="AF60">
            <v>0</v>
          </cell>
          <cell r="AG60">
            <v>5000</v>
          </cell>
          <cell r="AH60">
            <v>0</v>
          </cell>
          <cell r="AI60">
            <v>10000</v>
          </cell>
          <cell r="AJ60">
            <v>0</v>
          </cell>
          <cell r="AK60">
            <v>15000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5</v>
          </cell>
          <cell r="AR60" t="str">
            <v>kWh</v>
          </cell>
          <cell r="AS60" t="str">
            <v/>
          </cell>
        </row>
        <row r="61">
          <cell r="B61">
            <v>47</v>
          </cell>
          <cell r="C61" t="str">
            <v>GENERAL SERVICE</v>
          </cell>
          <cell r="D61" t="str">
            <v>Less than 50 kW Time of Use</v>
          </cell>
          <cell r="E61" t="str">
            <v>D</v>
          </cell>
          <cell r="F61" t="str">
            <v/>
          </cell>
          <cell r="G61" t="str">
            <v/>
          </cell>
          <cell r="H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T61">
            <v>1</v>
          </cell>
          <cell r="U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1000</v>
          </cell>
          <cell r="AD61">
            <v>0</v>
          </cell>
          <cell r="AE61">
            <v>2000</v>
          </cell>
          <cell r="AF61">
            <v>0</v>
          </cell>
          <cell r="AG61">
            <v>5000</v>
          </cell>
          <cell r="AH61">
            <v>0</v>
          </cell>
          <cell r="AI61">
            <v>10000</v>
          </cell>
          <cell r="AJ61">
            <v>0</v>
          </cell>
          <cell r="AK61">
            <v>15000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5</v>
          </cell>
          <cell r="AR61" t="str">
            <v>kWh</v>
          </cell>
          <cell r="AS61" t="str">
            <v/>
          </cell>
        </row>
        <row r="62">
          <cell r="B62">
            <v>48</v>
          </cell>
          <cell r="C62" t="str">
            <v>GENERAL SERVICE</v>
          </cell>
          <cell r="D62" t="str">
            <v>Other &lt; 50 kW (specify) .</v>
          </cell>
          <cell r="E62" t="str">
            <v>A</v>
          </cell>
          <cell r="F62" t="str">
            <v/>
          </cell>
          <cell r="G62" t="str">
            <v/>
          </cell>
          <cell r="H62">
            <v>0</v>
          </cell>
          <cell r="K62">
            <v>0</v>
          </cell>
          <cell r="L62">
            <v>0</v>
          </cell>
          <cell r="M62">
            <v>0</v>
          </cell>
          <cell r="Q62">
            <v>0</v>
          </cell>
          <cell r="T62">
            <v>1</v>
          </cell>
          <cell r="U62">
            <v>1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1000</v>
          </cell>
          <cell r="AD62">
            <v>0</v>
          </cell>
          <cell r="AE62">
            <v>2000</v>
          </cell>
          <cell r="AF62">
            <v>0</v>
          </cell>
          <cell r="AG62">
            <v>5000</v>
          </cell>
          <cell r="AH62">
            <v>0</v>
          </cell>
          <cell r="AI62">
            <v>10000</v>
          </cell>
          <cell r="AJ62">
            <v>0</v>
          </cell>
          <cell r="AK62">
            <v>15000</v>
          </cell>
          <cell r="AQ62">
            <v>5</v>
          </cell>
          <cell r="AR62" t="str">
            <v>kWh</v>
          </cell>
          <cell r="AS62" t="str">
            <v/>
          </cell>
        </row>
        <row r="63">
          <cell r="B63">
            <v>49</v>
          </cell>
          <cell r="C63" t="str">
            <v>GENERAL SERVICE</v>
          </cell>
          <cell r="D63" t="str">
            <v>Other &lt; 50 kW (specify) .</v>
          </cell>
          <cell r="E63" t="str">
            <v>B</v>
          </cell>
          <cell r="F63" t="str">
            <v/>
          </cell>
          <cell r="G63" t="str">
            <v/>
          </cell>
          <cell r="H63">
            <v>0</v>
          </cell>
          <cell r="K63">
            <v>0</v>
          </cell>
          <cell r="L63">
            <v>0</v>
          </cell>
          <cell r="M63">
            <v>0</v>
          </cell>
          <cell r="Q63">
            <v>0</v>
          </cell>
          <cell r="T63">
            <v>1</v>
          </cell>
          <cell r="U63">
            <v>1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1000</v>
          </cell>
          <cell r="AD63">
            <v>0</v>
          </cell>
          <cell r="AE63">
            <v>2000</v>
          </cell>
          <cell r="AF63">
            <v>0</v>
          </cell>
          <cell r="AG63">
            <v>5000</v>
          </cell>
          <cell r="AH63">
            <v>0</v>
          </cell>
          <cell r="AI63">
            <v>10000</v>
          </cell>
          <cell r="AJ63">
            <v>0</v>
          </cell>
          <cell r="AK63">
            <v>15000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5</v>
          </cell>
          <cell r="AR63" t="str">
            <v>kWh</v>
          </cell>
          <cell r="AS63" t="str">
            <v/>
          </cell>
        </row>
        <row r="64">
          <cell r="B64">
            <v>50</v>
          </cell>
          <cell r="C64" t="str">
            <v>GENERAL SERVICE</v>
          </cell>
          <cell r="D64" t="str">
            <v>Other &lt; 50 kW (specify) .</v>
          </cell>
          <cell r="E64" t="str">
            <v>C</v>
          </cell>
          <cell r="F64" t="str">
            <v/>
          </cell>
          <cell r="G64" t="str">
            <v/>
          </cell>
          <cell r="H64">
            <v>0</v>
          </cell>
          <cell r="K64">
            <v>0</v>
          </cell>
          <cell r="L64">
            <v>0</v>
          </cell>
          <cell r="M64">
            <v>0</v>
          </cell>
          <cell r="Q64">
            <v>0</v>
          </cell>
          <cell r="T64">
            <v>1</v>
          </cell>
          <cell r="U64">
            <v>1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1000</v>
          </cell>
          <cell r="AD64">
            <v>0</v>
          </cell>
          <cell r="AE64">
            <v>2000</v>
          </cell>
          <cell r="AF64">
            <v>0</v>
          </cell>
          <cell r="AG64">
            <v>5000</v>
          </cell>
          <cell r="AH64">
            <v>0</v>
          </cell>
          <cell r="AI64">
            <v>10000</v>
          </cell>
          <cell r="AJ64">
            <v>0</v>
          </cell>
          <cell r="AK64">
            <v>15000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5</v>
          </cell>
          <cell r="AR64" t="str">
            <v>kWh</v>
          </cell>
          <cell r="AS64" t="str">
            <v/>
          </cell>
        </row>
        <row r="65">
          <cell r="B65">
            <v>51</v>
          </cell>
          <cell r="C65" t="str">
            <v>GENERAL SERVICE</v>
          </cell>
          <cell r="D65" t="str">
            <v>Other &lt; 50 kW (specify) .</v>
          </cell>
          <cell r="E65" t="str">
            <v>D</v>
          </cell>
          <cell r="F65" t="str">
            <v/>
          </cell>
          <cell r="G65" t="str">
            <v/>
          </cell>
          <cell r="H65">
            <v>0</v>
          </cell>
          <cell r="K65">
            <v>0</v>
          </cell>
          <cell r="L65">
            <v>0</v>
          </cell>
          <cell r="M65">
            <v>0</v>
          </cell>
          <cell r="Q65">
            <v>0</v>
          </cell>
          <cell r="T65">
            <v>1</v>
          </cell>
          <cell r="U65">
            <v>1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1000</v>
          </cell>
          <cell r="AD65">
            <v>0</v>
          </cell>
          <cell r="AE65">
            <v>2000</v>
          </cell>
          <cell r="AF65">
            <v>0</v>
          </cell>
          <cell r="AG65">
            <v>5000</v>
          </cell>
          <cell r="AH65">
            <v>0</v>
          </cell>
          <cell r="AI65">
            <v>10000</v>
          </cell>
          <cell r="AJ65">
            <v>0</v>
          </cell>
          <cell r="AK65">
            <v>15000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5</v>
          </cell>
          <cell r="AR65" t="str">
            <v>kWh</v>
          </cell>
          <cell r="AS65" t="str">
            <v/>
          </cell>
        </row>
        <row r="66">
          <cell r="B66">
            <v>52</v>
          </cell>
          <cell r="C66" t="str">
            <v>GENERAL SERVICE</v>
          </cell>
          <cell r="D66" t="str">
            <v>Greater than 50 kW (to 3000 kW)</v>
          </cell>
          <cell r="E66" t="str">
            <v>A</v>
          </cell>
          <cell r="F66" t="str">
            <v/>
          </cell>
          <cell r="G66" t="str">
            <v/>
          </cell>
          <cell r="H66">
            <v>0</v>
          </cell>
          <cell r="K66">
            <v>0</v>
          </cell>
          <cell r="L66">
            <v>0</v>
          </cell>
          <cell r="M66">
            <v>0</v>
          </cell>
          <cell r="P66">
            <v>0</v>
          </cell>
          <cell r="Q66">
            <v>0</v>
          </cell>
          <cell r="T66">
            <v>1</v>
          </cell>
          <cell r="U66">
            <v>1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15000</v>
          </cell>
          <cell r="AD66">
            <v>60</v>
          </cell>
          <cell r="AE66">
            <v>40000</v>
          </cell>
          <cell r="AF66">
            <v>100</v>
          </cell>
          <cell r="AG66">
            <v>100000</v>
          </cell>
          <cell r="AH66">
            <v>500</v>
          </cell>
          <cell r="AI66">
            <v>400000</v>
          </cell>
          <cell r="AJ66">
            <v>1000</v>
          </cell>
          <cell r="AK66">
            <v>1000000</v>
          </cell>
          <cell r="AL66">
            <v>3000</v>
          </cell>
          <cell r="AQ66">
            <v>5</v>
          </cell>
          <cell r="AR66" t="str">
            <v>kW</v>
          </cell>
          <cell r="AS66" t="str">
            <v/>
          </cell>
        </row>
        <row r="67">
          <cell r="B67">
            <v>53</v>
          </cell>
          <cell r="C67" t="str">
            <v>GENERAL SERVICE</v>
          </cell>
          <cell r="D67" t="str">
            <v>Greater than 50 kW (to 3000 kW)</v>
          </cell>
          <cell r="E67" t="str">
            <v>B</v>
          </cell>
          <cell r="F67" t="str">
            <v/>
          </cell>
          <cell r="G67" t="str">
            <v/>
          </cell>
          <cell r="H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T67">
            <v>1</v>
          </cell>
          <cell r="U67">
            <v>1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15000</v>
          </cell>
          <cell r="AD67">
            <v>60</v>
          </cell>
          <cell r="AE67">
            <v>40000</v>
          </cell>
          <cell r="AF67">
            <v>100</v>
          </cell>
          <cell r="AG67">
            <v>100000</v>
          </cell>
          <cell r="AH67">
            <v>500</v>
          </cell>
          <cell r="AI67">
            <v>400000</v>
          </cell>
          <cell r="AJ67">
            <v>1000</v>
          </cell>
          <cell r="AK67">
            <v>1000000</v>
          </cell>
          <cell r="AL67">
            <v>3000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5</v>
          </cell>
          <cell r="AR67" t="str">
            <v>kW</v>
          </cell>
          <cell r="AS67" t="str">
            <v/>
          </cell>
        </row>
        <row r="68">
          <cell r="B68">
            <v>54</v>
          </cell>
          <cell r="C68" t="str">
            <v>GENERAL SERVICE</v>
          </cell>
          <cell r="D68" t="str">
            <v>Greater than 50 kW (to 3000 kW)</v>
          </cell>
          <cell r="E68" t="str">
            <v>C</v>
          </cell>
          <cell r="F68" t="str">
            <v/>
          </cell>
          <cell r="G68" t="str">
            <v/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P68">
            <v>0</v>
          </cell>
          <cell r="Q68">
            <v>0</v>
          </cell>
          <cell r="T68">
            <v>1</v>
          </cell>
          <cell r="U68">
            <v>1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15000</v>
          </cell>
          <cell r="AD68">
            <v>60</v>
          </cell>
          <cell r="AE68">
            <v>40000</v>
          </cell>
          <cell r="AF68">
            <v>100</v>
          </cell>
          <cell r="AG68">
            <v>100000</v>
          </cell>
          <cell r="AH68">
            <v>500</v>
          </cell>
          <cell r="AI68">
            <v>400000</v>
          </cell>
          <cell r="AJ68">
            <v>1000</v>
          </cell>
          <cell r="AK68">
            <v>1000000</v>
          </cell>
          <cell r="AL68">
            <v>3000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5</v>
          </cell>
          <cell r="AR68" t="str">
            <v>kW</v>
          </cell>
          <cell r="AS68" t="str">
            <v/>
          </cell>
        </row>
        <row r="69">
          <cell r="B69">
            <v>55</v>
          </cell>
          <cell r="C69" t="str">
            <v>GENERAL SERVICE</v>
          </cell>
          <cell r="D69" t="str">
            <v>Greater than 50 kW (to 3000 kW)</v>
          </cell>
          <cell r="E69" t="str">
            <v>D</v>
          </cell>
          <cell r="F69" t="str">
            <v/>
          </cell>
          <cell r="G69" t="str">
            <v/>
          </cell>
          <cell r="H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T69">
            <v>1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15000</v>
          </cell>
          <cell r="AD69">
            <v>60</v>
          </cell>
          <cell r="AE69">
            <v>40000</v>
          </cell>
          <cell r="AF69">
            <v>100</v>
          </cell>
          <cell r="AG69">
            <v>100000</v>
          </cell>
          <cell r="AH69">
            <v>500</v>
          </cell>
          <cell r="AI69">
            <v>400000</v>
          </cell>
          <cell r="AJ69">
            <v>1000</v>
          </cell>
          <cell r="AK69">
            <v>1000000</v>
          </cell>
          <cell r="AL69">
            <v>3000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5</v>
          </cell>
          <cell r="AR69" t="str">
            <v>kW</v>
          </cell>
          <cell r="AS69" t="str">
            <v/>
          </cell>
        </row>
        <row r="70">
          <cell r="B70">
            <v>56</v>
          </cell>
          <cell r="C70" t="str">
            <v>GENERAL SERVICE</v>
          </cell>
          <cell r="D70" t="str">
            <v>Greater than 50 kW Time of Use</v>
          </cell>
          <cell r="E70" t="str">
            <v>A</v>
          </cell>
          <cell r="F70" t="str">
            <v/>
          </cell>
          <cell r="G70" t="str">
            <v/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P70">
            <v>0</v>
          </cell>
          <cell r="Q70">
            <v>0</v>
          </cell>
          <cell r="T70">
            <v>1</v>
          </cell>
          <cell r="U70">
            <v>1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15000</v>
          </cell>
          <cell r="AD70">
            <v>60</v>
          </cell>
          <cell r="AE70">
            <v>40000</v>
          </cell>
          <cell r="AF70">
            <v>100</v>
          </cell>
          <cell r="AG70">
            <v>100000</v>
          </cell>
          <cell r="AH70">
            <v>500</v>
          </cell>
          <cell r="AI70">
            <v>400000</v>
          </cell>
          <cell r="AJ70">
            <v>1000</v>
          </cell>
          <cell r="AK70">
            <v>1000000</v>
          </cell>
          <cell r="AL70">
            <v>3000</v>
          </cell>
          <cell r="AQ70">
            <v>5</v>
          </cell>
          <cell r="AR70" t="str">
            <v>kW</v>
          </cell>
          <cell r="AS70" t="str">
            <v/>
          </cell>
        </row>
        <row r="71">
          <cell r="B71">
            <v>57</v>
          </cell>
          <cell r="C71" t="str">
            <v>GENERAL SERVICE</v>
          </cell>
          <cell r="D71" t="str">
            <v>Greater than 50 kW Time of Use</v>
          </cell>
          <cell r="E71" t="str">
            <v>B</v>
          </cell>
          <cell r="F71" t="str">
            <v/>
          </cell>
          <cell r="G71" t="str">
            <v/>
          </cell>
          <cell r="H71">
            <v>0</v>
          </cell>
          <cell r="K71">
            <v>0</v>
          </cell>
          <cell r="L71">
            <v>0</v>
          </cell>
          <cell r="M71">
            <v>0</v>
          </cell>
          <cell r="P71">
            <v>0</v>
          </cell>
          <cell r="Q71">
            <v>0</v>
          </cell>
          <cell r="T71">
            <v>1</v>
          </cell>
          <cell r="U71">
            <v>1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15000</v>
          </cell>
          <cell r="AD71">
            <v>60</v>
          </cell>
          <cell r="AE71">
            <v>40000</v>
          </cell>
          <cell r="AF71">
            <v>100</v>
          </cell>
          <cell r="AG71">
            <v>100000</v>
          </cell>
          <cell r="AH71">
            <v>500</v>
          </cell>
          <cell r="AI71">
            <v>400000</v>
          </cell>
          <cell r="AJ71">
            <v>1000</v>
          </cell>
          <cell r="AK71">
            <v>1000000</v>
          </cell>
          <cell r="AL71">
            <v>3000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5</v>
          </cell>
          <cell r="AR71" t="str">
            <v>kW</v>
          </cell>
          <cell r="AS71" t="str">
            <v/>
          </cell>
        </row>
        <row r="72">
          <cell r="B72">
            <v>58</v>
          </cell>
          <cell r="C72" t="str">
            <v>GENERAL SERVICE</v>
          </cell>
          <cell r="D72" t="str">
            <v>Greater than 50 kW Time of Use</v>
          </cell>
          <cell r="E72" t="str">
            <v>C</v>
          </cell>
          <cell r="F72" t="str">
            <v/>
          </cell>
          <cell r="G72" t="str">
            <v/>
          </cell>
          <cell r="H72">
            <v>0</v>
          </cell>
          <cell r="K72">
            <v>0</v>
          </cell>
          <cell r="L72">
            <v>0</v>
          </cell>
          <cell r="M72">
            <v>0</v>
          </cell>
          <cell r="P72">
            <v>0</v>
          </cell>
          <cell r="Q72">
            <v>0</v>
          </cell>
          <cell r="T72">
            <v>1</v>
          </cell>
          <cell r="U72">
            <v>1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15000</v>
          </cell>
          <cell r="AD72">
            <v>60</v>
          </cell>
          <cell r="AE72">
            <v>40000</v>
          </cell>
          <cell r="AF72">
            <v>100</v>
          </cell>
          <cell r="AG72">
            <v>100000</v>
          </cell>
          <cell r="AH72">
            <v>500</v>
          </cell>
          <cell r="AI72">
            <v>400000</v>
          </cell>
          <cell r="AJ72">
            <v>1000</v>
          </cell>
          <cell r="AK72">
            <v>1000000</v>
          </cell>
          <cell r="AL72">
            <v>3000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5</v>
          </cell>
          <cell r="AR72" t="str">
            <v>kW</v>
          </cell>
          <cell r="AS72" t="str">
            <v/>
          </cell>
        </row>
        <row r="73">
          <cell r="B73">
            <v>59</v>
          </cell>
          <cell r="C73" t="str">
            <v>GENERAL SERVICE</v>
          </cell>
          <cell r="D73" t="str">
            <v>Greater than 50 kW Time of Use</v>
          </cell>
          <cell r="E73" t="str">
            <v>D</v>
          </cell>
          <cell r="F73" t="str">
            <v/>
          </cell>
          <cell r="G73" t="str">
            <v/>
          </cell>
          <cell r="H73">
            <v>0</v>
          </cell>
          <cell r="K73">
            <v>0</v>
          </cell>
          <cell r="L73">
            <v>0</v>
          </cell>
          <cell r="M73">
            <v>0</v>
          </cell>
          <cell r="P73">
            <v>0</v>
          </cell>
          <cell r="Q73">
            <v>0</v>
          </cell>
          <cell r="T73">
            <v>1</v>
          </cell>
          <cell r="U73">
            <v>1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15000</v>
          </cell>
          <cell r="AD73">
            <v>60</v>
          </cell>
          <cell r="AE73">
            <v>40000</v>
          </cell>
          <cell r="AF73">
            <v>100</v>
          </cell>
          <cell r="AG73">
            <v>100000</v>
          </cell>
          <cell r="AH73">
            <v>500</v>
          </cell>
          <cell r="AI73">
            <v>400000</v>
          </cell>
          <cell r="AJ73">
            <v>1000</v>
          </cell>
          <cell r="AK73">
            <v>1000000</v>
          </cell>
          <cell r="AL73">
            <v>3000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5</v>
          </cell>
          <cell r="AR73" t="str">
            <v>kW</v>
          </cell>
          <cell r="AS73" t="str">
            <v/>
          </cell>
        </row>
        <row r="74">
          <cell r="B74">
            <v>60</v>
          </cell>
          <cell r="C74" t="str">
            <v>GENERAL SERVICE</v>
          </cell>
          <cell r="D74" t="str">
            <v>Other &gt; 50 kW (specify) .CoGen - Distribution</v>
          </cell>
          <cell r="E74" t="str">
            <v>A</v>
          </cell>
          <cell r="F74" t="str">
            <v>X</v>
          </cell>
          <cell r="G74" t="str">
            <v>X</v>
          </cell>
          <cell r="H74">
            <v>0</v>
          </cell>
          <cell r="I74">
            <v>0.0062</v>
          </cell>
          <cell r="J74">
            <v>0.007</v>
          </cell>
          <cell r="K74">
            <v>0.0132</v>
          </cell>
          <cell r="L74">
            <v>0.0132</v>
          </cell>
          <cell r="M74">
            <v>5.1</v>
          </cell>
          <cell r="P74">
            <v>5.1</v>
          </cell>
          <cell r="Q74">
            <v>5.358997550018666</v>
          </cell>
          <cell r="R74">
            <v>0.0631</v>
          </cell>
          <cell r="S74">
            <v>0.0631</v>
          </cell>
          <cell r="T74">
            <v>1.0422</v>
          </cell>
          <cell r="U74">
            <v>1.0421</v>
          </cell>
          <cell r="V74">
            <v>0</v>
          </cell>
          <cell r="W74">
            <v>3.8577</v>
          </cell>
          <cell r="X74">
            <v>2480.78</v>
          </cell>
          <cell r="Y74">
            <v>0</v>
          </cell>
          <cell r="Z74">
            <v>4.586031579662963</v>
          </cell>
          <cell r="AA74">
            <v>3001.387260332978</v>
          </cell>
          <cell r="AB74">
            <v>0.0668</v>
          </cell>
          <cell r="AC74">
            <v>206784.25555555557</v>
          </cell>
          <cell r="AD74">
            <v>484.50833333333327</v>
          </cell>
          <cell r="AQ74">
            <v>1</v>
          </cell>
          <cell r="AR74" t="str">
            <v>kW</v>
          </cell>
          <cell r="AS74" t="str">
            <v>X</v>
          </cell>
        </row>
        <row r="75">
          <cell r="B75">
            <v>61</v>
          </cell>
          <cell r="C75" t="str">
            <v>GENERAL SERVICE</v>
          </cell>
          <cell r="D75" t="str">
            <v>Other &gt; 50 kW (specify) .CoGen - Distribution</v>
          </cell>
          <cell r="E75" t="str">
            <v>B</v>
          </cell>
          <cell r="F75" t="str">
            <v/>
          </cell>
          <cell r="G75" t="str">
            <v/>
          </cell>
          <cell r="H75">
            <v>0</v>
          </cell>
          <cell r="K75">
            <v>0</v>
          </cell>
          <cell r="L75">
            <v>0</v>
          </cell>
          <cell r="M75">
            <v>0</v>
          </cell>
          <cell r="P75">
            <v>0</v>
          </cell>
          <cell r="Q75">
            <v>0</v>
          </cell>
          <cell r="T75">
            <v>1</v>
          </cell>
          <cell r="U75">
            <v>1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206784.25555555557</v>
          </cell>
          <cell r="AD75">
            <v>484.50833333333327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1</v>
          </cell>
          <cell r="AR75" t="str">
            <v>kW</v>
          </cell>
          <cell r="AS75" t="str">
            <v/>
          </cell>
        </row>
        <row r="76">
          <cell r="B76">
            <v>62</v>
          </cell>
          <cell r="C76" t="str">
            <v>GENERAL SERVICE</v>
          </cell>
          <cell r="D76" t="str">
            <v>Other &gt; 50 kW (specify) .CoGen - Distribution</v>
          </cell>
          <cell r="E76" t="str">
            <v>C</v>
          </cell>
          <cell r="F76" t="str">
            <v/>
          </cell>
          <cell r="G76" t="str">
            <v/>
          </cell>
          <cell r="H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T76">
            <v>1</v>
          </cell>
          <cell r="U76">
            <v>1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206784.25555555557</v>
          </cell>
          <cell r="AD76">
            <v>484.50833333333327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1</v>
          </cell>
          <cell r="AR76" t="str">
            <v>kW</v>
          </cell>
          <cell r="AS76" t="str">
            <v/>
          </cell>
        </row>
        <row r="77">
          <cell r="B77">
            <v>63</v>
          </cell>
          <cell r="C77" t="str">
            <v>GENERAL SERVICE</v>
          </cell>
          <cell r="D77" t="str">
            <v>Other &gt; 50 kW (specify) .CoGen - Distribution</v>
          </cell>
          <cell r="E77" t="str">
            <v>D</v>
          </cell>
          <cell r="F77" t="str">
            <v/>
          </cell>
          <cell r="G77" t="str">
            <v/>
          </cell>
          <cell r="H77">
            <v>0</v>
          </cell>
          <cell r="K77">
            <v>0</v>
          </cell>
          <cell r="L77">
            <v>0</v>
          </cell>
          <cell r="M77">
            <v>0</v>
          </cell>
          <cell r="P77">
            <v>0</v>
          </cell>
          <cell r="Q77">
            <v>0</v>
          </cell>
          <cell r="T77">
            <v>1</v>
          </cell>
          <cell r="U77">
            <v>1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206784.25555555557</v>
          </cell>
          <cell r="AD77">
            <v>484.50833333333327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1</v>
          </cell>
          <cell r="AR77" t="str">
            <v>kW</v>
          </cell>
          <cell r="AS77" t="str">
            <v/>
          </cell>
        </row>
        <row r="78">
          <cell r="B78">
            <v>64</v>
          </cell>
          <cell r="C78" t="str">
            <v>GENERAL SERVICE</v>
          </cell>
          <cell r="D78" t="str">
            <v>Other &gt; 50 kW (specify) .Blended Non &amp; TOU Rates</v>
          </cell>
          <cell r="E78" t="str">
            <v>A</v>
          </cell>
          <cell r="F78" t="str">
            <v>X</v>
          </cell>
          <cell r="G78" t="str">
            <v>X</v>
          </cell>
          <cell r="H78">
            <v>0</v>
          </cell>
          <cell r="I78">
            <v>0.0062</v>
          </cell>
          <cell r="J78">
            <v>0.007</v>
          </cell>
          <cell r="K78">
            <v>0.0132</v>
          </cell>
          <cell r="L78">
            <v>0.0132</v>
          </cell>
          <cell r="M78">
            <v>3.3886</v>
          </cell>
          <cell r="P78">
            <v>3.3886</v>
          </cell>
          <cell r="Q78">
            <v>3.5585544834309846</v>
          </cell>
          <cell r="R78">
            <v>0.0631</v>
          </cell>
          <cell r="S78">
            <v>0.0631</v>
          </cell>
          <cell r="T78">
            <v>1.0422</v>
          </cell>
          <cell r="U78">
            <v>1.0421</v>
          </cell>
          <cell r="V78">
            <v>0</v>
          </cell>
          <cell r="W78">
            <v>1.7029</v>
          </cell>
          <cell r="X78">
            <v>201.12</v>
          </cell>
          <cell r="Y78">
            <v>0</v>
          </cell>
          <cell r="Z78">
            <v>1.2893884885616216</v>
          </cell>
          <cell r="AA78">
            <v>237.05032580306187</v>
          </cell>
          <cell r="AB78">
            <v>0.6077</v>
          </cell>
          <cell r="AC78">
            <v>15000</v>
          </cell>
          <cell r="AD78">
            <v>60</v>
          </cell>
          <cell r="AE78">
            <v>40000</v>
          </cell>
          <cell r="AF78">
            <v>100</v>
          </cell>
          <cell r="AG78">
            <v>100000</v>
          </cell>
          <cell r="AH78">
            <v>500</v>
          </cell>
          <cell r="AI78">
            <v>400000</v>
          </cell>
          <cell r="AJ78">
            <v>1000</v>
          </cell>
          <cell r="AK78">
            <v>1000000</v>
          </cell>
          <cell r="AL78">
            <v>3000</v>
          </cell>
          <cell r="AQ78">
            <v>5</v>
          </cell>
          <cell r="AR78" t="str">
            <v>kW</v>
          </cell>
          <cell r="AS78" t="str">
            <v>X</v>
          </cell>
        </row>
        <row r="79">
          <cell r="B79">
            <v>65</v>
          </cell>
          <cell r="C79" t="str">
            <v>GENERAL SERVICE</v>
          </cell>
          <cell r="D79" t="str">
            <v>Other &gt; 50 kW (specify) .Blended Non &amp; TOU Rates</v>
          </cell>
          <cell r="E79" t="str">
            <v>B</v>
          </cell>
          <cell r="F79" t="str">
            <v/>
          </cell>
          <cell r="G79" t="str">
            <v/>
          </cell>
          <cell r="H79">
            <v>0</v>
          </cell>
          <cell r="K79">
            <v>0</v>
          </cell>
          <cell r="L79">
            <v>0</v>
          </cell>
          <cell r="M79">
            <v>0</v>
          </cell>
          <cell r="P79">
            <v>0</v>
          </cell>
          <cell r="Q79">
            <v>0</v>
          </cell>
          <cell r="T79">
            <v>1</v>
          </cell>
          <cell r="U79">
            <v>1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15000</v>
          </cell>
          <cell r="AD79">
            <v>60</v>
          </cell>
          <cell r="AE79">
            <v>40000</v>
          </cell>
          <cell r="AF79">
            <v>100</v>
          </cell>
          <cell r="AG79">
            <v>100000</v>
          </cell>
          <cell r="AH79">
            <v>500</v>
          </cell>
          <cell r="AI79">
            <v>400000</v>
          </cell>
          <cell r="AJ79">
            <v>1000</v>
          </cell>
          <cell r="AK79">
            <v>1000000</v>
          </cell>
          <cell r="AL79">
            <v>3000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5</v>
          </cell>
          <cell r="AR79" t="str">
            <v>kW</v>
          </cell>
          <cell r="AS79" t="str">
            <v/>
          </cell>
        </row>
        <row r="80">
          <cell r="B80">
            <v>66</v>
          </cell>
          <cell r="C80" t="str">
            <v>GENERAL SERVICE</v>
          </cell>
          <cell r="D80" t="str">
            <v>Other &gt; 50 kW (specify) .Blended Non &amp; TOU Rates</v>
          </cell>
          <cell r="E80" t="str">
            <v>C</v>
          </cell>
          <cell r="F80" t="str">
            <v/>
          </cell>
          <cell r="G80" t="str">
            <v/>
          </cell>
          <cell r="H80">
            <v>0</v>
          </cell>
          <cell r="K80">
            <v>0</v>
          </cell>
          <cell r="L80">
            <v>0</v>
          </cell>
          <cell r="M80">
            <v>0</v>
          </cell>
          <cell r="P80">
            <v>0</v>
          </cell>
          <cell r="Q80">
            <v>0</v>
          </cell>
          <cell r="T80">
            <v>1</v>
          </cell>
          <cell r="U80">
            <v>1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15000</v>
          </cell>
          <cell r="AD80">
            <v>60</v>
          </cell>
          <cell r="AE80">
            <v>40000</v>
          </cell>
          <cell r="AF80">
            <v>100</v>
          </cell>
          <cell r="AG80">
            <v>100000</v>
          </cell>
          <cell r="AH80">
            <v>500</v>
          </cell>
          <cell r="AI80">
            <v>400000</v>
          </cell>
          <cell r="AJ80">
            <v>1000</v>
          </cell>
          <cell r="AK80">
            <v>1000000</v>
          </cell>
          <cell r="AL80">
            <v>3000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5</v>
          </cell>
          <cell r="AR80" t="str">
            <v>kW</v>
          </cell>
          <cell r="AS80" t="str">
            <v/>
          </cell>
        </row>
        <row r="81">
          <cell r="B81">
            <v>67</v>
          </cell>
          <cell r="C81" t="str">
            <v>GENERAL SERVICE</v>
          </cell>
          <cell r="D81" t="str">
            <v>Other &gt; 50 kW (specify) .Blended Non &amp; TOU Rates</v>
          </cell>
          <cell r="E81" t="str">
            <v>D</v>
          </cell>
          <cell r="F81" t="str">
            <v/>
          </cell>
          <cell r="G81" t="str">
            <v/>
          </cell>
          <cell r="H81">
            <v>0</v>
          </cell>
          <cell r="K81">
            <v>0</v>
          </cell>
          <cell r="L81">
            <v>0</v>
          </cell>
          <cell r="M81">
            <v>0</v>
          </cell>
          <cell r="P81">
            <v>0</v>
          </cell>
          <cell r="Q81">
            <v>0</v>
          </cell>
          <cell r="T81">
            <v>1</v>
          </cell>
          <cell r="U81">
            <v>1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15000</v>
          </cell>
          <cell r="AD81">
            <v>60</v>
          </cell>
          <cell r="AE81">
            <v>40000</v>
          </cell>
          <cell r="AF81">
            <v>100</v>
          </cell>
          <cell r="AG81">
            <v>100000</v>
          </cell>
          <cell r="AH81">
            <v>500</v>
          </cell>
          <cell r="AI81">
            <v>400000</v>
          </cell>
          <cell r="AJ81">
            <v>1000</v>
          </cell>
          <cell r="AK81">
            <v>1000000</v>
          </cell>
          <cell r="AL81">
            <v>3000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5</v>
          </cell>
          <cell r="AR81" t="str">
            <v>kW</v>
          </cell>
          <cell r="AS81" t="str">
            <v/>
          </cell>
        </row>
        <row r="82">
          <cell r="B82">
            <v>68</v>
          </cell>
          <cell r="C82" t="str">
            <v>GENERAL SERVICE</v>
          </cell>
          <cell r="D82" t="str">
            <v>Other &gt; 50 kW (specify) .</v>
          </cell>
          <cell r="E82" t="str">
            <v>A</v>
          </cell>
          <cell r="F82" t="str">
            <v/>
          </cell>
          <cell r="G82" t="str">
            <v/>
          </cell>
          <cell r="H82">
            <v>0</v>
          </cell>
          <cell r="K82">
            <v>0</v>
          </cell>
          <cell r="L82">
            <v>0</v>
          </cell>
          <cell r="M82">
            <v>0</v>
          </cell>
          <cell r="P82">
            <v>0</v>
          </cell>
          <cell r="Q82">
            <v>0</v>
          </cell>
          <cell r="T82">
            <v>1</v>
          </cell>
          <cell r="U82">
            <v>1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Q82">
            <v>0</v>
          </cell>
          <cell r="AR82" t="str">
            <v>kW</v>
          </cell>
          <cell r="AS82" t="str">
            <v/>
          </cell>
        </row>
        <row r="83">
          <cell r="B83">
            <v>69</v>
          </cell>
          <cell r="C83" t="str">
            <v>GENERAL SERVICE</v>
          </cell>
          <cell r="D83" t="str">
            <v>Other &gt; 50 kW (specify) .</v>
          </cell>
          <cell r="E83" t="str">
            <v>B</v>
          </cell>
          <cell r="F83" t="str">
            <v/>
          </cell>
          <cell r="G83" t="str">
            <v/>
          </cell>
          <cell r="H83">
            <v>0</v>
          </cell>
          <cell r="K83">
            <v>0</v>
          </cell>
          <cell r="L83">
            <v>0</v>
          </cell>
          <cell r="M83">
            <v>0</v>
          </cell>
          <cell r="P83">
            <v>0</v>
          </cell>
          <cell r="Q83">
            <v>0</v>
          </cell>
          <cell r="T83">
            <v>1</v>
          </cell>
          <cell r="U83">
            <v>1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 t="str">
            <v>kW</v>
          </cell>
          <cell r="AS83" t="str">
            <v/>
          </cell>
        </row>
        <row r="84">
          <cell r="B84">
            <v>70</v>
          </cell>
          <cell r="C84" t="str">
            <v>GENERAL SERVICE</v>
          </cell>
          <cell r="D84" t="str">
            <v>Other &gt; 50 kW (specify) .</v>
          </cell>
          <cell r="E84" t="str">
            <v>C</v>
          </cell>
          <cell r="F84" t="str">
            <v/>
          </cell>
          <cell r="G84" t="str">
            <v/>
          </cell>
          <cell r="H84">
            <v>0</v>
          </cell>
          <cell r="K84">
            <v>0</v>
          </cell>
          <cell r="L84">
            <v>0</v>
          </cell>
          <cell r="M84">
            <v>0</v>
          </cell>
          <cell r="P84">
            <v>0</v>
          </cell>
          <cell r="Q84">
            <v>0</v>
          </cell>
          <cell r="T84">
            <v>1</v>
          </cell>
          <cell r="U84">
            <v>1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 t="str">
            <v>kW</v>
          </cell>
          <cell r="AS84" t="str">
            <v/>
          </cell>
        </row>
        <row r="85">
          <cell r="B85">
            <v>71</v>
          </cell>
          <cell r="C85" t="str">
            <v>GENERAL SERVICE</v>
          </cell>
          <cell r="D85" t="str">
            <v>Other &gt; 50 kW (specify) .</v>
          </cell>
          <cell r="E85" t="str">
            <v>D</v>
          </cell>
          <cell r="F85" t="str">
            <v/>
          </cell>
          <cell r="G85" t="str">
            <v/>
          </cell>
          <cell r="H85">
            <v>0</v>
          </cell>
          <cell r="K85">
            <v>0</v>
          </cell>
          <cell r="L85">
            <v>0</v>
          </cell>
          <cell r="M85">
            <v>0</v>
          </cell>
          <cell r="P85">
            <v>0</v>
          </cell>
          <cell r="Q85">
            <v>0</v>
          </cell>
          <cell r="T85">
            <v>1</v>
          </cell>
          <cell r="U85">
            <v>1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 t="str">
            <v>kW</v>
          </cell>
          <cell r="AS85" t="str">
            <v/>
          </cell>
        </row>
        <row r="86">
          <cell r="B86">
            <v>72</v>
          </cell>
          <cell r="C86" t="str">
            <v>GENERAL SERVICE</v>
          </cell>
          <cell r="D86" t="str">
            <v>Intermediate Use  (3000 - 5000 kW)</v>
          </cell>
          <cell r="E86" t="str">
            <v>A</v>
          </cell>
          <cell r="F86" t="str">
            <v/>
          </cell>
          <cell r="G86" t="str">
            <v/>
          </cell>
          <cell r="H86">
            <v>0</v>
          </cell>
          <cell r="K86">
            <v>0</v>
          </cell>
          <cell r="L86">
            <v>0</v>
          </cell>
          <cell r="M86">
            <v>0</v>
          </cell>
          <cell r="P86">
            <v>0</v>
          </cell>
          <cell r="Q86">
            <v>0</v>
          </cell>
          <cell r="T86">
            <v>1</v>
          </cell>
          <cell r="U86">
            <v>1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800000</v>
          </cell>
          <cell r="AD86">
            <v>3000</v>
          </cell>
          <cell r="AE86">
            <v>1000000</v>
          </cell>
          <cell r="AF86">
            <v>3000</v>
          </cell>
          <cell r="AG86">
            <v>1200000</v>
          </cell>
          <cell r="AH86">
            <v>4000</v>
          </cell>
          <cell r="AI86">
            <v>1800000</v>
          </cell>
          <cell r="AJ86">
            <v>4000</v>
          </cell>
          <cell r="AQ86">
            <v>4</v>
          </cell>
          <cell r="AR86" t="str">
            <v>kW</v>
          </cell>
          <cell r="AS86" t="str">
            <v/>
          </cell>
        </row>
        <row r="87">
          <cell r="B87">
            <v>73</v>
          </cell>
          <cell r="C87" t="str">
            <v>GENERAL SERVICE</v>
          </cell>
          <cell r="D87" t="str">
            <v>Intermediate Use </v>
          </cell>
          <cell r="E87" t="str">
            <v>B</v>
          </cell>
          <cell r="F87" t="str">
            <v/>
          </cell>
          <cell r="G87" t="str">
            <v/>
          </cell>
          <cell r="H87">
            <v>0</v>
          </cell>
          <cell r="K87">
            <v>0</v>
          </cell>
          <cell r="L87">
            <v>0</v>
          </cell>
          <cell r="M87">
            <v>0</v>
          </cell>
          <cell r="P87">
            <v>0</v>
          </cell>
          <cell r="Q87">
            <v>0</v>
          </cell>
          <cell r="T87">
            <v>1</v>
          </cell>
          <cell r="U87">
            <v>1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800000</v>
          </cell>
          <cell r="AD87">
            <v>3000</v>
          </cell>
          <cell r="AE87">
            <v>1000000</v>
          </cell>
          <cell r="AF87">
            <v>3000</v>
          </cell>
          <cell r="AG87">
            <v>1200000</v>
          </cell>
          <cell r="AH87">
            <v>4000</v>
          </cell>
          <cell r="AI87">
            <v>1800000</v>
          </cell>
          <cell r="AJ87">
            <v>4000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4</v>
          </cell>
          <cell r="AR87" t="str">
            <v>kW</v>
          </cell>
          <cell r="AS87" t="str">
            <v/>
          </cell>
        </row>
        <row r="88">
          <cell r="B88">
            <v>74</v>
          </cell>
          <cell r="C88" t="str">
            <v>GENERAL SERVICE</v>
          </cell>
          <cell r="D88" t="str">
            <v>Intermediate Use </v>
          </cell>
          <cell r="E88" t="str">
            <v>C</v>
          </cell>
          <cell r="F88" t="str">
            <v/>
          </cell>
          <cell r="G88" t="str">
            <v/>
          </cell>
          <cell r="H88">
            <v>0</v>
          </cell>
          <cell r="K88">
            <v>0</v>
          </cell>
          <cell r="L88">
            <v>0</v>
          </cell>
          <cell r="M88">
            <v>0</v>
          </cell>
          <cell r="P88">
            <v>0</v>
          </cell>
          <cell r="Q88">
            <v>0</v>
          </cell>
          <cell r="T88">
            <v>1</v>
          </cell>
          <cell r="U88">
            <v>1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800000</v>
          </cell>
          <cell r="AD88">
            <v>3000</v>
          </cell>
          <cell r="AE88">
            <v>1000000</v>
          </cell>
          <cell r="AF88">
            <v>3000</v>
          </cell>
          <cell r="AG88">
            <v>1200000</v>
          </cell>
          <cell r="AH88">
            <v>4000</v>
          </cell>
          <cell r="AI88">
            <v>1800000</v>
          </cell>
          <cell r="AJ88">
            <v>4000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4</v>
          </cell>
          <cell r="AR88" t="str">
            <v>kW</v>
          </cell>
          <cell r="AS88" t="str">
            <v/>
          </cell>
        </row>
        <row r="89">
          <cell r="B89">
            <v>75</v>
          </cell>
          <cell r="C89" t="str">
            <v>GENERAL SERVICE</v>
          </cell>
          <cell r="D89" t="str">
            <v>Intermediate Use </v>
          </cell>
          <cell r="E89" t="str">
            <v>D</v>
          </cell>
          <cell r="F89" t="str">
            <v/>
          </cell>
          <cell r="G89" t="str">
            <v/>
          </cell>
          <cell r="H89">
            <v>0</v>
          </cell>
          <cell r="K89">
            <v>0</v>
          </cell>
          <cell r="L89">
            <v>0</v>
          </cell>
          <cell r="M89">
            <v>0</v>
          </cell>
          <cell r="P89">
            <v>0</v>
          </cell>
          <cell r="Q89">
            <v>0</v>
          </cell>
          <cell r="T89">
            <v>1</v>
          </cell>
          <cell r="U89">
            <v>1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800000</v>
          </cell>
          <cell r="AD89">
            <v>3000</v>
          </cell>
          <cell r="AE89">
            <v>1000000</v>
          </cell>
          <cell r="AF89">
            <v>3000</v>
          </cell>
          <cell r="AG89">
            <v>1200000</v>
          </cell>
          <cell r="AH89">
            <v>4000</v>
          </cell>
          <cell r="AI89">
            <v>1800000</v>
          </cell>
          <cell r="AJ89">
            <v>4000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4</v>
          </cell>
          <cell r="AR89" t="str">
            <v>kW</v>
          </cell>
          <cell r="AS89" t="str">
            <v/>
          </cell>
        </row>
        <row r="90">
          <cell r="B90">
            <v>76</v>
          </cell>
          <cell r="C90" t="str">
            <v>GENERAL SERVICE</v>
          </cell>
          <cell r="D90" t="str">
            <v>Large Use (&gt; 5000 kW)</v>
          </cell>
          <cell r="E90" t="str">
            <v>A</v>
          </cell>
          <cell r="F90" t="str">
            <v>X</v>
          </cell>
          <cell r="G90" t="str">
            <v>X</v>
          </cell>
          <cell r="H90">
            <v>0</v>
          </cell>
          <cell r="I90">
            <v>0.0062</v>
          </cell>
          <cell r="J90">
            <v>0.007</v>
          </cell>
          <cell r="K90">
            <v>0.0132</v>
          </cell>
          <cell r="L90">
            <v>0.0132</v>
          </cell>
          <cell r="M90">
            <v>4.5756</v>
          </cell>
          <cell r="P90">
            <v>4.5756</v>
          </cell>
          <cell r="Q90">
            <v>4.801480002060249</v>
          </cell>
          <cell r="R90">
            <v>0.0631</v>
          </cell>
          <cell r="S90">
            <v>0.0631</v>
          </cell>
          <cell r="T90">
            <v>1.0147</v>
          </cell>
          <cell r="U90">
            <v>1.0147</v>
          </cell>
          <cell r="V90">
            <v>0</v>
          </cell>
          <cell r="W90">
            <v>1.3474</v>
          </cell>
          <cell r="X90">
            <v>11398.07</v>
          </cell>
          <cell r="Y90">
            <v>0</v>
          </cell>
          <cell r="Z90">
            <v>1.4463533260726062</v>
          </cell>
          <cell r="AA90">
            <v>13402.136885056816</v>
          </cell>
          <cell r="AB90">
            <v>0.1173</v>
          </cell>
          <cell r="AC90">
            <v>2800000</v>
          </cell>
          <cell r="AD90">
            <v>6000</v>
          </cell>
          <cell r="AE90">
            <v>10000000</v>
          </cell>
          <cell r="AF90">
            <v>15000</v>
          </cell>
          <cell r="AG90">
            <v>1200000</v>
          </cell>
          <cell r="AQ90">
            <v>3</v>
          </cell>
          <cell r="AR90" t="str">
            <v>kW</v>
          </cell>
          <cell r="AS90" t="str">
            <v>X</v>
          </cell>
        </row>
        <row r="91">
          <cell r="B91">
            <v>77</v>
          </cell>
          <cell r="C91" t="str">
            <v>GENERAL SERVICE</v>
          </cell>
          <cell r="D91" t="str">
            <v>Large Use (&gt; 5000 kW)</v>
          </cell>
          <cell r="E91" t="str">
            <v>B</v>
          </cell>
          <cell r="F91" t="str">
            <v/>
          </cell>
          <cell r="G91" t="str">
            <v/>
          </cell>
          <cell r="H91">
            <v>0</v>
          </cell>
          <cell r="K91">
            <v>0</v>
          </cell>
          <cell r="L91">
            <v>0</v>
          </cell>
          <cell r="M91">
            <v>0</v>
          </cell>
          <cell r="P91">
            <v>0</v>
          </cell>
          <cell r="Q91">
            <v>0</v>
          </cell>
          <cell r="T91">
            <v>1</v>
          </cell>
          <cell r="U91">
            <v>1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2800000</v>
          </cell>
          <cell r="AD91">
            <v>6000</v>
          </cell>
          <cell r="AE91">
            <v>10000000</v>
          </cell>
          <cell r="AF91">
            <v>15000</v>
          </cell>
          <cell r="AG91">
            <v>1200000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3</v>
          </cell>
          <cell r="AR91" t="str">
            <v>kW</v>
          </cell>
          <cell r="AS91" t="str">
            <v/>
          </cell>
        </row>
        <row r="92">
          <cell r="B92">
            <v>78</v>
          </cell>
          <cell r="C92" t="str">
            <v>GENERAL SERVICE</v>
          </cell>
          <cell r="D92" t="str">
            <v>Large Use (&gt; 5000 kW)</v>
          </cell>
          <cell r="E92" t="str">
            <v>C</v>
          </cell>
          <cell r="F92" t="str">
            <v/>
          </cell>
          <cell r="G92" t="str">
            <v/>
          </cell>
          <cell r="H92">
            <v>0</v>
          </cell>
          <cell r="K92">
            <v>0</v>
          </cell>
          <cell r="L92">
            <v>0</v>
          </cell>
          <cell r="M92">
            <v>0</v>
          </cell>
          <cell r="P92">
            <v>0</v>
          </cell>
          <cell r="Q92">
            <v>0</v>
          </cell>
          <cell r="T92">
            <v>1</v>
          </cell>
          <cell r="U92">
            <v>1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2800000</v>
          </cell>
          <cell r="AD92">
            <v>6000</v>
          </cell>
          <cell r="AE92">
            <v>10000000</v>
          </cell>
          <cell r="AF92">
            <v>15000</v>
          </cell>
          <cell r="AG92">
            <v>1200000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3</v>
          </cell>
          <cell r="AR92" t="str">
            <v>kW</v>
          </cell>
          <cell r="AS92" t="str">
            <v/>
          </cell>
        </row>
        <row r="93">
          <cell r="B93">
            <v>79</v>
          </cell>
          <cell r="C93" t="str">
            <v>GENERAL SERVICE</v>
          </cell>
          <cell r="D93" t="str">
            <v>Large Use (&gt; 5000 kW)</v>
          </cell>
          <cell r="E93" t="str">
            <v>D</v>
          </cell>
          <cell r="F93" t="str">
            <v/>
          </cell>
          <cell r="G93" t="str">
            <v/>
          </cell>
          <cell r="H93">
            <v>0</v>
          </cell>
          <cell r="K93">
            <v>0</v>
          </cell>
          <cell r="L93">
            <v>0</v>
          </cell>
          <cell r="M93">
            <v>0</v>
          </cell>
          <cell r="P93">
            <v>0</v>
          </cell>
          <cell r="Q93">
            <v>0</v>
          </cell>
          <cell r="T93">
            <v>1</v>
          </cell>
          <cell r="U93">
            <v>1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2800000</v>
          </cell>
          <cell r="AD93">
            <v>6000</v>
          </cell>
          <cell r="AE93">
            <v>10000000</v>
          </cell>
          <cell r="AF93">
            <v>15000</v>
          </cell>
          <cell r="AG93">
            <v>1200000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3</v>
          </cell>
          <cell r="AR93" t="str">
            <v>kW</v>
          </cell>
          <cell r="AS93" t="str">
            <v/>
          </cell>
        </row>
        <row r="94">
          <cell r="B94">
            <v>80</v>
          </cell>
          <cell r="C94" t="str">
            <v>GENERAL SERVICE</v>
          </cell>
          <cell r="D94" t="str">
            <v>Unmetered Scattered Load</v>
          </cell>
          <cell r="E94" t="str">
            <v>A</v>
          </cell>
          <cell r="F94" t="str">
            <v>X</v>
          </cell>
          <cell r="G94" t="str">
            <v>X</v>
          </cell>
          <cell r="H94">
            <v>0.0094</v>
          </cell>
          <cell r="I94">
            <v>0.0062</v>
          </cell>
          <cell r="J94">
            <v>0.007</v>
          </cell>
          <cell r="K94">
            <v>0.0226</v>
          </cell>
          <cell r="L94">
            <v>0.0230731202818941</v>
          </cell>
          <cell r="M94">
            <v>0</v>
          </cell>
          <cell r="Q94">
            <v>0</v>
          </cell>
          <cell r="R94">
            <v>0.0631</v>
          </cell>
          <cell r="S94">
            <v>0.0631</v>
          </cell>
          <cell r="T94">
            <v>1.0422</v>
          </cell>
          <cell r="U94">
            <v>1.0421</v>
          </cell>
          <cell r="V94">
            <v>0.0101</v>
          </cell>
          <cell r="W94">
            <v>0</v>
          </cell>
          <cell r="X94">
            <v>0.41</v>
          </cell>
          <cell r="Y94">
            <v>0.00852640678391292</v>
          </cell>
          <cell r="Z94">
            <v>0</v>
          </cell>
          <cell r="AA94">
            <v>0.4211839495667826</v>
          </cell>
          <cell r="AB94">
            <v>0.0018</v>
          </cell>
          <cell r="AQ94">
            <v>0</v>
          </cell>
          <cell r="AR94" t="str">
            <v>kWh</v>
          </cell>
          <cell r="AS94" t="str">
            <v>X</v>
          </cell>
        </row>
        <row r="95">
          <cell r="B95">
            <v>81</v>
          </cell>
          <cell r="C95" t="str">
            <v>GENERAL SERVICE</v>
          </cell>
          <cell r="D95" t="str">
            <v>Unmetered Scattered Load</v>
          </cell>
          <cell r="E95" t="str">
            <v>B</v>
          </cell>
          <cell r="F95" t="str">
            <v/>
          </cell>
          <cell r="G95" t="str">
            <v/>
          </cell>
          <cell r="H95">
            <v>0</v>
          </cell>
          <cell r="K95">
            <v>0</v>
          </cell>
          <cell r="L95">
            <v>0</v>
          </cell>
          <cell r="M95">
            <v>0</v>
          </cell>
          <cell r="Q95">
            <v>0</v>
          </cell>
          <cell r="T95">
            <v>1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 t="str">
            <v>kWh</v>
          </cell>
          <cell r="AS95" t="str">
            <v/>
          </cell>
        </row>
        <row r="96">
          <cell r="B96">
            <v>82</v>
          </cell>
          <cell r="C96" t="str">
            <v>GENERAL SERVICE</v>
          </cell>
          <cell r="D96" t="str">
            <v>Unmetered Scattered Load</v>
          </cell>
          <cell r="E96" t="str">
            <v>C</v>
          </cell>
          <cell r="F96" t="str">
            <v/>
          </cell>
          <cell r="G96" t="str">
            <v/>
          </cell>
          <cell r="H96">
            <v>0</v>
          </cell>
          <cell r="K96">
            <v>0</v>
          </cell>
          <cell r="L96">
            <v>0</v>
          </cell>
          <cell r="M96">
            <v>0</v>
          </cell>
          <cell r="Q96">
            <v>0</v>
          </cell>
          <cell r="T96">
            <v>1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 t="str">
            <v>kWh</v>
          </cell>
          <cell r="AS96" t="str">
            <v/>
          </cell>
        </row>
        <row r="97">
          <cell r="B97">
            <v>83</v>
          </cell>
          <cell r="C97" t="str">
            <v>GENERAL SERVICE</v>
          </cell>
          <cell r="D97" t="str">
            <v>Unmetered Scattered Load</v>
          </cell>
          <cell r="E97" t="str">
            <v>D</v>
          </cell>
          <cell r="F97" t="str">
            <v/>
          </cell>
          <cell r="G97" t="str">
            <v/>
          </cell>
          <cell r="H97">
            <v>0</v>
          </cell>
          <cell r="K97">
            <v>0</v>
          </cell>
          <cell r="L97">
            <v>0</v>
          </cell>
          <cell r="M97">
            <v>0</v>
          </cell>
          <cell r="Q97">
            <v>0</v>
          </cell>
          <cell r="T97">
            <v>1</v>
          </cell>
          <cell r="U97">
            <v>1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 t="str">
            <v>kWh</v>
          </cell>
          <cell r="AS97" t="str">
            <v/>
          </cell>
        </row>
        <row r="98">
          <cell r="B98">
            <v>84</v>
          </cell>
          <cell r="C98" t="str">
            <v/>
          </cell>
          <cell r="D98" t="str">
            <v/>
          </cell>
          <cell r="F98" t="str">
            <v/>
          </cell>
          <cell r="G98" t="str">
            <v/>
          </cell>
          <cell r="AQ98">
            <v>0</v>
          </cell>
          <cell r="AR98">
            <v>0</v>
          </cell>
          <cell r="AS98" t="str">
            <v/>
          </cell>
        </row>
        <row r="99">
          <cell r="B99">
            <v>85</v>
          </cell>
          <cell r="C99" t="str">
            <v/>
          </cell>
          <cell r="D99" t="str">
            <v>Sentinel Lighting</v>
          </cell>
          <cell r="E99" t="str">
            <v>A</v>
          </cell>
          <cell r="F99" t="str">
            <v>X</v>
          </cell>
          <cell r="G99" t="str">
            <v>X</v>
          </cell>
          <cell r="H99">
            <v>0</v>
          </cell>
          <cell r="I99">
            <v>0.0062</v>
          </cell>
          <cell r="J99">
            <v>0.007</v>
          </cell>
          <cell r="K99">
            <v>0.0132</v>
          </cell>
          <cell r="L99">
            <v>0.0132</v>
          </cell>
          <cell r="M99">
            <v>2.9875</v>
          </cell>
          <cell r="P99">
            <v>2.9875</v>
          </cell>
          <cell r="Q99">
            <v>3.137337019496001</v>
          </cell>
          <cell r="R99">
            <v>0.0631</v>
          </cell>
          <cell r="S99">
            <v>0.0631</v>
          </cell>
          <cell r="T99">
            <v>1.0422</v>
          </cell>
          <cell r="U99">
            <v>1.0421</v>
          </cell>
          <cell r="V99">
            <v>0</v>
          </cell>
          <cell r="W99">
            <v>1.8526</v>
          </cell>
          <cell r="X99">
            <v>0.41</v>
          </cell>
          <cell r="Y99">
            <v>0</v>
          </cell>
          <cell r="Z99">
            <v>1.5874314177096485</v>
          </cell>
          <cell r="AA99">
            <v>0.4855254615896725</v>
          </cell>
          <cell r="AB99">
            <v>0.5121</v>
          </cell>
          <cell r="AC99">
            <v>150</v>
          </cell>
          <cell r="AD99">
            <v>0.5</v>
          </cell>
          <cell r="AE99">
            <v>200</v>
          </cell>
          <cell r="AF99">
            <v>1</v>
          </cell>
          <cell r="AQ99">
            <v>2</v>
          </cell>
          <cell r="AR99" t="str">
            <v>kW</v>
          </cell>
          <cell r="AS99" t="str">
            <v>X</v>
          </cell>
        </row>
        <row r="100">
          <cell r="B100">
            <v>86</v>
          </cell>
          <cell r="C100" t="str">
            <v/>
          </cell>
          <cell r="D100" t="str">
            <v>Sentinel Lighting</v>
          </cell>
          <cell r="E100" t="str">
            <v>B</v>
          </cell>
          <cell r="F100" t="str">
            <v/>
          </cell>
          <cell r="G100" t="str">
            <v/>
          </cell>
          <cell r="H100">
            <v>0</v>
          </cell>
          <cell r="K100">
            <v>0</v>
          </cell>
          <cell r="L100">
            <v>0</v>
          </cell>
          <cell r="M100">
            <v>0</v>
          </cell>
          <cell r="P100">
            <v>0</v>
          </cell>
          <cell r="Q100">
            <v>0</v>
          </cell>
          <cell r="T100">
            <v>1</v>
          </cell>
          <cell r="U100">
            <v>1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150</v>
          </cell>
          <cell r="AD100">
            <v>0.5</v>
          </cell>
          <cell r="AE100">
            <v>200</v>
          </cell>
          <cell r="AF100">
            <v>1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2</v>
          </cell>
          <cell r="AR100" t="str">
            <v>kW</v>
          </cell>
          <cell r="AS100" t="str">
            <v/>
          </cell>
        </row>
        <row r="101">
          <cell r="B101">
            <v>87</v>
          </cell>
          <cell r="C101" t="str">
            <v/>
          </cell>
          <cell r="D101" t="str">
            <v>Sentinel Lighting</v>
          </cell>
          <cell r="E101" t="str">
            <v>C</v>
          </cell>
          <cell r="F101" t="str">
            <v/>
          </cell>
          <cell r="G101" t="str">
            <v/>
          </cell>
          <cell r="H101">
            <v>0</v>
          </cell>
          <cell r="K101">
            <v>0</v>
          </cell>
          <cell r="L101">
            <v>0</v>
          </cell>
          <cell r="M101">
            <v>0</v>
          </cell>
          <cell r="P101">
            <v>0</v>
          </cell>
          <cell r="Q101">
            <v>0</v>
          </cell>
          <cell r="T101">
            <v>1</v>
          </cell>
          <cell r="U101">
            <v>1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150</v>
          </cell>
          <cell r="AD101">
            <v>0.5</v>
          </cell>
          <cell r="AE101">
            <v>200</v>
          </cell>
          <cell r="AF101">
            <v>1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2</v>
          </cell>
          <cell r="AR101" t="str">
            <v>kW</v>
          </cell>
          <cell r="AS101" t="str">
            <v/>
          </cell>
        </row>
        <row r="102">
          <cell r="B102">
            <v>88</v>
          </cell>
          <cell r="C102" t="str">
            <v/>
          </cell>
          <cell r="D102" t="str">
            <v>Sentinel Lighting</v>
          </cell>
          <cell r="E102" t="str">
            <v>D</v>
          </cell>
          <cell r="F102" t="str">
            <v/>
          </cell>
          <cell r="G102" t="str">
            <v/>
          </cell>
          <cell r="H102">
            <v>0</v>
          </cell>
          <cell r="K102">
            <v>0</v>
          </cell>
          <cell r="L102">
            <v>0</v>
          </cell>
          <cell r="M102">
            <v>0</v>
          </cell>
          <cell r="P102">
            <v>0</v>
          </cell>
          <cell r="Q102">
            <v>0</v>
          </cell>
          <cell r="T102">
            <v>1</v>
          </cell>
          <cell r="U102">
            <v>1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150</v>
          </cell>
          <cell r="AD102">
            <v>0.5</v>
          </cell>
          <cell r="AE102">
            <v>200</v>
          </cell>
          <cell r="AF102">
            <v>1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2</v>
          </cell>
          <cell r="AR102" t="str">
            <v>kW</v>
          </cell>
          <cell r="AS102" t="str">
            <v/>
          </cell>
        </row>
        <row r="103">
          <cell r="B103">
            <v>89</v>
          </cell>
          <cell r="C103" t="str">
            <v/>
          </cell>
          <cell r="D103" t="str">
            <v>Street Lighting</v>
          </cell>
          <cell r="E103" t="str">
            <v>A</v>
          </cell>
          <cell r="F103" t="str">
            <v>X</v>
          </cell>
          <cell r="G103" t="str">
            <v>X</v>
          </cell>
          <cell r="H103">
            <v>0</v>
          </cell>
          <cell r="I103">
            <v>0.0062</v>
          </cell>
          <cell r="J103">
            <v>0.007</v>
          </cell>
          <cell r="K103">
            <v>0.0132</v>
          </cell>
          <cell r="L103">
            <v>0.0132</v>
          </cell>
          <cell r="M103">
            <v>2.9837</v>
          </cell>
          <cell r="P103">
            <v>2.9837</v>
          </cell>
          <cell r="Q103">
            <v>3.1333437044737584</v>
          </cell>
          <cell r="R103">
            <v>0.0631</v>
          </cell>
          <cell r="S103">
            <v>0.0631</v>
          </cell>
          <cell r="T103">
            <v>1.0422</v>
          </cell>
          <cell r="U103">
            <v>1.0421</v>
          </cell>
          <cell r="V103">
            <v>0</v>
          </cell>
          <cell r="W103">
            <v>1.2936</v>
          </cell>
          <cell r="X103">
            <v>0.24</v>
          </cell>
          <cell r="Y103">
            <v>0</v>
          </cell>
          <cell r="Z103">
            <v>1.4143537706275209</v>
          </cell>
          <cell r="AA103">
            <v>0.2840305455197097</v>
          </cell>
          <cell r="AB103">
            <v>0.0985</v>
          </cell>
          <cell r="AC103">
            <v>150</v>
          </cell>
          <cell r="AD103">
            <v>0.5</v>
          </cell>
          <cell r="AQ103">
            <v>1</v>
          </cell>
          <cell r="AR103" t="str">
            <v>kW</v>
          </cell>
          <cell r="AS103" t="str">
            <v>X</v>
          </cell>
        </row>
        <row r="104">
          <cell r="B104">
            <v>90</v>
          </cell>
          <cell r="C104" t="str">
            <v/>
          </cell>
          <cell r="D104" t="str">
            <v>Street Lighting</v>
          </cell>
          <cell r="E104" t="str">
            <v>B</v>
          </cell>
          <cell r="F104" t="str">
            <v/>
          </cell>
          <cell r="G104" t="str">
            <v/>
          </cell>
          <cell r="H104">
            <v>0</v>
          </cell>
          <cell r="K104">
            <v>0</v>
          </cell>
          <cell r="L104">
            <v>0</v>
          </cell>
          <cell r="M104">
            <v>0</v>
          </cell>
          <cell r="P104">
            <v>0</v>
          </cell>
          <cell r="Q104">
            <v>0</v>
          </cell>
          <cell r="T104">
            <v>1</v>
          </cell>
          <cell r="U104">
            <v>1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150</v>
          </cell>
          <cell r="AD104">
            <v>0.5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1</v>
          </cell>
          <cell r="AR104" t="str">
            <v>kW</v>
          </cell>
          <cell r="AS104" t="str">
            <v/>
          </cell>
        </row>
        <row r="105">
          <cell r="B105">
            <v>91</v>
          </cell>
          <cell r="C105" t="str">
            <v/>
          </cell>
          <cell r="D105" t="str">
            <v>Street Lighting</v>
          </cell>
          <cell r="E105" t="str">
            <v>C</v>
          </cell>
          <cell r="F105" t="str">
            <v/>
          </cell>
          <cell r="G105" t="str">
            <v/>
          </cell>
          <cell r="H105">
            <v>0</v>
          </cell>
          <cell r="K105">
            <v>0</v>
          </cell>
          <cell r="L105">
            <v>0</v>
          </cell>
          <cell r="M105">
            <v>0</v>
          </cell>
          <cell r="P105">
            <v>0</v>
          </cell>
          <cell r="Q105">
            <v>0</v>
          </cell>
          <cell r="T105">
            <v>1</v>
          </cell>
          <cell r="U105">
            <v>1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150</v>
          </cell>
          <cell r="AD105">
            <v>0.5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1</v>
          </cell>
          <cell r="AR105" t="str">
            <v>kW</v>
          </cell>
          <cell r="AS105" t="str">
            <v/>
          </cell>
        </row>
        <row r="106">
          <cell r="B106">
            <v>92</v>
          </cell>
          <cell r="C106" t="str">
            <v/>
          </cell>
          <cell r="D106" t="str">
            <v>Street Lighting</v>
          </cell>
          <cell r="E106" t="str">
            <v>D</v>
          </cell>
          <cell r="F106" t="str">
            <v/>
          </cell>
          <cell r="G106" t="str">
            <v/>
          </cell>
          <cell r="H106">
            <v>0</v>
          </cell>
          <cell r="K106">
            <v>0</v>
          </cell>
          <cell r="L106">
            <v>0</v>
          </cell>
          <cell r="M106">
            <v>0</v>
          </cell>
          <cell r="P106">
            <v>0</v>
          </cell>
          <cell r="Q106">
            <v>0</v>
          </cell>
          <cell r="T106">
            <v>1</v>
          </cell>
          <cell r="U106">
            <v>1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150</v>
          </cell>
          <cell r="AD106">
            <v>0.5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1</v>
          </cell>
          <cell r="AR106" t="str">
            <v>kW</v>
          </cell>
          <cell r="AS106" t="str">
            <v/>
          </cell>
        </row>
        <row r="107">
          <cell r="B107">
            <v>93</v>
          </cell>
          <cell r="C107" t="str">
            <v/>
          </cell>
          <cell r="D107" t="str">
            <v>Back-up/Standby Power</v>
          </cell>
          <cell r="E107" t="str">
            <v>A</v>
          </cell>
          <cell r="F107" t="str">
            <v/>
          </cell>
          <cell r="G107" t="str">
            <v/>
          </cell>
          <cell r="H107">
            <v>0</v>
          </cell>
          <cell r="K107">
            <v>0</v>
          </cell>
          <cell r="L107">
            <v>0</v>
          </cell>
          <cell r="M107">
            <v>0</v>
          </cell>
          <cell r="P107">
            <v>0</v>
          </cell>
          <cell r="Q107">
            <v>0</v>
          </cell>
          <cell r="T107">
            <v>1</v>
          </cell>
          <cell r="U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Q107">
            <v>0</v>
          </cell>
          <cell r="AR107" t="str">
            <v>kW</v>
          </cell>
          <cell r="AS107" t="str">
            <v/>
          </cell>
        </row>
        <row r="108">
          <cell r="B108">
            <v>94</v>
          </cell>
          <cell r="C108" t="str">
            <v/>
          </cell>
          <cell r="D108" t="str">
            <v>Back-up/Standby Power</v>
          </cell>
          <cell r="E108" t="str">
            <v>B</v>
          </cell>
          <cell r="F108" t="str">
            <v/>
          </cell>
          <cell r="G108" t="str">
            <v/>
          </cell>
          <cell r="H108">
            <v>0</v>
          </cell>
          <cell r="K108">
            <v>0</v>
          </cell>
          <cell r="L108">
            <v>0</v>
          </cell>
          <cell r="M108">
            <v>0</v>
          </cell>
          <cell r="P108">
            <v>0</v>
          </cell>
          <cell r="Q108">
            <v>0</v>
          </cell>
          <cell r="T108">
            <v>1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 t="str">
            <v>kW</v>
          </cell>
          <cell r="AS108" t="str">
            <v/>
          </cell>
        </row>
        <row r="109">
          <cell r="B109">
            <v>95</v>
          </cell>
          <cell r="C109" t="str">
            <v/>
          </cell>
          <cell r="D109" t="str">
            <v>Back-up/Standby Power</v>
          </cell>
          <cell r="E109" t="str">
            <v>C</v>
          </cell>
          <cell r="F109" t="str">
            <v/>
          </cell>
          <cell r="G109" t="str">
            <v/>
          </cell>
          <cell r="H109">
            <v>0</v>
          </cell>
          <cell r="K109">
            <v>0</v>
          </cell>
          <cell r="L109">
            <v>0</v>
          </cell>
          <cell r="M109">
            <v>0</v>
          </cell>
          <cell r="P109">
            <v>0</v>
          </cell>
          <cell r="Q109">
            <v>0</v>
          </cell>
          <cell r="T109">
            <v>1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 t="str">
            <v>kW</v>
          </cell>
          <cell r="AS109" t="str">
            <v/>
          </cell>
        </row>
        <row r="110">
          <cell r="B110">
            <v>96</v>
          </cell>
          <cell r="C110" t="str">
            <v/>
          </cell>
          <cell r="D110" t="str">
            <v>Back-up/Standby Power</v>
          </cell>
          <cell r="E110" t="str">
            <v>D</v>
          </cell>
          <cell r="F110" t="str">
            <v/>
          </cell>
          <cell r="G110" t="str">
            <v/>
          </cell>
          <cell r="H110">
            <v>0</v>
          </cell>
          <cell r="K110">
            <v>0</v>
          </cell>
          <cell r="L110">
            <v>0</v>
          </cell>
          <cell r="M110">
            <v>0</v>
          </cell>
          <cell r="P110">
            <v>0</v>
          </cell>
          <cell r="Q110">
            <v>0</v>
          </cell>
          <cell r="T110">
            <v>1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 t="str">
            <v>kW</v>
          </cell>
          <cell r="AS110" t="str">
            <v/>
          </cell>
        </row>
        <row r="111">
          <cell r="B111">
            <v>97</v>
          </cell>
          <cell r="C111" t="str">
            <v/>
          </cell>
          <cell r="D111" t="str">
            <v>Other (specify) . . . . . . . .</v>
          </cell>
          <cell r="E111" t="str">
            <v>A</v>
          </cell>
          <cell r="F111" t="str">
            <v/>
          </cell>
          <cell r="G111" t="str">
            <v/>
          </cell>
          <cell r="H111">
            <v>0</v>
          </cell>
          <cell r="K111">
            <v>0</v>
          </cell>
          <cell r="L111">
            <v>0</v>
          </cell>
          <cell r="M111">
            <v>0</v>
          </cell>
          <cell r="P111">
            <v>0</v>
          </cell>
          <cell r="Q111">
            <v>0</v>
          </cell>
          <cell r="T111">
            <v>1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Q111">
            <v>0</v>
          </cell>
          <cell r="AR111" t="str">
            <v>kW</v>
          </cell>
          <cell r="AS111" t="str">
            <v/>
          </cell>
        </row>
        <row r="112">
          <cell r="B112">
            <v>98</v>
          </cell>
          <cell r="C112" t="str">
            <v/>
          </cell>
          <cell r="D112" t="str">
            <v>Other (specify) . . . . . . . .</v>
          </cell>
          <cell r="E112" t="str">
            <v>B</v>
          </cell>
          <cell r="F112" t="str">
            <v/>
          </cell>
          <cell r="G112" t="str">
            <v/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P112">
            <v>0</v>
          </cell>
          <cell r="Q112">
            <v>0</v>
          </cell>
          <cell r="T112">
            <v>1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 t="str">
            <v>kW</v>
          </cell>
          <cell r="AS112" t="str">
            <v/>
          </cell>
        </row>
        <row r="113">
          <cell r="B113">
            <v>99</v>
          </cell>
          <cell r="C113" t="str">
            <v/>
          </cell>
          <cell r="D113" t="str">
            <v>Other (specify) . . . . . . . .</v>
          </cell>
          <cell r="E113" t="str">
            <v>C</v>
          </cell>
          <cell r="F113" t="str">
            <v/>
          </cell>
          <cell r="G113" t="str">
            <v/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P113">
            <v>0</v>
          </cell>
          <cell r="Q113">
            <v>0</v>
          </cell>
          <cell r="T113">
            <v>1</v>
          </cell>
          <cell r="U113">
            <v>1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 t="str">
            <v>kW</v>
          </cell>
          <cell r="AS113" t="str">
            <v/>
          </cell>
        </row>
        <row r="114">
          <cell r="B114">
            <v>100</v>
          </cell>
          <cell r="C114" t="str">
            <v/>
          </cell>
          <cell r="D114" t="str">
            <v>Other (specify) . . . . . . . .</v>
          </cell>
          <cell r="E114" t="str">
            <v>D</v>
          </cell>
          <cell r="F114" t="str">
            <v/>
          </cell>
          <cell r="G114" t="str">
            <v/>
          </cell>
          <cell r="H114">
            <v>0</v>
          </cell>
          <cell r="K114">
            <v>0</v>
          </cell>
          <cell r="L114">
            <v>0</v>
          </cell>
          <cell r="M114">
            <v>0</v>
          </cell>
          <cell r="P114">
            <v>0</v>
          </cell>
          <cell r="Q114">
            <v>0</v>
          </cell>
          <cell r="T114">
            <v>1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 t="str">
            <v>kW</v>
          </cell>
          <cell r="AS114" t="str">
            <v/>
          </cell>
        </row>
        <row r="115">
          <cell r="B115">
            <v>101</v>
          </cell>
          <cell r="C115" t="str">
            <v/>
          </cell>
          <cell r="D115" t="str">
            <v>Other (specify) . . . . . . . .</v>
          </cell>
          <cell r="E115" t="str">
            <v>A</v>
          </cell>
          <cell r="F115" t="str">
            <v/>
          </cell>
          <cell r="G115" t="str">
            <v/>
          </cell>
          <cell r="H115">
            <v>0</v>
          </cell>
          <cell r="K115">
            <v>0</v>
          </cell>
          <cell r="L115">
            <v>0</v>
          </cell>
          <cell r="M115">
            <v>0</v>
          </cell>
          <cell r="P115">
            <v>0</v>
          </cell>
          <cell r="Q115">
            <v>0</v>
          </cell>
          <cell r="T115">
            <v>1</v>
          </cell>
          <cell r="U115">
            <v>1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11000</v>
          </cell>
          <cell r="AD115">
            <v>500</v>
          </cell>
          <cell r="AE115">
            <v>15000</v>
          </cell>
          <cell r="AF115">
            <v>1000</v>
          </cell>
          <cell r="AQ115">
            <v>2</v>
          </cell>
          <cell r="AR115" t="str">
            <v>kW</v>
          </cell>
          <cell r="AS115" t="str">
            <v/>
          </cell>
        </row>
        <row r="116">
          <cell r="B116">
            <v>102</v>
          </cell>
          <cell r="C116" t="str">
            <v/>
          </cell>
          <cell r="D116" t="str">
            <v>Other (specify) . . . . . . . .</v>
          </cell>
          <cell r="E116" t="str">
            <v>B</v>
          </cell>
          <cell r="F116" t="str">
            <v/>
          </cell>
          <cell r="G116" t="str">
            <v/>
          </cell>
          <cell r="H116">
            <v>0</v>
          </cell>
          <cell r="K116">
            <v>0</v>
          </cell>
          <cell r="L116">
            <v>0</v>
          </cell>
          <cell r="M116">
            <v>0</v>
          </cell>
          <cell r="P116">
            <v>0</v>
          </cell>
          <cell r="Q116">
            <v>0</v>
          </cell>
          <cell r="T116">
            <v>1</v>
          </cell>
          <cell r="U116">
            <v>1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11000</v>
          </cell>
          <cell r="AD116">
            <v>500</v>
          </cell>
          <cell r="AE116">
            <v>15000</v>
          </cell>
          <cell r="AF116">
            <v>1000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2</v>
          </cell>
          <cell r="AR116" t="str">
            <v>kW</v>
          </cell>
          <cell r="AS116" t="str">
            <v/>
          </cell>
        </row>
        <row r="117">
          <cell r="B117">
            <v>103</v>
          </cell>
          <cell r="C117" t="str">
            <v/>
          </cell>
          <cell r="D117" t="str">
            <v>Other (specify) . . . . . . . .</v>
          </cell>
          <cell r="E117" t="str">
            <v>C</v>
          </cell>
          <cell r="F117" t="str">
            <v/>
          </cell>
          <cell r="G117" t="str">
            <v/>
          </cell>
          <cell r="H117">
            <v>0</v>
          </cell>
          <cell r="K117">
            <v>0</v>
          </cell>
          <cell r="L117">
            <v>0</v>
          </cell>
          <cell r="M117">
            <v>0</v>
          </cell>
          <cell r="P117">
            <v>0</v>
          </cell>
          <cell r="Q117">
            <v>0</v>
          </cell>
          <cell r="T117">
            <v>1</v>
          </cell>
          <cell r="U117">
            <v>1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11000</v>
          </cell>
          <cell r="AD117">
            <v>500</v>
          </cell>
          <cell r="AE117">
            <v>15000</v>
          </cell>
          <cell r="AF117">
            <v>1000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2</v>
          </cell>
          <cell r="AR117" t="str">
            <v>kW</v>
          </cell>
          <cell r="AS117" t="str">
            <v/>
          </cell>
        </row>
        <row r="118">
          <cell r="B118">
            <v>104</v>
          </cell>
          <cell r="C118" t="str">
            <v/>
          </cell>
          <cell r="D118" t="str">
            <v>Other (specify) . . . . . . . .</v>
          </cell>
          <cell r="E118" t="str">
            <v>D</v>
          </cell>
          <cell r="F118" t="str">
            <v/>
          </cell>
          <cell r="G118" t="str">
            <v/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P118">
            <v>0</v>
          </cell>
          <cell r="Q118">
            <v>0</v>
          </cell>
          <cell r="T118">
            <v>1</v>
          </cell>
          <cell r="U118">
            <v>1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11000</v>
          </cell>
          <cell r="AD118">
            <v>500</v>
          </cell>
          <cell r="AE118">
            <v>15000</v>
          </cell>
          <cell r="AF118">
            <v>1000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2</v>
          </cell>
          <cell r="AR118" t="str">
            <v>kW</v>
          </cell>
          <cell r="AS11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FA Continuity 2005"/>
      <sheetName val="Depr Continuity 2005"/>
      <sheetName val="FA Continuity 2006"/>
      <sheetName val="Depr Continuity 2006"/>
      <sheetName val="FA Continuity 2007"/>
      <sheetName val="Depr Continuity 2007"/>
      <sheetName val="FA Continuity 2008"/>
      <sheetName val="Depr Continuity 2008"/>
      <sheetName val="FA Continuity 2009"/>
      <sheetName val="Depr Continuity 2009"/>
      <sheetName val="FA Continuity 2010"/>
      <sheetName val="Depr Continuity 2010"/>
      <sheetName val="FA Continuity 2011"/>
      <sheetName val="Depr Continuity 2011"/>
      <sheetName val="Trial Balance"/>
      <sheetName val="2005 Balance Sheet"/>
      <sheetName val="2005 Income Statement"/>
      <sheetName val="2006 Balance Sheet"/>
      <sheetName val="2006 Income Statement"/>
      <sheetName val="2007 Balance Sheet"/>
      <sheetName val="2007 Income Statement"/>
      <sheetName val="2008 Balance Sheet"/>
      <sheetName val="2008 Income Statement"/>
      <sheetName val="2009 Balance Sheet"/>
      <sheetName val="2009 Income Statement"/>
      <sheetName val="2010 Balance Sheet"/>
      <sheetName val="2010 Income Statement"/>
      <sheetName val="2011 Balance Sheet"/>
      <sheetName val="2011 Income Statement"/>
      <sheetName val="BS IS Summary (2)"/>
      <sheetName val="Return on Capital"/>
      <sheetName val="Debt &amp; Capital Structure"/>
      <sheetName val="Tax rates"/>
      <sheetName val="CCA Continuity 2010"/>
      <sheetName val="CCA Continuity 2011"/>
      <sheetName val="Reserves Continuity"/>
      <sheetName val="Corporation Loss Continuity"/>
      <sheetName val="Tax Adjustments 2010"/>
      <sheetName val="Tax Adjustments 2011"/>
      <sheetName val="2011 Rev Deficiency"/>
      <sheetName val="Capital Tax &amp; Expense Schedules"/>
      <sheetName val="Revenue Requirement"/>
      <sheetName val="Sheet1"/>
    </sheetNames>
    <sheetDataSet>
      <sheetData sheetId="31">
        <row r="8">
          <cell r="J8">
            <v>0.5</v>
          </cell>
          <cell r="P8">
            <v>0.533</v>
          </cell>
          <cell r="V8">
            <v>0.567</v>
          </cell>
          <cell r="AB8">
            <v>0.6</v>
          </cell>
        </row>
        <row r="10">
          <cell r="E10">
            <v>0.09</v>
          </cell>
          <cell r="V10">
            <v>0.433</v>
          </cell>
          <cell r="AB10">
            <v>0.4</v>
          </cell>
        </row>
        <row r="11">
          <cell r="E11">
            <v>0.0725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MODEL OVERVIEW"/>
      <sheetName val="1-1 GENERAL (Input)"/>
      <sheetName val="2-1 TRIAL BALANCE DATA (Input)"/>
      <sheetName val="2-2 UNADJUSTED ACCOUNTING DATA"/>
      <sheetName val="ADJ 1 (Rate Base -Tier 1)"/>
      <sheetName val="ADJ 1a (Rate Base -Tier 1)"/>
      <sheetName val="ADJ 2 (Rate Base -Tier 2)"/>
      <sheetName val="ADJ 3 (Distrib Exp -Tier 1)"/>
      <sheetName val="ADJ 3a (Distrib Exp -Tier 1)"/>
      <sheetName val="ADJ 3b (Tier 1 Amortization)"/>
      <sheetName val="ADJ 4 (Distrib Exp -Tier 2)"/>
      <sheetName val="ADJ 5 (Specific Distrib Exp)"/>
      <sheetName val="ADJ 6 (Revenue -Tier 1)"/>
      <sheetName val="2-4 ADJUSTED ACCOUNTING DATA"/>
      <sheetName val="2-5 Capital Expnditures Sch 4-1"/>
      <sheetName val="2-6 OTH (Employee Compensation"/>
      <sheetName val="3-1 RATE BASE"/>
      <sheetName val="3-2 COST OF CAPITAL (Input)"/>
      <sheetName val="3-3  CAPITAL STRUCTURE (Input)"/>
      <sheetName val="3-4 WEIGHTED DEBT COST (Input)"/>
      <sheetName val="4-1 DATA for PILS MODEL"/>
      <sheetName val="4-2 OUTPUT from PILS MODEL"/>
      <sheetName val="5-1 SERVICE REVENUE REQUIREMENT"/>
      <sheetName val="5-2 SPECIFIC SERV CHRGS (Input)"/>
      <sheetName val="5-3 OTHER REGULTD CHRGS (Input)"/>
      <sheetName val="5-4 CDM (Input)"/>
      <sheetName val="5-5 BASE REVENUE REQUIREMENT"/>
      <sheetName val="6-1 CUSTOMER CLASSES (Input)"/>
      <sheetName val="6-2 DEMAND, RATES (Input)"/>
      <sheetName val="6-3 Trfmr Ownership (Input)"/>
      <sheetName val="7-1 ALLOCATION - Base Rev. Req."/>
      <sheetName val="7-2 ALLOCATION - LV-Wheeling"/>
      <sheetName val="7-3 ALLOCATION - CDM (Input)"/>
      <sheetName val="8-1 RATES - BASE REV. REQ."/>
      <sheetName val="8-2 RATES - LV-Wheeling"/>
      <sheetName val="8-3 RATES - CDM"/>
      <sheetName val="8-4 RATE RIDERS -Reg. Assets"/>
      <sheetName val="8-5 DISTRIBUTION RATES"/>
      <sheetName val="8-6 RETAIL TRANSM RATES (Input)"/>
      <sheetName val="8-7 OTHER CHGS, COMMOD (Input)"/>
      <sheetName val="9-1 BILL IMPACTS"/>
      <sheetName val="9-2 BILL IMPACTS %"/>
      <sheetName val="9-1ALT BILL IMPACTS"/>
      <sheetName val="9-2ALT BILL IMPACTS %"/>
      <sheetName val="10-1 RATES SCHEDULE (Part 1)"/>
      <sheetName val="10-2 RATES SCHEDULE (Part 2)"/>
      <sheetName val="10-3 RATES SCHEDULE (Part 3)"/>
      <sheetName val="10-4 DISTR. RATES - RECONCILED"/>
      <sheetName val="HB Appendix A.1"/>
      <sheetName val="HB Appendix A.2"/>
      <sheetName val="HB Appendix A.3"/>
      <sheetName val="HB Appendix A.4"/>
      <sheetName val="Navigation Macro Values"/>
      <sheetName val="Filters"/>
    </sheetNames>
    <sheetDataSet>
      <sheetData sheetId="31">
        <row r="16">
          <cell r="H16">
            <v>15760</v>
          </cell>
        </row>
        <row r="54">
          <cell r="H54">
            <v>1803</v>
          </cell>
        </row>
        <row r="74">
          <cell r="H74">
            <v>229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10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 Index"/>
      <sheetName val="Title Page"/>
      <sheetName val="Input Information Summary"/>
      <sheetName val="Tax Rates &amp; Exemptions"/>
      <sheetName val="2004 Adjusted Taxable Income"/>
      <sheetName val="Test Year  Sch 8 and 10 UCC&amp;CEC"/>
      <sheetName val="Test Year Tier 1&amp;2  UCC and CEC"/>
      <sheetName val="Test Year Schedule 8 CCA "/>
      <sheetName val="Test Year Schedule 10 CEC"/>
      <sheetName val="Test Year Sch 13 Tax Reserves"/>
      <sheetName val="Test Year Sch 7-1 Loss Cfwd"/>
      <sheetName val="Test Year Sch 7-3 Interest"/>
      <sheetName val="Test Year Taxable Income"/>
      <sheetName val="Test Year OCT, LCT"/>
      <sheetName val="Test Year PILs,Tax Provision"/>
      <sheetName val="Test Year PILs Variance "/>
      <sheetName val="2001 Schedule 7-2 FMV"/>
    </sheetNames>
    <sheetDataSet>
      <sheetData sheetId="14">
        <row r="14">
          <cell r="D14">
            <v>0.3612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tinuity Schedule"/>
    </sheetNames>
    <sheetDataSet>
      <sheetData sheetId="0">
        <row r="43">
          <cell r="Z43">
            <v>0</v>
          </cell>
          <cell r="AH43">
            <v>20274.82</v>
          </cell>
          <cell r="AR43">
            <v>50365.73</v>
          </cell>
          <cell r="BB43">
            <v>12645.96</v>
          </cell>
          <cell r="BM43">
            <v>4861.005731128768</v>
          </cell>
          <cell r="BR43">
            <v>1009.2940528657829</v>
          </cell>
        </row>
        <row r="44">
          <cell r="AR44">
            <v>3984.99</v>
          </cell>
          <cell r="BB44">
            <v>5224.36</v>
          </cell>
          <cell r="BM44">
            <v>7391.177539523288</v>
          </cell>
          <cell r="BR44">
            <v>3221.664303853882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mart Meter Rider"/>
      <sheetName val="2006-2010 Revenue Requirement"/>
      <sheetName val="SM FA Continuity"/>
      <sheetName val="SM UCC Continuity"/>
      <sheetName val="Journal Entry for Disposition"/>
      <sheetName val="Sheet1"/>
      <sheetName val="Sheet2"/>
      <sheetName val="Smart Meter Recon"/>
      <sheetName val="JE for Filing"/>
      <sheetName val="Operating Expenses"/>
      <sheetName val="Sheet3"/>
    </sheetNames>
    <sheetDataSet>
      <sheetData sheetId="0">
        <row r="6">
          <cell r="F6">
            <v>190147.15426113608</v>
          </cell>
        </row>
        <row r="7">
          <cell r="F7">
            <v>502465.025421133</v>
          </cell>
        </row>
        <row r="8">
          <cell r="F8">
            <v>601753.3757818838</v>
          </cell>
        </row>
        <row r="9">
          <cell r="F9">
            <v>629251.9764199549</v>
          </cell>
        </row>
        <row r="10">
          <cell r="F10">
            <v>177716.2801074173</v>
          </cell>
        </row>
        <row r="11">
          <cell r="F11">
            <v>19822</v>
          </cell>
        </row>
        <row r="12">
          <cell r="G12">
            <v>1919226.3443273294</v>
          </cell>
          <cell r="H12">
            <v>177996.42108201547</v>
          </cell>
          <cell r="I12">
            <v>22710.847154337658</v>
          </cell>
          <cell r="J12">
            <v>1055.825178947159</v>
          </cell>
          <cell r="K12">
            <v>166.3742488946795</v>
          </cell>
        </row>
        <row r="15">
          <cell r="F15">
            <v>-19552.98</v>
          </cell>
          <cell r="G15">
            <v>-17530.30327280247</v>
          </cell>
          <cell r="H15">
            <v>-1783.1752719990516</v>
          </cell>
          <cell r="I15">
            <v>-225.30872644408902</v>
          </cell>
          <cell r="J15">
            <v>-12.400944492612327</v>
          </cell>
          <cell r="K15">
            <v>-1.791784261773409</v>
          </cell>
        </row>
        <row r="16">
          <cell r="F16">
            <v>-408141.30000000005</v>
          </cell>
          <cell r="G16">
            <v>-365920.7326533273</v>
          </cell>
          <cell r="H16">
            <v>-37221.30711745967</v>
          </cell>
          <cell r="I16">
            <v>-4703.006729011889</v>
          </cell>
          <cell r="J16">
            <v>-258.85249237930157</v>
          </cell>
          <cell r="K16">
            <v>-37.4010078218123</v>
          </cell>
        </row>
        <row r="17">
          <cell r="F17">
            <v>-624140.1399999999</v>
          </cell>
          <cell r="G17">
            <v>-560818.0686676786</v>
          </cell>
          <cell r="H17">
            <v>-55646.20395365301</v>
          </cell>
          <cell r="I17">
            <v>-7271.40636720292</v>
          </cell>
          <cell r="J17">
            <v>-351.41694438807133</v>
          </cell>
          <cell r="K17">
            <v>-53.04406707744472</v>
          </cell>
        </row>
        <row r="18">
          <cell r="F18">
            <v>-685689.2000000002</v>
          </cell>
          <cell r="G18">
            <v>-622000.3038227377</v>
          </cell>
          <cell r="H18">
            <v>-56141.36732108147</v>
          </cell>
          <cell r="I18">
            <v>-7161.661506100148</v>
          </cell>
          <cell r="J18">
            <v>-333.868692907155</v>
          </cell>
          <cell r="K18">
            <v>-51.998657173822785</v>
          </cell>
        </row>
        <row r="19">
          <cell r="F19">
            <v>-730188.0835828192</v>
          </cell>
          <cell r="G19">
            <v>-664705.4400000001</v>
          </cell>
          <cell r="H19">
            <v>-57860.5398519296</v>
          </cell>
          <cell r="I19">
            <v>-7272.172411586785</v>
          </cell>
          <cell r="J19">
            <v>-298.0913193026095</v>
          </cell>
          <cell r="K19">
            <v>-51.84</v>
          </cell>
        </row>
        <row r="20">
          <cell r="F20">
            <v>-252422.5509712759</v>
          </cell>
          <cell r="G20">
            <v>-230208.48</v>
          </cell>
          <cell r="H20">
            <v>-19606.99940771832</v>
          </cell>
          <cell r="I20">
            <v>-2490.4496463471364</v>
          </cell>
          <cell r="J20">
            <v>-99.3419172104383</v>
          </cell>
          <cell r="K20">
            <v>-17.28</v>
          </cell>
        </row>
      </sheetData>
      <sheetData sheetId="1">
        <row r="53">
          <cell r="H53">
            <v>21473.5</v>
          </cell>
          <cell r="L53">
            <v>23911.5</v>
          </cell>
          <cell r="P53">
            <v>26252.5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M Revenue 2010 2011"/>
      <sheetName val="Sheet2"/>
      <sheetName val="Sheet3"/>
    </sheetNames>
    <sheetDataSet>
      <sheetData sheetId="0">
        <row r="18">
          <cell r="G18">
            <v>28107.224014541425</v>
          </cell>
        </row>
        <row r="25">
          <cell r="G25">
            <v>29151.073029082854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caInit"/>
      <sheetName val="Summary"/>
      <sheetName val="Residential"/>
      <sheetName val="GS &lt; 50 kW"/>
      <sheetName val="GS &gt; 50 kW"/>
      <sheetName val="Rate Class Energy Model"/>
      <sheetName val="Rate Class Customer Model"/>
      <sheetName val="Rate Class Load Model"/>
      <sheetName val="GS&gt;1000 kW"/>
      <sheetName val="Large User"/>
    </sheetNames>
    <sheetDataSet>
      <sheetData sheetId="6">
        <row r="14">
          <cell r="B14">
            <v>26332</v>
          </cell>
          <cell r="C14">
            <v>2258.203635152583</v>
          </cell>
          <cell r="D14">
            <v>286.7464868457334</v>
          </cell>
          <cell r="E14">
            <v>11.497907084541469</v>
          </cell>
          <cell r="F14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meronmckenzie@miltonhydro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P11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8.57421875" style="8" customWidth="1"/>
    <col min="2" max="2" width="15.28125" style="8" customWidth="1"/>
    <col min="3" max="3" width="23.7109375" style="8" customWidth="1"/>
    <col min="4" max="4" width="29.57421875" style="8" customWidth="1"/>
    <col min="5" max="5" width="19.140625" style="8" customWidth="1"/>
    <col min="6" max="6" width="11.8515625" style="8" customWidth="1"/>
    <col min="7" max="7" width="9.8515625" style="8" customWidth="1"/>
    <col min="8" max="8" width="13.00390625" style="8" customWidth="1"/>
    <col min="9" max="9" width="8.8515625" style="8" customWidth="1"/>
    <col min="10" max="242" width="9.140625" style="8" customWidth="1"/>
    <col min="245" max="245" width="51.140625" style="0" customWidth="1"/>
    <col min="246" max="246" width="7.8515625" style="0" customWidth="1"/>
    <col min="247" max="247" width="13.421875" style="0" customWidth="1"/>
    <col min="248" max="249" width="12.7109375" style="0" customWidth="1"/>
    <col min="251" max="16384" width="9.140625" style="8" customWidth="1"/>
  </cols>
  <sheetData>
    <row r="1" spans="5:7" ht="12.75">
      <c r="E1" s="248"/>
      <c r="F1" s="248"/>
      <c r="G1" s="248"/>
    </row>
    <row r="2" spans="5:7" ht="12.75">
      <c r="E2" s="249"/>
      <c r="F2" s="249"/>
      <c r="G2" s="249"/>
    </row>
    <row r="3" spans="5:7" ht="12.75">
      <c r="E3" s="249"/>
      <c r="F3" s="249"/>
      <c r="G3" s="249"/>
    </row>
    <row r="4" spans="5:7" ht="12.75">
      <c r="E4" s="249"/>
      <c r="F4" s="249"/>
      <c r="G4" s="249"/>
    </row>
    <row r="5" spans="1:250" s="3" customFormat="1" ht="33.75">
      <c r="A5" s="1"/>
      <c r="B5" s="253"/>
      <c r="C5" s="253"/>
      <c r="D5" s="253"/>
      <c r="E5" s="254"/>
      <c r="F5" s="254"/>
      <c r="G5" s="25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2" t="s">
        <v>0</v>
      </c>
      <c r="IL5" s="2" t="s">
        <v>1</v>
      </c>
      <c r="IM5" s="2" t="s">
        <v>2</v>
      </c>
      <c r="IN5" s="2" t="s">
        <v>3</v>
      </c>
      <c r="IO5" s="2" t="s">
        <v>4</v>
      </c>
      <c r="IP5" s="2"/>
    </row>
    <row r="6" spans="1:250" s="3" customFormat="1" ht="30">
      <c r="A6" s="1"/>
      <c r="B6" s="255" t="s">
        <v>373</v>
      </c>
      <c r="C6" s="255"/>
      <c r="D6" s="255"/>
      <c r="E6" s="255"/>
      <c r="F6" s="255"/>
      <c r="G6" s="25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2" t="s">
        <v>5</v>
      </c>
      <c r="IL6" s="2" t="s">
        <v>1</v>
      </c>
      <c r="IM6" s="2" t="s">
        <v>6</v>
      </c>
      <c r="IN6" s="2" t="s">
        <v>7</v>
      </c>
      <c r="IO6" s="2" t="s">
        <v>8</v>
      </c>
      <c r="IP6" s="2"/>
    </row>
    <row r="7" spans="1:250" s="3" customFormat="1" ht="3.75" customHeight="1">
      <c r="A7" s="1"/>
      <c r="B7" s="1"/>
      <c r="C7" s="1"/>
      <c r="D7" s="1"/>
      <c r="E7" s="1"/>
      <c r="F7" s="1"/>
      <c r="G7" s="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2" t="s">
        <v>9</v>
      </c>
      <c r="IL7" s="2" t="s">
        <v>1</v>
      </c>
      <c r="IM7" s="2" t="s">
        <v>10</v>
      </c>
      <c r="IN7" s="2" t="s">
        <v>11</v>
      </c>
      <c r="IO7" s="2" t="s">
        <v>12</v>
      </c>
      <c r="IP7" s="2"/>
    </row>
    <row r="8" spans="1:250" s="3" customFormat="1" ht="25.5">
      <c r="A8" s="1"/>
      <c r="B8" s="5" t="s">
        <v>304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2" t="s">
        <v>13</v>
      </c>
      <c r="IL8" s="2" t="s">
        <v>1</v>
      </c>
      <c r="IM8" s="2" t="s">
        <v>14</v>
      </c>
      <c r="IN8" s="2" t="s">
        <v>15</v>
      </c>
      <c r="IO8" s="2" t="s">
        <v>16</v>
      </c>
      <c r="IP8" s="2"/>
    </row>
    <row r="9" spans="1:250" s="3" customFormat="1" ht="2.25" customHeight="1">
      <c r="A9" s="1"/>
      <c r="B9" s="5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2" t="s">
        <v>17</v>
      </c>
      <c r="IL9" s="2" t="s">
        <v>1</v>
      </c>
      <c r="IM9" s="2" t="s">
        <v>18</v>
      </c>
      <c r="IN9" s="2" t="s">
        <v>19</v>
      </c>
      <c r="IO9" s="2" t="s">
        <v>20</v>
      </c>
      <c r="IP9" s="2"/>
    </row>
    <row r="10" spans="1:250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7"/>
      <c r="IJ10" s="2"/>
      <c r="IK10" s="2" t="s">
        <v>21</v>
      </c>
      <c r="IL10" s="2" t="s">
        <v>1</v>
      </c>
      <c r="IM10" s="2" t="s">
        <v>22</v>
      </c>
      <c r="IN10" s="2" t="s">
        <v>23</v>
      </c>
      <c r="IO10" s="2" t="s">
        <v>24</v>
      </c>
      <c r="IP10" s="2"/>
    </row>
    <row r="11" spans="1:250" s="3" customFormat="1" ht="20.25">
      <c r="A11" s="1"/>
      <c r="B11" s="9" t="s">
        <v>25</v>
      </c>
      <c r="C11" s="10" t="s">
        <v>26</v>
      </c>
      <c r="D11" s="11" t="s">
        <v>27</v>
      </c>
      <c r="E11" s="12" t="s">
        <v>28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2" t="s">
        <v>29</v>
      </c>
      <c r="IL11" s="2" t="s">
        <v>1</v>
      </c>
      <c r="IM11" s="2" t="s">
        <v>30</v>
      </c>
      <c r="IN11" s="2" t="s">
        <v>31</v>
      </c>
      <c r="IO11" s="2" t="s">
        <v>32</v>
      </c>
      <c r="IP11" s="2"/>
    </row>
    <row r="12" spans="1:250" s="3" customFormat="1" ht="6.75" customHeight="1">
      <c r="A12" s="1"/>
      <c r="B12" s="9"/>
      <c r="C12" s="13"/>
      <c r="D12" s="14"/>
      <c r="E12" s="15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2" t="s">
        <v>33</v>
      </c>
      <c r="IL12" s="2" t="s">
        <v>1</v>
      </c>
      <c r="IM12" s="2" t="s">
        <v>34</v>
      </c>
      <c r="IN12" s="2" t="s">
        <v>35</v>
      </c>
      <c r="IO12" s="2" t="s">
        <v>36</v>
      </c>
      <c r="IP12" s="2"/>
    </row>
    <row r="13" spans="1:250" s="21" customFormat="1" ht="24.75" customHeight="1">
      <c r="A13" s="16"/>
      <c r="B13" s="17"/>
      <c r="C13" s="18" t="s">
        <v>37</v>
      </c>
      <c r="D13" s="19"/>
      <c r="E13" s="20" t="s">
        <v>38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2" t="s">
        <v>39</v>
      </c>
      <c r="IL13" s="2" t="s">
        <v>1</v>
      </c>
      <c r="IM13" s="2" t="s">
        <v>40</v>
      </c>
      <c r="IN13" s="2"/>
      <c r="IO13" s="2" t="s">
        <v>41</v>
      </c>
      <c r="IP13" s="2"/>
    </row>
    <row r="14" spans="1:250" s="21" customFormat="1" ht="9.75" customHeight="1">
      <c r="A14" s="16"/>
      <c r="B14" s="17"/>
      <c r="C14" s="22"/>
      <c r="D14" s="23"/>
      <c r="E14" s="24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2" t="s">
        <v>42</v>
      </c>
      <c r="IL14" s="2" t="s">
        <v>1</v>
      </c>
      <c r="IM14" s="2" t="s">
        <v>43</v>
      </c>
      <c r="IN14" s="2" t="s">
        <v>44</v>
      </c>
      <c r="IO14" s="2" t="s">
        <v>45</v>
      </c>
      <c r="IP14" s="2"/>
    </row>
    <row r="15" spans="1:250" s="21" customFormat="1" ht="22.5" customHeight="1">
      <c r="A15" s="258" t="s">
        <v>46</v>
      </c>
      <c r="B15" s="258"/>
      <c r="C15" s="258"/>
      <c r="D15" s="258"/>
      <c r="E15" s="258"/>
      <c r="F15" s="258"/>
      <c r="G15" s="258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2" t="s">
        <v>47</v>
      </c>
      <c r="IL15" s="2" t="s">
        <v>1</v>
      </c>
      <c r="IM15" s="2" t="s">
        <v>48</v>
      </c>
      <c r="IN15" s="2" t="s">
        <v>49</v>
      </c>
      <c r="IO15" s="2" t="s">
        <v>50</v>
      </c>
      <c r="IP15" s="2"/>
    </row>
    <row r="16" spans="1:250" s="3" customFormat="1" ht="6" customHeight="1">
      <c r="A16" s="25"/>
      <c r="B16" s="25"/>
      <c r="C16" s="25"/>
      <c r="D16" s="25"/>
      <c r="E16" s="25"/>
      <c r="F16" s="25"/>
      <c r="G16" s="25"/>
      <c r="H16" s="2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2" t="s">
        <v>51</v>
      </c>
      <c r="IL16" s="2" t="s">
        <v>1</v>
      </c>
      <c r="IM16" s="2" t="s">
        <v>52</v>
      </c>
      <c r="IN16" s="2" t="s">
        <v>53</v>
      </c>
      <c r="IO16" s="2" t="s">
        <v>54</v>
      </c>
      <c r="IP16" s="2"/>
    </row>
    <row r="17" spans="1:250" s="3" customFormat="1" ht="13.5" thickBot="1">
      <c r="A17" s="2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2" t="s">
        <v>55</v>
      </c>
      <c r="IL17" s="2" t="s">
        <v>1</v>
      </c>
      <c r="IM17" s="2" t="s">
        <v>56</v>
      </c>
      <c r="IN17" s="2" t="s">
        <v>57</v>
      </c>
      <c r="IO17" s="2" t="s">
        <v>58</v>
      </c>
      <c r="IP17" s="2"/>
    </row>
    <row r="18" spans="1:250" s="3" customFormat="1" ht="16.5" thickBot="1">
      <c r="A18" s="27"/>
      <c r="B18" s="28" t="s">
        <v>59</v>
      </c>
      <c r="C18" s="256" t="s">
        <v>33</v>
      </c>
      <c r="D18" s="257"/>
      <c r="E18" s="2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30"/>
      <c r="IH18" s="1"/>
      <c r="II18" s="1"/>
      <c r="IJ18" s="1"/>
      <c r="IK18"/>
      <c r="IL18"/>
      <c r="IM18"/>
      <c r="IN18"/>
      <c r="IO18"/>
      <c r="IP18" s="2"/>
    </row>
    <row r="19" spans="1:250" s="3" customFormat="1" ht="16.5" thickBot="1">
      <c r="A19" s="27"/>
      <c r="B19" s="28"/>
      <c r="C19" s="31"/>
      <c r="D19" s="31"/>
      <c r="E19" s="3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32"/>
      <c r="IH19" s="1"/>
      <c r="II19" s="1"/>
      <c r="IJ19" s="1"/>
      <c r="IK19"/>
      <c r="IL19"/>
      <c r="IM19"/>
      <c r="IN19"/>
      <c r="IO19"/>
      <c r="IP19" s="2"/>
    </row>
    <row r="20" spans="1:250" s="3" customFormat="1" ht="16.5" thickBot="1">
      <c r="A20" s="27"/>
      <c r="B20" s="28" t="s">
        <v>60</v>
      </c>
      <c r="C20" s="33" t="s">
        <v>382</v>
      </c>
      <c r="D20" s="27"/>
      <c r="E20" s="28"/>
      <c r="F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34"/>
      <c r="IH20" s="1"/>
      <c r="II20" s="1"/>
      <c r="IJ20" s="1"/>
      <c r="IK20"/>
      <c r="IL20"/>
      <c r="IM20"/>
      <c r="IN20"/>
      <c r="IO20"/>
      <c r="IP20" s="2"/>
    </row>
    <row r="21" spans="1:250" s="3" customFormat="1" ht="16.5" thickBot="1">
      <c r="A21" s="27"/>
      <c r="B21" s="28"/>
      <c r="C21" s="31"/>
      <c r="D21" s="35"/>
      <c r="E21" s="3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34"/>
      <c r="IH21" s="1"/>
      <c r="II21" s="1"/>
      <c r="IJ21" s="1"/>
      <c r="IK21"/>
      <c r="IL21"/>
      <c r="IM21"/>
      <c r="IN21"/>
      <c r="IO21"/>
      <c r="IP21" s="2"/>
    </row>
    <row r="22" spans="1:250" s="3" customFormat="1" ht="18" customHeight="1" thickBot="1">
      <c r="A22" s="27"/>
      <c r="B22" s="28" t="s">
        <v>326</v>
      </c>
      <c r="C22" s="33" t="s">
        <v>338</v>
      </c>
      <c r="D22" s="1"/>
      <c r="E22" s="252"/>
      <c r="F22" s="25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34"/>
      <c r="IH22" s="1"/>
      <c r="II22" s="1"/>
      <c r="IJ22" s="1"/>
      <c r="IK22"/>
      <c r="IL22"/>
      <c r="IM22"/>
      <c r="IN22"/>
      <c r="IO22"/>
      <c r="IP22" s="2"/>
    </row>
    <row r="23" spans="1:250" s="3" customFormat="1" ht="15.75">
      <c r="A23" s="27"/>
      <c r="B23" s="28"/>
      <c r="C23" s="31"/>
      <c r="D23" s="35"/>
      <c r="E23" s="3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34"/>
      <c r="IH23" s="1"/>
      <c r="II23" s="1"/>
      <c r="IJ23" s="1"/>
      <c r="IK23"/>
      <c r="IL23"/>
      <c r="IM23"/>
      <c r="IN23"/>
      <c r="IO23"/>
      <c r="IP23" s="2"/>
    </row>
    <row r="24" spans="1:250" s="38" customFormat="1" ht="15" customHeight="1" thickBot="1">
      <c r="A24" s="36"/>
      <c r="B24" s="36"/>
      <c r="C24" s="37"/>
      <c r="D24" s="35"/>
      <c r="E24" s="37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4"/>
      <c r="IH24" s="36"/>
      <c r="II24" s="36"/>
      <c r="IJ24" s="36"/>
      <c r="IK24"/>
      <c r="IL24"/>
      <c r="IM24"/>
      <c r="IN24"/>
      <c r="IO24"/>
      <c r="IP24" s="2"/>
    </row>
    <row r="25" spans="1:250" s="38" customFormat="1" ht="15" customHeight="1" thickBot="1">
      <c r="A25" s="36"/>
      <c r="B25" s="28" t="s">
        <v>61</v>
      </c>
      <c r="C25" s="39">
        <v>40416</v>
      </c>
      <c r="D25" s="28" t="s">
        <v>62</v>
      </c>
      <c r="E25" s="40">
        <v>0</v>
      </c>
      <c r="F25" s="41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4"/>
      <c r="IH25" s="36"/>
      <c r="II25" s="36"/>
      <c r="IJ25" s="36"/>
      <c r="IK25"/>
      <c r="IL25"/>
      <c r="IM25"/>
      <c r="IN25"/>
      <c r="IO25"/>
      <c r="IP25" s="2"/>
    </row>
    <row r="26" spans="1:250" s="38" customFormat="1" ht="15" customHeight="1">
      <c r="A26" s="36"/>
      <c r="B26" s="36"/>
      <c r="C26" s="37"/>
      <c r="D26" s="37"/>
      <c r="E26" s="37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4"/>
      <c r="IH26" s="36"/>
      <c r="II26" s="36"/>
      <c r="IJ26" s="36"/>
      <c r="IK26"/>
      <c r="IL26"/>
      <c r="IM26"/>
      <c r="IN26"/>
      <c r="IO26"/>
      <c r="IP26" s="2"/>
    </row>
    <row r="27" spans="1:250" s="38" customFormat="1" ht="15" customHeight="1">
      <c r="A27" s="36"/>
      <c r="B27" s="28" t="s">
        <v>63</v>
      </c>
      <c r="C27" s="42">
        <v>1</v>
      </c>
      <c r="D27" s="43"/>
      <c r="E27" s="37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4"/>
      <c r="IH27" s="36"/>
      <c r="II27" s="36"/>
      <c r="IJ27" s="36"/>
      <c r="IK27"/>
      <c r="IL27"/>
      <c r="IM27"/>
      <c r="IN27"/>
      <c r="IO27"/>
      <c r="IP27" s="2"/>
    </row>
    <row r="28" spans="1:250" s="38" customFormat="1" ht="15" customHeight="1">
      <c r="A28" s="36"/>
      <c r="B28" s="36"/>
      <c r="C28" s="37"/>
      <c r="D28" s="37"/>
      <c r="E28" s="37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4"/>
      <c r="IH28" s="36"/>
      <c r="II28" s="36"/>
      <c r="IJ28" s="36"/>
      <c r="IK28"/>
      <c r="IL28"/>
      <c r="IM28"/>
      <c r="IN28"/>
      <c r="IO28"/>
      <c r="IP28" s="2"/>
    </row>
    <row r="29" spans="1:250" s="38" customFormat="1" ht="15" customHeight="1" thickBot="1">
      <c r="A29" s="263" t="s">
        <v>64</v>
      </c>
      <c r="B29" s="263"/>
      <c r="C29" s="37"/>
      <c r="D29" s="37"/>
      <c r="E29" s="37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4"/>
      <c r="IH29" s="36"/>
      <c r="II29" s="36"/>
      <c r="IJ29" s="36"/>
      <c r="IK29"/>
      <c r="IL29"/>
      <c r="IM29"/>
      <c r="IN29"/>
      <c r="IO29"/>
      <c r="IP29" s="2"/>
    </row>
    <row r="30" spans="1:250" s="38" customFormat="1" ht="16.5" thickBot="1">
      <c r="A30" s="36"/>
      <c r="B30" s="44" t="s">
        <v>65</v>
      </c>
      <c r="C30" s="250" t="s">
        <v>339</v>
      </c>
      <c r="D30" s="251"/>
      <c r="E30" s="45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4"/>
      <c r="IH30" s="36"/>
      <c r="II30" s="36"/>
      <c r="IJ30" s="36"/>
      <c r="IK30"/>
      <c r="IL30"/>
      <c r="IM30"/>
      <c r="IN30"/>
      <c r="IO30"/>
      <c r="IP30" s="2"/>
    </row>
    <row r="31" spans="1:250" s="38" customFormat="1" ht="16.5" thickBot="1">
      <c r="A31" s="36"/>
      <c r="B31" s="46"/>
      <c r="C31" s="37"/>
      <c r="D31" s="37"/>
      <c r="E31" s="37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4"/>
      <c r="IH31" s="36"/>
      <c r="II31" s="36"/>
      <c r="IJ31" s="36"/>
      <c r="IK31"/>
      <c r="IL31"/>
      <c r="IM31"/>
      <c r="IN31"/>
      <c r="IO31"/>
      <c r="IP31" s="2"/>
    </row>
    <row r="32" spans="1:250" s="38" customFormat="1" ht="16.5" thickBot="1">
      <c r="A32" s="36"/>
      <c r="B32" s="44" t="s">
        <v>66</v>
      </c>
      <c r="C32" s="250" t="s">
        <v>340</v>
      </c>
      <c r="D32" s="251"/>
      <c r="E32" s="45"/>
      <c r="F32" s="2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4"/>
      <c r="IH32" s="36"/>
      <c r="II32" s="36"/>
      <c r="IJ32" s="36"/>
      <c r="IK32"/>
      <c r="IL32"/>
      <c r="IM32"/>
      <c r="IN32"/>
      <c r="IO32"/>
      <c r="IP32" s="2"/>
    </row>
    <row r="33" spans="1:250" s="38" customFormat="1" ht="18.75" customHeight="1" thickBot="1">
      <c r="A33" s="36"/>
      <c r="B33" s="46"/>
      <c r="C33" s="37"/>
      <c r="D33" s="37"/>
      <c r="E33" s="37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4"/>
      <c r="IH33" s="36"/>
      <c r="II33" s="36"/>
      <c r="IJ33" s="36"/>
      <c r="IK33"/>
      <c r="IL33"/>
      <c r="IM33"/>
      <c r="IN33"/>
      <c r="IO33"/>
      <c r="IP33" s="2"/>
    </row>
    <row r="34" spans="1:250" s="38" customFormat="1" ht="15" customHeight="1" thickBot="1">
      <c r="A34" s="36"/>
      <c r="B34" s="44" t="s">
        <v>67</v>
      </c>
      <c r="C34" s="250" t="s">
        <v>341</v>
      </c>
      <c r="D34" s="251"/>
      <c r="E34" s="45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4"/>
      <c r="IH34" s="36"/>
      <c r="II34" s="36"/>
      <c r="IJ34" s="36"/>
      <c r="IK34"/>
      <c r="IL34"/>
      <c r="IM34"/>
      <c r="IN34"/>
      <c r="IO34"/>
      <c r="IP34" s="2"/>
    </row>
    <row r="35" spans="1:250" s="3" customFormat="1" ht="15" customHeight="1" thickBot="1">
      <c r="A35" s="1"/>
      <c r="B35" s="47"/>
      <c r="C35" s="48"/>
      <c r="D35" s="48"/>
      <c r="E35" s="48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34"/>
      <c r="IH35" s="1"/>
      <c r="II35" s="1"/>
      <c r="IJ35" s="1"/>
      <c r="IK35"/>
      <c r="IL35"/>
      <c r="IM35"/>
      <c r="IN35"/>
      <c r="IO35"/>
      <c r="IP35" s="2"/>
    </row>
    <row r="36" spans="1:250" s="3" customFormat="1" ht="15" customHeight="1" thickBot="1">
      <c r="A36" s="1"/>
      <c r="B36" s="44" t="s">
        <v>68</v>
      </c>
      <c r="C36" s="259" t="s">
        <v>342</v>
      </c>
      <c r="D36" s="260"/>
      <c r="E36" s="4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34"/>
      <c r="IH36" s="1"/>
      <c r="II36" s="1"/>
      <c r="IJ36" s="1"/>
      <c r="IK36"/>
      <c r="IL36"/>
      <c r="IM36"/>
      <c r="IN36"/>
      <c r="IO36"/>
      <c r="IP36" s="2"/>
    </row>
    <row r="37" spans="1:250" s="3" customFormat="1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34"/>
      <c r="IH37" s="1"/>
      <c r="II37" s="1"/>
      <c r="IJ37" s="1"/>
      <c r="IK37"/>
      <c r="IL37"/>
      <c r="IM37"/>
      <c r="IN37"/>
      <c r="IO37"/>
      <c r="IP37" s="2"/>
    </row>
    <row r="38" spans="1:250" s="3" customFormat="1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34"/>
      <c r="IH38" s="1"/>
      <c r="II38" s="1"/>
      <c r="IJ38" s="1"/>
      <c r="IK38"/>
      <c r="IL38"/>
      <c r="IM38"/>
      <c r="IN38"/>
      <c r="IO38"/>
      <c r="IP38" s="2"/>
    </row>
    <row r="39" spans="1:250" s="3" customFormat="1" ht="27.75" customHeight="1">
      <c r="A39" s="262"/>
      <c r="B39" s="262"/>
      <c r="C39" s="262"/>
      <c r="D39" s="262"/>
      <c r="E39" s="262"/>
      <c r="F39" s="262"/>
      <c r="G39" s="26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34"/>
      <c r="IH39" s="1"/>
      <c r="II39" s="1"/>
      <c r="IJ39" s="1"/>
      <c r="IK39"/>
      <c r="IL39"/>
      <c r="IM39"/>
      <c r="IN39"/>
      <c r="IO39"/>
      <c r="IP39" s="2"/>
    </row>
    <row r="40" spans="1:250" s="3" customFormat="1" ht="12.75">
      <c r="A40" s="1"/>
      <c r="B40" s="1"/>
      <c r="C40" s="1"/>
      <c r="D40" s="1"/>
      <c r="E40" s="1"/>
      <c r="F40" s="1"/>
      <c r="G40" s="1"/>
      <c r="H40" s="49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34"/>
      <c r="IH40" s="1"/>
      <c r="II40" s="1"/>
      <c r="IJ40" s="1"/>
      <c r="IK40"/>
      <c r="IL40"/>
      <c r="IM40"/>
      <c r="IN40"/>
      <c r="IO40"/>
      <c r="IP40" s="2"/>
    </row>
    <row r="41" spans="1:250" ht="15.75">
      <c r="A41" s="50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34"/>
      <c r="IH41" s="6"/>
      <c r="II41" s="2"/>
      <c r="IJ41" s="2"/>
      <c r="IP41" s="2"/>
    </row>
    <row r="42" spans="1:250" ht="81.75" customHeight="1">
      <c r="A42" s="261"/>
      <c r="B42" s="261"/>
      <c r="C42" s="261"/>
      <c r="D42" s="261"/>
      <c r="E42" s="261"/>
      <c r="F42" s="261"/>
      <c r="G42" s="261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34"/>
      <c r="IH42" s="6"/>
      <c r="II42" s="2"/>
      <c r="IJ42" s="2"/>
      <c r="IP42" s="2"/>
    </row>
    <row r="43" spans="1:250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34"/>
      <c r="IH43" s="6"/>
      <c r="II43" s="2"/>
      <c r="IJ43" s="2"/>
      <c r="IP43" s="2"/>
    </row>
    <row r="44" spans="1:250" ht="12.75">
      <c r="A44" s="6"/>
      <c r="B44" s="6"/>
      <c r="C44" s="51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34"/>
      <c r="IH44" s="6"/>
      <c r="II44" s="2"/>
      <c r="IJ44" s="2"/>
      <c r="IP44" s="2"/>
    </row>
    <row r="45" spans="1:250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34"/>
      <c r="IH45" s="6"/>
      <c r="II45" s="2"/>
      <c r="IJ45" s="2"/>
      <c r="IP45" s="2"/>
    </row>
    <row r="46" spans="1:250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34"/>
      <c r="IH46" s="6"/>
      <c r="II46" s="2"/>
      <c r="IJ46" s="2"/>
      <c r="IP46" s="2"/>
    </row>
    <row r="47" spans="1:250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34"/>
      <c r="IH47" s="6"/>
      <c r="II47" s="2"/>
      <c r="IJ47" s="2"/>
      <c r="IP47" s="2"/>
    </row>
    <row r="48" spans="1:250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34"/>
      <c r="IH48" s="6"/>
      <c r="II48" s="2"/>
      <c r="IJ48" s="2"/>
      <c r="IP48" s="2"/>
    </row>
    <row r="49" spans="1:250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34"/>
      <c r="IH49" s="6"/>
      <c r="II49" s="2"/>
      <c r="IJ49" s="2"/>
      <c r="IP49" s="2"/>
    </row>
    <row r="50" spans="1:250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34"/>
      <c r="IH50" s="6"/>
      <c r="II50" s="2"/>
      <c r="IJ50" s="2"/>
      <c r="IP50" s="2"/>
    </row>
    <row r="51" spans="1:250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34"/>
      <c r="IH51" s="6"/>
      <c r="II51" s="2"/>
      <c r="IJ51" s="2"/>
      <c r="IP51" s="2"/>
    </row>
    <row r="52" spans="1:250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34"/>
      <c r="IH52" s="6"/>
      <c r="II52" s="2"/>
      <c r="IJ52" s="2"/>
      <c r="IP52" s="2"/>
    </row>
    <row r="53" spans="1:250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34"/>
      <c r="IH53" s="6"/>
      <c r="II53" s="2"/>
      <c r="IJ53" s="2"/>
      <c r="IP53" s="2"/>
    </row>
    <row r="54" spans="1:250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34"/>
      <c r="IH54" s="6"/>
      <c r="II54" s="2"/>
      <c r="IJ54" s="2"/>
      <c r="IP54" s="2"/>
    </row>
    <row r="55" spans="1:250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34"/>
      <c r="IH55" s="6"/>
      <c r="II55" s="2"/>
      <c r="IJ55" s="2"/>
      <c r="IP55" s="2"/>
    </row>
    <row r="56" spans="1:250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34"/>
      <c r="IH56" s="6"/>
      <c r="II56" s="2"/>
      <c r="IJ56" s="2"/>
      <c r="IP56" s="2"/>
    </row>
    <row r="57" spans="1:250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34"/>
      <c r="IH57" s="6"/>
      <c r="II57" s="2"/>
      <c r="IJ57" s="2"/>
      <c r="IP57" s="2"/>
    </row>
    <row r="58" spans="1:250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34"/>
      <c r="IH58" s="6"/>
      <c r="II58" s="2"/>
      <c r="IJ58" s="2"/>
      <c r="IP58" s="2"/>
    </row>
    <row r="59" spans="1:250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34"/>
      <c r="IH59" s="6"/>
      <c r="II59" s="2"/>
      <c r="IJ59" s="2"/>
      <c r="IP59" s="2"/>
    </row>
    <row r="60" spans="1:250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34"/>
      <c r="IH60" s="6"/>
      <c r="II60" s="2"/>
      <c r="IJ60" s="2"/>
      <c r="IP60" s="2"/>
    </row>
    <row r="61" spans="1:250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34"/>
      <c r="IH61" s="6"/>
      <c r="II61" s="2"/>
      <c r="IJ61" s="2"/>
      <c r="IP61" s="2"/>
    </row>
    <row r="62" spans="1:250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34"/>
      <c r="IH62" s="6"/>
      <c r="II62" s="2"/>
      <c r="IJ62" s="2"/>
      <c r="IP62" s="2"/>
    </row>
    <row r="63" spans="1:250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34"/>
      <c r="IH63" s="6"/>
      <c r="II63" s="2"/>
      <c r="IJ63" s="2"/>
      <c r="IP63" s="2"/>
    </row>
    <row r="64" spans="1:250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34"/>
      <c r="IH64" s="6"/>
      <c r="II64" s="2"/>
      <c r="IJ64" s="2"/>
      <c r="IP64" s="2"/>
    </row>
    <row r="65" spans="1:250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34"/>
      <c r="IH65" s="6"/>
      <c r="II65" s="2"/>
      <c r="IJ65" s="2"/>
      <c r="IP65" s="2"/>
    </row>
    <row r="66" spans="1:250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34"/>
      <c r="IH66" s="6"/>
      <c r="II66" s="2"/>
      <c r="IJ66" s="2"/>
      <c r="IP66" s="2"/>
    </row>
    <row r="67" spans="1:250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34"/>
      <c r="IH67" s="6"/>
      <c r="II67" s="2"/>
      <c r="IJ67" s="2"/>
      <c r="IP67" s="2"/>
    </row>
    <row r="68" spans="1:250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34"/>
      <c r="IH68" s="6"/>
      <c r="II68" s="2"/>
      <c r="IJ68" s="2"/>
      <c r="IP68" s="2"/>
    </row>
    <row r="69" spans="1:250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34"/>
      <c r="IH69" s="6"/>
      <c r="II69" s="2"/>
      <c r="IJ69" s="2"/>
      <c r="IP69" s="2"/>
    </row>
    <row r="70" spans="1:250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34"/>
      <c r="IH70" s="6"/>
      <c r="II70" s="2"/>
      <c r="IJ70" s="2"/>
      <c r="IP70" s="2"/>
    </row>
    <row r="71" spans="1:250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34"/>
      <c r="IH71" s="6"/>
      <c r="II71" s="2"/>
      <c r="IJ71" s="2"/>
      <c r="IP71" s="2"/>
    </row>
    <row r="72" spans="1:250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34"/>
      <c r="IH72" s="6"/>
      <c r="II72" s="2"/>
      <c r="IJ72" s="2"/>
      <c r="IP72" s="2"/>
    </row>
    <row r="73" spans="1:250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34"/>
      <c r="IH73" s="6"/>
      <c r="II73" s="2"/>
      <c r="IJ73" s="2"/>
      <c r="IP73" s="2"/>
    </row>
    <row r="74" spans="1:250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34"/>
      <c r="IH74" s="6"/>
      <c r="II74" s="2"/>
      <c r="IJ74" s="2"/>
      <c r="IP74" s="2"/>
    </row>
    <row r="75" spans="1:250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34"/>
      <c r="IH75" s="6"/>
      <c r="II75" s="2"/>
      <c r="IJ75" s="2"/>
      <c r="IP75" s="2"/>
    </row>
    <row r="76" spans="1:250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34"/>
      <c r="IH76" s="6"/>
      <c r="II76" s="2"/>
      <c r="IJ76" s="2"/>
      <c r="IP76" s="2"/>
    </row>
    <row r="77" spans="1:250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34"/>
      <c r="IH77" s="6"/>
      <c r="II77" s="2"/>
      <c r="IJ77" s="2"/>
      <c r="IP77" s="2"/>
    </row>
    <row r="78" spans="1:250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34"/>
      <c r="IH78" s="6"/>
      <c r="II78" s="2"/>
      <c r="IJ78" s="2"/>
      <c r="IP78" s="2"/>
    </row>
    <row r="79" spans="1:250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34"/>
      <c r="IH79" s="6"/>
      <c r="II79" s="2"/>
      <c r="IJ79" s="2"/>
      <c r="IP79" s="2"/>
    </row>
    <row r="80" spans="1:250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34"/>
      <c r="IH80" s="6"/>
      <c r="II80" s="2"/>
      <c r="IJ80" s="2"/>
      <c r="IP80" s="2"/>
    </row>
    <row r="81" spans="1:250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34"/>
      <c r="IH81" s="6"/>
      <c r="II81" s="2"/>
      <c r="IJ81" s="2"/>
      <c r="IP81" s="2"/>
    </row>
    <row r="82" spans="1:250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34"/>
      <c r="IH82" s="6"/>
      <c r="II82" s="2"/>
      <c r="IJ82" s="2"/>
      <c r="IP82" s="2"/>
    </row>
    <row r="83" spans="1:250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34"/>
      <c r="IH83" s="6"/>
      <c r="II83" s="2"/>
      <c r="IJ83" s="2"/>
      <c r="IP83" s="2"/>
    </row>
    <row r="84" spans="1:250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34"/>
      <c r="IH84" s="6"/>
      <c r="II84" s="2"/>
      <c r="IJ84" s="2"/>
      <c r="IP84" s="2"/>
    </row>
    <row r="85" spans="1:250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34"/>
      <c r="IH85" s="6"/>
      <c r="II85" s="2"/>
      <c r="IJ85" s="2"/>
      <c r="IP85" s="2"/>
    </row>
    <row r="86" spans="1:250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34"/>
      <c r="IH86" s="6"/>
      <c r="II86" s="2"/>
      <c r="IJ86" s="2"/>
      <c r="IP86" s="2"/>
    </row>
    <row r="87" spans="1:250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34"/>
      <c r="IH87" s="6"/>
      <c r="II87" s="2"/>
      <c r="IJ87" s="2"/>
      <c r="IP87" s="2"/>
    </row>
    <row r="88" spans="1:250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34"/>
      <c r="IH88" s="6"/>
      <c r="II88" s="2"/>
      <c r="IJ88" s="2"/>
      <c r="IP88" s="2"/>
    </row>
    <row r="89" spans="1:250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34"/>
      <c r="IH89" s="6"/>
      <c r="II89" s="2"/>
      <c r="IJ89" s="2"/>
      <c r="IP89" s="2"/>
    </row>
    <row r="90" spans="1:250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34"/>
      <c r="IH90" s="6"/>
      <c r="II90" s="2"/>
      <c r="IJ90" s="2"/>
      <c r="IP90" s="2"/>
    </row>
    <row r="91" spans="1:250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34"/>
      <c r="IH91" s="6"/>
      <c r="II91" s="2"/>
      <c r="IJ91" s="2"/>
      <c r="IP91" s="2"/>
    </row>
    <row r="92" spans="1:250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34"/>
      <c r="IH92" s="6"/>
      <c r="II92" s="2"/>
      <c r="IJ92" s="2"/>
      <c r="IP92" s="2"/>
    </row>
    <row r="93" spans="1:250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34"/>
      <c r="IH93" s="6"/>
      <c r="II93" s="2"/>
      <c r="IJ93" s="2"/>
      <c r="IP93" s="2"/>
    </row>
    <row r="94" spans="1:250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34"/>
      <c r="IH94" s="6"/>
      <c r="II94" s="2"/>
      <c r="IJ94" s="2"/>
      <c r="IP94" s="2"/>
    </row>
    <row r="95" spans="1:250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34"/>
      <c r="IH95" s="6"/>
      <c r="II95" s="2"/>
      <c r="IJ95" s="2"/>
      <c r="IP95" s="2"/>
    </row>
    <row r="96" spans="1:250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34"/>
      <c r="IH96" s="6"/>
      <c r="II96" s="2"/>
      <c r="IJ96" s="2"/>
      <c r="IP96" s="2"/>
    </row>
    <row r="97" spans="1:250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34"/>
      <c r="IH97" s="6"/>
      <c r="II97" s="2"/>
      <c r="IJ97" s="2"/>
      <c r="IP97" s="2"/>
    </row>
    <row r="98" spans="1:250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34"/>
      <c r="IH98" s="6"/>
      <c r="II98" s="2"/>
      <c r="IJ98" s="2"/>
      <c r="IP98" s="2"/>
    </row>
    <row r="99" spans="1:250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34"/>
      <c r="IH99" s="6"/>
      <c r="II99" s="2"/>
      <c r="IJ99" s="2"/>
      <c r="IP99" s="2"/>
    </row>
    <row r="100" spans="1:250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34"/>
      <c r="IH100" s="6"/>
      <c r="II100" s="2"/>
      <c r="IJ100" s="2"/>
      <c r="IP100" s="2"/>
    </row>
    <row r="101" spans="1:250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34"/>
      <c r="IH101" s="6"/>
      <c r="II101" s="2"/>
      <c r="IJ101" s="2"/>
      <c r="IP101" s="2"/>
    </row>
    <row r="102" spans="1:250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34"/>
      <c r="IH102" s="6"/>
      <c r="II102" s="2"/>
      <c r="IJ102" s="2"/>
      <c r="IP102" s="2"/>
    </row>
    <row r="103" spans="1:250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34"/>
      <c r="IH103" s="6"/>
      <c r="II103" s="2"/>
      <c r="IJ103" s="2"/>
      <c r="IP103" s="2"/>
    </row>
    <row r="104" spans="1:250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34"/>
      <c r="IH104" s="6"/>
      <c r="II104" s="2"/>
      <c r="IJ104" s="2"/>
      <c r="IP104" s="2"/>
    </row>
    <row r="105" spans="1:250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34"/>
      <c r="IH105" s="6"/>
      <c r="II105" s="2"/>
      <c r="IJ105" s="2"/>
      <c r="IP105" s="2"/>
    </row>
    <row r="106" spans="1:250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34"/>
      <c r="IH106" s="6"/>
      <c r="II106" s="2"/>
      <c r="IJ106" s="2"/>
      <c r="IP106" s="2"/>
    </row>
    <row r="107" spans="1:250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34"/>
      <c r="IH107" s="6"/>
      <c r="II107" s="2"/>
      <c r="IJ107" s="2"/>
      <c r="IP107" s="2"/>
    </row>
    <row r="108" spans="1:250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34"/>
      <c r="IH108" s="6"/>
      <c r="II108" s="2"/>
      <c r="IJ108" s="2"/>
      <c r="IP108" s="2"/>
    </row>
    <row r="109" spans="1:250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34"/>
      <c r="IH109" s="6"/>
      <c r="II109" s="2"/>
      <c r="IJ109" s="2"/>
      <c r="IP109" s="2"/>
    </row>
    <row r="110" spans="1:250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34"/>
      <c r="IH110" s="6"/>
      <c r="II110" s="2"/>
      <c r="IJ110" s="2"/>
      <c r="IP110" s="2"/>
    </row>
    <row r="111" spans="1:250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34"/>
      <c r="IH111" s="6"/>
      <c r="II111" s="2"/>
      <c r="IJ111" s="2"/>
      <c r="IP111" s="2"/>
    </row>
  </sheetData>
  <sheetProtection formatColumns="0" selectLockedCells="1"/>
  <mergeCells count="17">
    <mergeCell ref="C18:D18"/>
    <mergeCell ref="A15:G15"/>
    <mergeCell ref="C36:D36"/>
    <mergeCell ref="A42:G42"/>
    <mergeCell ref="A39:G39"/>
    <mergeCell ref="A29:B29"/>
    <mergeCell ref="C30:D30"/>
    <mergeCell ref="E1:G1"/>
    <mergeCell ref="E2:G2"/>
    <mergeCell ref="E3:G3"/>
    <mergeCell ref="E4:G4"/>
    <mergeCell ref="C32:D32"/>
    <mergeCell ref="C34:D34"/>
    <mergeCell ref="E22:F22"/>
    <mergeCell ref="B5:D5"/>
    <mergeCell ref="E5:G5"/>
    <mergeCell ref="B6:G6"/>
  </mergeCells>
  <dataValidations count="1">
    <dataValidation type="list" allowBlank="1" showInputMessage="1" showErrorMessage="1" promptTitle="LDC" prompt="Choose your Utility from the pull-down menu." errorTitle="Pull-Down Menu" error="Please use the pull-down menu.&#10;&#10;Thank you." sqref="C18:D18">
      <formula1>$IK$5:$IK$17</formula1>
    </dataValidation>
  </dataValidations>
  <hyperlinks>
    <hyperlink ref="C36" r:id="rId1" display="cameronmckenzie@miltonhydro.com"/>
  </hyperlinks>
  <printOptions/>
  <pageMargins left="0.75" right="0.75" top="1" bottom="1" header="0.5" footer="0.5"/>
  <pageSetup horizontalDpi="600" verticalDpi="600" orientation="portrait" scale="67" r:id="rId3"/>
  <headerFooter alignWithMargins="0">
    <oddHeader>&amp;R
&amp;"Arial,Bold"&amp;24Confidential Information</oddHeader>
    <oddFooter>&amp;R&amp;F</oddFooter>
  </headerFooter>
  <colBreaks count="1" manualBreakCount="1">
    <brk id="7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T163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17.57421875" style="8" customWidth="1"/>
    <col min="2" max="2" width="102.8515625" style="8" bestFit="1" customWidth="1"/>
    <col min="3" max="3" width="20.57421875" style="8" customWidth="1"/>
    <col min="4" max="4" width="17.421875" style="8" customWidth="1"/>
    <col min="5" max="5" width="15.28125" style="8" customWidth="1"/>
    <col min="6" max="9" width="17.28125" style="8" customWidth="1"/>
    <col min="10" max="10" width="15.421875" style="8" customWidth="1"/>
    <col min="11" max="16384" width="9.140625" style="8" customWidth="1"/>
  </cols>
  <sheetData>
    <row r="1" spans="1:20" s="3" customFormat="1" ht="20.25" customHeight="1">
      <c r="A1" s="1"/>
      <c r="B1" s="264"/>
      <c r="C1" s="264"/>
      <c r="D1" s="264"/>
      <c r="E1" s="264"/>
      <c r="F1" s="264"/>
      <c r="G1" s="264"/>
      <c r="H1" s="264"/>
      <c r="I1" s="264"/>
      <c r="J1" s="264"/>
      <c r="T1" s="52" t="s">
        <v>69</v>
      </c>
    </row>
    <row r="2" spans="1:20" s="3" customFormat="1" ht="18.75" customHeight="1">
      <c r="A2" s="1"/>
      <c r="B2" s="265" t="str">
        <f>'1. LDC Information'!C18</f>
        <v>Milton Hydro Distribution inc. </v>
      </c>
      <c r="C2" s="265"/>
      <c r="D2" s="265"/>
      <c r="E2" s="265"/>
      <c r="F2" s="265"/>
      <c r="G2" s="265"/>
      <c r="H2" s="53"/>
      <c r="I2" s="53"/>
      <c r="J2" s="1"/>
      <c r="T2" s="52" t="s">
        <v>70</v>
      </c>
    </row>
    <row r="3" spans="1:20" s="3" customFormat="1" ht="18.75" customHeight="1">
      <c r="A3" s="1"/>
      <c r="B3" s="266" t="str">
        <f>'1. LDC Information'!C22</f>
        <v>EB-2010-0137</v>
      </c>
      <c r="C3" s="266"/>
      <c r="D3" s="266"/>
      <c r="E3" s="266"/>
      <c r="F3" s="266"/>
      <c r="G3" s="266"/>
      <c r="H3" s="53"/>
      <c r="I3" s="4"/>
      <c r="J3" s="1"/>
      <c r="T3" s="52" t="s">
        <v>71</v>
      </c>
    </row>
    <row r="4" spans="1:20" s="3" customFormat="1" ht="18">
      <c r="A4" s="1"/>
      <c r="B4" s="54">
        <f>'1. LDC Information'!C25</f>
        <v>40416</v>
      </c>
      <c r="C4" s="54"/>
      <c r="D4" s="53"/>
      <c r="E4" s="53"/>
      <c r="F4" s="53"/>
      <c r="G4" s="53"/>
      <c r="H4" s="53"/>
      <c r="I4" s="53"/>
      <c r="J4" s="1"/>
      <c r="T4" s="52" t="s">
        <v>72</v>
      </c>
    </row>
    <row r="5" spans="1:20" s="3" customFormat="1" ht="21" customHeight="1">
      <c r="A5" s="1"/>
      <c r="B5" s="267" t="s">
        <v>73</v>
      </c>
      <c r="C5" s="267"/>
      <c r="D5" s="267"/>
      <c r="E5" s="267"/>
      <c r="F5" s="267"/>
      <c r="G5" s="267"/>
      <c r="H5" s="267"/>
      <c r="I5" s="267"/>
      <c r="J5" s="1"/>
      <c r="T5" s="52" t="s">
        <v>74</v>
      </c>
    </row>
    <row r="6" spans="1:10" s="3" customFormat="1" ht="6" customHeight="1">
      <c r="A6" s="56"/>
      <c r="B6" s="56"/>
      <c r="C6" s="56"/>
      <c r="D6" s="56"/>
      <c r="E6" s="56"/>
      <c r="F6" s="56"/>
      <c r="G6" s="56"/>
      <c r="H6" s="56"/>
      <c r="I6" s="56"/>
      <c r="J6" s="56"/>
    </row>
    <row r="7" spans="1:10" ht="18">
      <c r="A7" s="6"/>
      <c r="B7" s="57" t="s">
        <v>393</v>
      </c>
      <c r="C7" s="57"/>
      <c r="D7" s="6"/>
      <c r="E7" s="6"/>
      <c r="F7" s="6"/>
      <c r="G7" s="6"/>
      <c r="H7" s="6"/>
      <c r="I7" s="6"/>
      <c r="J7" s="6"/>
    </row>
    <row r="8" spans="1:10" ht="12.75">
      <c r="A8" s="6"/>
      <c r="B8" s="58" t="s">
        <v>75</v>
      </c>
      <c r="C8" s="58"/>
      <c r="D8" s="162">
        <v>2007</v>
      </c>
      <c r="E8" s="162">
        <v>2008</v>
      </c>
      <c r="F8" s="162">
        <v>2009</v>
      </c>
      <c r="G8" s="6">
        <v>2010</v>
      </c>
      <c r="H8" s="6">
        <v>2011</v>
      </c>
      <c r="I8" s="6">
        <v>2012</v>
      </c>
      <c r="J8" s="59" t="s">
        <v>76</v>
      </c>
    </row>
    <row r="9" spans="1:10" ht="12.75">
      <c r="A9" s="6"/>
      <c r="B9" s="60" t="s">
        <v>77</v>
      </c>
      <c r="C9" s="60"/>
      <c r="D9" s="164">
        <v>14193</v>
      </c>
      <c r="E9" s="61">
        <v>4143</v>
      </c>
      <c r="F9" s="61">
        <v>538</v>
      </c>
      <c r="G9" s="61">
        <v>87</v>
      </c>
      <c r="H9" s="61"/>
      <c r="I9" s="61"/>
      <c r="J9" s="62">
        <v>18961</v>
      </c>
    </row>
    <row r="10" ht="12.75"/>
    <row r="11" spans="1:10" ht="12.75">
      <c r="A11" s="6"/>
      <c r="B11" s="60" t="s">
        <v>78</v>
      </c>
      <c r="C11" s="60"/>
      <c r="D11" s="164">
        <v>570</v>
      </c>
      <c r="E11" s="61">
        <v>584</v>
      </c>
      <c r="F11" s="61">
        <v>231</v>
      </c>
      <c r="G11" s="61"/>
      <c r="H11" s="61"/>
      <c r="I11" s="61"/>
      <c r="J11" s="62"/>
    </row>
    <row r="12" spans="1:10" ht="12.7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2.75">
      <c r="A13" s="6"/>
      <c r="B13" s="60" t="s">
        <v>79</v>
      </c>
      <c r="C13" s="60"/>
      <c r="D13" s="164"/>
      <c r="E13" s="61"/>
      <c r="F13" s="61"/>
      <c r="G13" s="61"/>
      <c r="H13" s="61"/>
      <c r="I13" s="61"/>
      <c r="J13" s="62">
        <v>0</v>
      </c>
    </row>
    <row r="14" spans="1:10" ht="19.5" customHeight="1">
      <c r="A14" s="6"/>
      <c r="B14" s="63" t="s">
        <v>80</v>
      </c>
      <c r="C14" s="63"/>
      <c r="D14" s="64">
        <v>14763</v>
      </c>
      <c r="E14" s="64">
        <v>4727</v>
      </c>
      <c r="F14" s="64">
        <v>769</v>
      </c>
      <c r="G14" s="64">
        <v>87</v>
      </c>
      <c r="H14" s="64">
        <v>0</v>
      </c>
      <c r="I14" s="64">
        <v>0</v>
      </c>
      <c r="J14" s="65">
        <v>20346</v>
      </c>
    </row>
    <row r="15" spans="1:10" ht="21" customHeight="1" thickBot="1">
      <c r="A15" s="6"/>
      <c r="B15" s="60" t="s">
        <v>81</v>
      </c>
      <c r="C15" s="60"/>
      <c r="D15" s="66"/>
      <c r="E15" s="67"/>
      <c r="F15" s="67"/>
      <c r="G15" s="67"/>
      <c r="H15" s="67"/>
      <c r="I15" s="67"/>
      <c r="J15" s="69"/>
    </row>
    <row r="16" spans="1:10" ht="12.7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18">
      <c r="A17" s="6"/>
      <c r="B17" s="57" t="s">
        <v>82</v>
      </c>
      <c r="C17" s="57"/>
      <c r="D17" s="6"/>
      <c r="E17" s="6"/>
      <c r="F17" s="6"/>
      <c r="G17" s="6"/>
      <c r="H17" s="6"/>
      <c r="I17" s="6"/>
      <c r="J17" s="6"/>
    </row>
    <row r="18" spans="1:10" ht="12.75">
      <c r="A18" s="6"/>
      <c r="B18" s="58" t="s">
        <v>75</v>
      </c>
      <c r="C18" s="58"/>
      <c r="D18" s="162">
        <v>2007</v>
      </c>
      <c r="E18" s="162">
        <v>2008</v>
      </c>
      <c r="F18" s="162">
        <v>2009</v>
      </c>
      <c r="G18" s="6">
        <v>2010</v>
      </c>
      <c r="H18" s="6">
        <v>2011</v>
      </c>
      <c r="I18" s="6">
        <v>2012</v>
      </c>
      <c r="J18" s="59" t="s">
        <v>76</v>
      </c>
    </row>
    <row r="19" spans="1:10" ht="12.75">
      <c r="A19" s="6"/>
      <c r="B19" s="60" t="s">
        <v>83</v>
      </c>
      <c r="C19" s="60"/>
      <c r="D19" s="61"/>
      <c r="E19" s="61"/>
      <c r="F19" s="61"/>
      <c r="G19" s="61"/>
      <c r="H19" s="61"/>
      <c r="I19" s="61"/>
      <c r="J19" s="62">
        <v>0</v>
      </c>
    </row>
    <row r="20" ht="12.75"/>
    <row r="21" spans="1:10" ht="12.75">
      <c r="A21" s="6"/>
      <c r="B21" s="60" t="s">
        <v>84</v>
      </c>
      <c r="C21" s="60"/>
      <c r="D21" s="61"/>
      <c r="E21" s="61"/>
      <c r="F21" s="61"/>
      <c r="G21" s="61"/>
      <c r="H21" s="61"/>
      <c r="I21" s="61"/>
      <c r="J21" s="62"/>
    </row>
    <row r="22" spans="1:10" ht="12.7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3" ht="12.75">
      <c r="A23" s="6"/>
      <c r="B23" s="60" t="s">
        <v>85</v>
      </c>
      <c r="C23" s="60"/>
    </row>
    <row r="24" spans="2:10" ht="19.5" customHeight="1">
      <c r="B24" s="70"/>
      <c r="D24" s="61"/>
      <c r="E24" s="61"/>
      <c r="F24" s="61"/>
      <c r="G24" s="61"/>
      <c r="H24" s="61"/>
      <c r="I24" s="61"/>
      <c r="J24" s="62">
        <v>0</v>
      </c>
    </row>
    <row r="25" ht="21" customHeight="1"/>
    <row r="26" spans="2:10" ht="19.5" customHeight="1">
      <c r="B26" s="70"/>
      <c r="D26" s="61"/>
      <c r="E26" s="61"/>
      <c r="F26" s="61"/>
      <c r="G26" s="61"/>
      <c r="H26" s="61"/>
      <c r="I26" s="61"/>
      <c r="J26" s="62">
        <v>0</v>
      </c>
    </row>
    <row r="27" spans="1:10" ht="12.7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2:10" ht="19.5" customHeight="1">
      <c r="B28" s="70"/>
      <c r="D28" s="61"/>
      <c r="E28" s="61"/>
      <c r="F28" s="61"/>
      <c r="G28" s="61"/>
      <c r="H28" s="61"/>
      <c r="I28" s="61"/>
      <c r="J28" s="62">
        <v>0</v>
      </c>
    </row>
    <row r="29" spans="1:10" ht="12.7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2:10" ht="19.5" customHeight="1">
      <c r="B30" s="70"/>
      <c r="D30" s="61"/>
      <c r="E30" s="61"/>
      <c r="F30" s="61"/>
      <c r="G30" s="61"/>
      <c r="H30" s="61"/>
      <c r="I30" s="61"/>
      <c r="J30" s="62">
        <v>0</v>
      </c>
    </row>
    <row r="31" spans="1:10" ht="12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2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2:10" ht="23.25">
      <c r="B33" s="71" t="s">
        <v>86</v>
      </c>
      <c r="C33" s="71"/>
      <c r="D33" s="6"/>
      <c r="E33" s="6"/>
      <c r="F33" s="6"/>
      <c r="G33" s="6"/>
      <c r="H33" s="6"/>
      <c r="I33" s="6"/>
      <c r="J33" s="6"/>
    </row>
    <row r="34" spans="1:10" ht="18">
      <c r="A34" s="6"/>
      <c r="B34" s="72" t="s">
        <v>87</v>
      </c>
      <c r="C34" s="72" t="s">
        <v>88</v>
      </c>
      <c r="D34" s="6"/>
      <c r="E34" s="6"/>
      <c r="F34" s="6"/>
      <c r="G34" s="6"/>
      <c r="H34" s="6"/>
      <c r="I34" s="6"/>
      <c r="J34" s="6"/>
    </row>
    <row r="35" spans="1:10" ht="12.75">
      <c r="A35" s="6"/>
      <c r="B35" s="73"/>
      <c r="C35" s="73"/>
      <c r="D35" s="162">
        <v>2007</v>
      </c>
      <c r="E35" s="162">
        <v>2008</v>
      </c>
      <c r="F35" s="162">
        <v>2009</v>
      </c>
      <c r="G35" s="162">
        <v>2010</v>
      </c>
      <c r="H35" s="162">
        <v>2011</v>
      </c>
      <c r="I35" s="162">
        <v>2012</v>
      </c>
      <c r="J35" s="51" t="s">
        <v>76</v>
      </c>
    </row>
    <row r="36" spans="1:10" ht="12.75">
      <c r="A36" s="6"/>
      <c r="B36" s="74" t="s">
        <v>89</v>
      </c>
      <c r="C36" s="74" t="s">
        <v>69</v>
      </c>
      <c r="D36" s="244"/>
      <c r="E36" s="244"/>
      <c r="F36" s="244"/>
      <c r="G36" s="244"/>
      <c r="H36" s="75"/>
      <c r="I36" s="75"/>
      <c r="J36" s="76">
        <v>2949725.0300000003</v>
      </c>
    </row>
    <row r="37" spans="1:10" ht="12.75">
      <c r="A37" s="6"/>
      <c r="B37" s="77" t="s">
        <v>90</v>
      </c>
      <c r="C37" s="77"/>
      <c r="D37" s="268" t="s">
        <v>91</v>
      </c>
      <c r="E37" s="268"/>
      <c r="F37" s="268"/>
      <c r="G37" s="268"/>
      <c r="H37" s="268"/>
      <c r="I37" s="268"/>
      <c r="J37" s="6"/>
    </row>
    <row r="38" spans="1:10" ht="12.75">
      <c r="A38" s="6"/>
      <c r="B38" s="73"/>
      <c r="C38" s="73"/>
      <c r="D38" s="162">
        <v>2007</v>
      </c>
      <c r="E38" s="162">
        <v>2008</v>
      </c>
      <c r="F38" s="162">
        <v>2009</v>
      </c>
      <c r="G38" s="162">
        <v>2010</v>
      </c>
      <c r="H38" s="162">
        <v>2011</v>
      </c>
      <c r="I38" s="162">
        <v>2012</v>
      </c>
      <c r="J38" s="6"/>
    </row>
    <row r="39" spans="1:10" ht="12.75">
      <c r="A39" s="6"/>
      <c r="B39" s="74" t="s">
        <v>92</v>
      </c>
      <c r="C39" s="74" t="s">
        <v>69</v>
      </c>
      <c r="D39" s="244"/>
      <c r="E39" s="244"/>
      <c r="F39" s="244"/>
      <c r="G39" s="244"/>
      <c r="H39" s="75"/>
      <c r="I39" s="75"/>
      <c r="J39" s="76">
        <v>403012.17000000004</v>
      </c>
    </row>
    <row r="40" spans="1:10" ht="12.75">
      <c r="A40" s="6"/>
      <c r="B40" s="77" t="s">
        <v>93</v>
      </c>
      <c r="C40" s="77"/>
      <c r="D40" s="268" t="s">
        <v>91</v>
      </c>
      <c r="E40" s="268"/>
      <c r="F40" s="268"/>
      <c r="G40" s="268"/>
      <c r="H40" s="268"/>
      <c r="I40" s="268"/>
      <c r="J40" s="6"/>
    </row>
    <row r="41" spans="1:10" ht="12.75">
      <c r="A41" s="6"/>
      <c r="B41" s="73"/>
      <c r="C41" s="73"/>
      <c r="D41" s="162">
        <v>2007</v>
      </c>
      <c r="E41" s="162">
        <v>2008</v>
      </c>
      <c r="F41" s="162">
        <v>2009</v>
      </c>
      <c r="G41" s="162">
        <v>2010</v>
      </c>
      <c r="H41" s="162">
        <v>2011</v>
      </c>
      <c r="I41" s="162">
        <v>2012</v>
      </c>
      <c r="J41" s="6"/>
    </row>
    <row r="42" spans="1:10" ht="12.75">
      <c r="A42" s="6"/>
      <c r="B42" s="74" t="s">
        <v>94</v>
      </c>
      <c r="C42" s="74" t="s">
        <v>70</v>
      </c>
      <c r="D42" s="244"/>
      <c r="E42" s="244"/>
      <c r="F42" s="244"/>
      <c r="G42" s="244"/>
      <c r="H42" s="75"/>
      <c r="I42" s="75"/>
      <c r="J42" s="76">
        <v>0</v>
      </c>
    </row>
    <row r="43" spans="1:10" ht="12.75">
      <c r="A43" s="6"/>
      <c r="B43" s="77" t="s">
        <v>95</v>
      </c>
      <c r="C43" s="77"/>
      <c r="D43" s="268" t="s">
        <v>91</v>
      </c>
      <c r="E43" s="268"/>
      <c r="F43" s="268"/>
      <c r="G43" s="268"/>
      <c r="H43" s="268"/>
      <c r="I43" s="268"/>
      <c r="J43" s="6"/>
    </row>
    <row r="44" spans="1:10" ht="12.75">
      <c r="A44" s="6"/>
      <c r="B44" s="73"/>
      <c r="C44" s="73"/>
      <c r="D44" s="162">
        <v>2007</v>
      </c>
      <c r="E44" s="162">
        <v>2008</v>
      </c>
      <c r="F44" s="162">
        <v>2009</v>
      </c>
      <c r="G44" s="162">
        <v>2010</v>
      </c>
      <c r="H44" s="162">
        <v>2011</v>
      </c>
      <c r="I44" s="162">
        <v>2012</v>
      </c>
      <c r="J44" s="6"/>
    </row>
    <row r="45" spans="1:10" ht="12.75">
      <c r="A45" s="6"/>
      <c r="B45" s="74" t="s">
        <v>96</v>
      </c>
      <c r="C45" s="74" t="s">
        <v>71</v>
      </c>
      <c r="D45" s="244"/>
      <c r="E45" s="244"/>
      <c r="F45" s="244"/>
      <c r="G45" s="244"/>
      <c r="H45" s="75"/>
      <c r="I45" s="75"/>
      <c r="J45" s="76">
        <v>0</v>
      </c>
    </row>
    <row r="46" spans="1:10" ht="12.75">
      <c r="A46" s="6"/>
      <c r="B46" s="77" t="s">
        <v>95</v>
      </c>
      <c r="C46" s="77"/>
      <c r="D46" s="268" t="s">
        <v>91</v>
      </c>
      <c r="E46" s="268"/>
      <c r="F46" s="268"/>
      <c r="G46" s="268"/>
      <c r="H46" s="268"/>
      <c r="I46" s="268"/>
      <c r="J46" s="6"/>
    </row>
    <row r="47" spans="1:10" ht="6" customHeight="1">
      <c r="A47" s="6"/>
      <c r="B47" s="73"/>
      <c r="C47" s="73"/>
      <c r="D47" s="6"/>
      <c r="E47" s="51"/>
      <c r="F47" s="51"/>
      <c r="G47" s="6"/>
      <c r="H47" s="6"/>
      <c r="I47" s="6"/>
      <c r="J47" s="6"/>
    </row>
    <row r="48" spans="1:10" ht="13.5" thickBot="1">
      <c r="A48" s="6"/>
      <c r="B48" s="74" t="s">
        <v>97</v>
      </c>
      <c r="C48" s="74"/>
      <c r="D48" s="78">
        <v>1851385.9800000002</v>
      </c>
      <c r="E48" s="78">
        <v>659419</v>
      </c>
      <c r="F48" s="78">
        <v>677932.22</v>
      </c>
      <c r="G48" s="78">
        <v>164000</v>
      </c>
      <c r="H48" s="78">
        <v>0</v>
      </c>
      <c r="I48" s="78">
        <v>0</v>
      </c>
      <c r="J48" s="78">
        <v>3352737.2</v>
      </c>
    </row>
    <row r="49" spans="1:10" ht="12.75">
      <c r="A49" s="6"/>
      <c r="B49" s="73"/>
      <c r="C49" s="73"/>
      <c r="D49" s="6"/>
      <c r="E49" s="6"/>
      <c r="F49" s="6"/>
      <c r="G49" s="6"/>
      <c r="H49" s="6"/>
      <c r="I49" s="6"/>
      <c r="J49" s="6"/>
    </row>
    <row r="50" spans="1:10" ht="18">
      <c r="A50" s="6"/>
      <c r="B50" s="72" t="s">
        <v>98</v>
      </c>
      <c r="C50" s="72"/>
      <c r="D50" s="6"/>
      <c r="E50" s="6"/>
      <c r="F50" s="6"/>
      <c r="G50" s="6"/>
      <c r="H50" s="6"/>
      <c r="I50" s="6"/>
      <c r="J50" s="6"/>
    </row>
    <row r="51" spans="1:10" ht="12.75">
      <c r="A51" s="6"/>
      <c r="B51" s="73"/>
      <c r="C51" s="73"/>
      <c r="D51" s="162">
        <v>2007</v>
      </c>
      <c r="E51" s="162">
        <v>2008</v>
      </c>
      <c r="F51" s="162">
        <v>2009</v>
      </c>
      <c r="G51" s="162">
        <v>2010</v>
      </c>
      <c r="H51" s="162">
        <v>2011</v>
      </c>
      <c r="I51" s="162">
        <v>2012</v>
      </c>
      <c r="J51" s="51" t="s">
        <v>76</v>
      </c>
    </row>
    <row r="52" spans="1:10" ht="12.75">
      <c r="A52" s="6"/>
      <c r="B52" s="74" t="s">
        <v>99</v>
      </c>
      <c r="C52" s="74" t="s">
        <v>69</v>
      </c>
      <c r="D52" s="244"/>
      <c r="E52" s="244"/>
      <c r="F52" s="244"/>
      <c r="G52" s="244"/>
      <c r="H52" s="75"/>
      <c r="I52" s="75"/>
      <c r="J52" s="79">
        <v>88540.92</v>
      </c>
    </row>
    <row r="53" spans="1:10" ht="12.75">
      <c r="A53" s="6"/>
      <c r="B53" s="77" t="s">
        <v>343</v>
      </c>
      <c r="C53" s="77"/>
      <c r="D53" s="268" t="s">
        <v>91</v>
      </c>
      <c r="E53" s="268"/>
      <c r="F53" s="268"/>
      <c r="G53" s="268"/>
      <c r="H53" s="268"/>
      <c r="I53" s="268"/>
      <c r="J53" s="6"/>
    </row>
    <row r="54" spans="1:10" ht="12.75">
      <c r="A54" s="6"/>
      <c r="B54" s="73"/>
      <c r="C54" s="73"/>
      <c r="D54" s="162">
        <v>2007</v>
      </c>
      <c r="E54" s="162">
        <v>2008</v>
      </c>
      <c r="F54" s="162">
        <v>2009</v>
      </c>
      <c r="G54" s="162">
        <v>2010</v>
      </c>
      <c r="H54" s="162">
        <v>2011</v>
      </c>
      <c r="I54" s="162">
        <v>2012</v>
      </c>
      <c r="J54" s="51" t="s">
        <v>76</v>
      </c>
    </row>
    <row r="55" spans="1:10" ht="14.25" customHeight="1">
      <c r="A55" s="6"/>
      <c r="B55" s="74" t="s">
        <v>100</v>
      </c>
      <c r="C55" s="74" t="s">
        <v>69</v>
      </c>
      <c r="D55" s="244"/>
      <c r="E55" s="244"/>
      <c r="F55" s="244"/>
      <c r="G55" s="244"/>
      <c r="H55" s="75"/>
      <c r="I55" s="75"/>
      <c r="J55" s="79">
        <v>0</v>
      </c>
    </row>
    <row r="56" spans="1:10" ht="12.75">
      <c r="A56" s="6"/>
      <c r="B56" s="77" t="s">
        <v>101</v>
      </c>
      <c r="C56" s="77"/>
      <c r="D56" s="268" t="s">
        <v>91</v>
      </c>
      <c r="E56" s="268"/>
      <c r="F56" s="268"/>
      <c r="G56" s="268"/>
      <c r="H56" s="268"/>
      <c r="I56" s="268"/>
      <c r="J56" s="6"/>
    </row>
    <row r="57" spans="1:10" ht="12.75">
      <c r="A57" s="6"/>
      <c r="B57" s="73"/>
      <c r="C57" s="73"/>
      <c r="D57" s="162">
        <v>2007</v>
      </c>
      <c r="E57" s="162">
        <v>2008</v>
      </c>
      <c r="F57" s="162">
        <v>2009</v>
      </c>
      <c r="G57" s="162">
        <v>2010</v>
      </c>
      <c r="H57" s="162">
        <v>2011</v>
      </c>
      <c r="I57" s="162">
        <v>2012</v>
      </c>
      <c r="J57" s="51" t="s">
        <v>76</v>
      </c>
    </row>
    <row r="58" spans="1:10" ht="14.25" customHeight="1">
      <c r="A58" s="6"/>
      <c r="B58" s="74" t="s">
        <v>102</v>
      </c>
      <c r="C58" s="74" t="s">
        <v>69</v>
      </c>
      <c r="D58" s="244"/>
      <c r="E58" s="244"/>
      <c r="F58" s="244"/>
      <c r="G58" s="244"/>
      <c r="H58" s="75"/>
      <c r="I58" s="75"/>
      <c r="J58" s="79">
        <v>0</v>
      </c>
    </row>
    <row r="59" spans="1:10" ht="12.75">
      <c r="A59" s="6"/>
      <c r="B59" s="77" t="s">
        <v>103</v>
      </c>
      <c r="C59" s="77"/>
      <c r="D59" s="268" t="s">
        <v>91</v>
      </c>
      <c r="E59" s="268"/>
      <c r="F59" s="268"/>
      <c r="G59" s="268"/>
      <c r="H59" s="268"/>
      <c r="I59" s="268"/>
      <c r="J59" s="6"/>
    </row>
    <row r="60" spans="1:10" ht="5.25" customHeight="1">
      <c r="A60" s="6"/>
      <c r="B60" s="73"/>
      <c r="C60" s="73"/>
      <c r="D60" s="6"/>
      <c r="E60" s="51"/>
      <c r="F60" s="51"/>
      <c r="G60" s="6"/>
      <c r="H60" s="6"/>
      <c r="I60" s="6"/>
      <c r="J60" s="6"/>
    </row>
    <row r="61" spans="1:10" ht="13.5" thickBot="1">
      <c r="A61" s="6"/>
      <c r="B61" s="74" t="s">
        <v>104</v>
      </c>
      <c r="C61" s="74"/>
      <c r="D61" s="78">
        <v>88540.92</v>
      </c>
      <c r="E61" s="78">
        <v>0</v>
      </c>
      <c r="F61" s="78">
        <v>0</v>
      </c>
      <c r="G61" s="78">
        <v>0</v>
      </c>
      <c r="H61" s="78">
        <v>0</v>
      </c>
      <c r="I61" s="78">
        <v>0</v>
      </c>
      <c r="J61" s="78">
        <v>88540.92</v>
      </c>
    </row>
    <row r="62" spans="1:10" ht="12.75">
      <c r="A62" s="6"/>
      <c r="B62" s="74"/>
      <c r="C62" s="74"/>
      <c r="D62" s="80"/>
      <c r="E62" s="80"/>
      <c r="F62" s="80"/>
      <c r="G62" s="80"/>
      <c r="H62" s="80"/>
      <c r="I62" s="80"/>
      <c r="J62" s="80"/>
    </row>
    <row r="63" spans="1:10" ht="18">
      <c r="A63" s="6"/>
      <c r="B63" s="72" t="s">
        <v>105</v>
      </c>
      <c r="C63" s="72"/>
      <c r="D63" s="6"/>
      <c r="E63" s="6"/>
      <c r="F63" s="6"/>
      <c r="G63" s="6"/>
      <c r="H63" s="6"/>
      <c r="I63" s="6"/>
      <c r="J63" s="6"/>
    </row>
    <row r="64" spans="1:10" ht="12.75">
      <c r="A64" s="6"/>
      <c r="B64" s="73"/>
      <c r="C64" s="73"/>
      <c r="D64" s="162">
        <v>2007</v>
      </c>
      <c r="E64" s="162">
        <v>2008</v>
      </c>
      <c r="F64" s="162">
        <v>2009</v>
      </c>
      <c r="G64" s="162">
        <v>2010</v>
      </c>
      <c r="H64" s="162">
        <v>2011</v>
      </c>
      <c r="I64" s="162">
        <v>2012</v>
      </c>
      <c r="J64" s="51" t="s">
        <v>76</v>
      </c>
    </row>
    <row r="65" spans="1:10" ht="12.75">
      <c r="A65" s="6"/>
      <c r="B65" s="74" t="s">
        <v>106</v>
      </c>
      <c r="C65" s="74" t="s">
        <v>70</v>
      </c>
      <c r="D65" s="75"/>
      <c r="E65" s="75"/>
      <c r="F65" s="75"/>
      <c r="G65" s="75"/>
      <c r="H65" s="75"/>
      <c r="I65" s="75"/>
      <c r="J65" s="79">
        <v>0</v>
      </c>
    </row>
    <row r="66" spans="1:10" ht="12.75">
      <c r="A66" s="6"/>
      <c r="B66" s="77"/>
      <c r="C66" s="77"/>
      <c r="D66" s="268" t="s">
        <v>91</v>
      </c>
      <c r="E66" s="268"/>
      <c r="F66" s="268"/>
      <c r="G66" s="268"/>
      <c r="H66" s="268"/>
      <c r="I66" s="268"/>
      <c r="J66" s="6"/>
    </row>
    <row r="67" spans="1:10" ht="12.75">
      <c r="A67" s="6"/>
      <c r="B67" s="73"/>
      <c r="C67" s="73"/>
      <c r="D67" s="162">
        <v>2007</v>
      </c>
      <c r="E67" s="162">
        <v>2008</v>
      </c>
      <c r="F67" s="162">
        <v>2009</v>
      </c>
      <c r="G67" s="162">
        <v>2010</v>
      </c>
      <c r="H67" s="162">
        <v>2011</v>
      </c>
      <c r="I67" s="162">
        <v>2012</v>
      </c>
      <c r="J67" s="51" t="s">
        <v>76</v>
      </c>
    </row>
    <row r="68" spans="1:10" ht="12.75">
      <c r="A68" s="6"/>
      <c r="B68" s="74" t="s">
        <v>107</v>
      </c>
      <c r="C68" s="74" t="s">
        <v>71</v>
      </c>
      <c r="D68" s="75"/>
      <c r="E68" s="75"/>
      <c r="F68" s="75"/>
      <c r="G68" s="75"/>
      <c r="H68" s="75"/>
      <c r="I68" s="75"/>
      <c r="J68" s="79">
        <v>0</v>
      </c>
    </row>
    <row r="69" spans="1:10" ht="13.5" customHeight="1">
      <c r="A69" s="6"/>
      <c r="B69" s="77"/>
      <c r="C69" s="77"/>
      <c r="D69" s="268" t="s">
        <v>91</v>
      </c>
      <c r="E69" s="268"/>
      <c r="F69" s="268"/>
      <c r="G69" s="268"/>
      <c r="H69" s="268"/>
      <c r="I69" s="268"/>
      <c r="J69" s="6"/>
    </row>
    <row r="70" spans="1:10" ht="12.75">
      <c r="A70" s="6"/>
      <c r="B70" s="73"/>
      <c r="C70" s="73"/>
      <c r="D70" s="162">
        <v>2007</v>
      </c>
      <c r="E70" s="162">
        <v>2008</v>
      </c>
      <c r="F70" s="162">
        <v>2009</v>
      </c>
      <c r="G70" s="162">
        <v>2010</v>
      </c>
      <c r="H70" s="162">
        <v>2011</v>
      </c>
      <c r="I70" s="162">
        <v>2012</v>
      </c>
      <c r="J70" s="51" t="s">
        <v>76</v>
      </c>
    </row>
    <row r="71" spans="1:10" ht="14.25" customHeight="1">
      <c r="A71" s="6"/>
      <c r="B71" s="74" t="s">
        <v>108</v>
      </c>
      <c r="C71" s="74" t="s">
        <v>71</v>
      </c>
      <c r="D71" s="75"/>
      <c r="E71" s="75"/>
      <c r="F71" s="75"/>
      <c r="G71" s="75"/>
      <c r="H71" s="75"/>
      <c r="I71" s="75"/>
      <c r="J71" s="79">
        <v>0</v>
      </c>
    </row>
    <row r="72" spans="1:10" ht="12.75">
      <c r="A72" s="6"/>
      <c r="B72" s="77" t="s">
        <v>109</v>
      </c>
      <c r="C72" s="77"/>
      <c r="D72" s="268" t="s">
        <v>91</v>
      </c>
      <c r="E72" s="268"/>
      <c r="F72" s="268"/>
      <c r="G72" s="268"/>
      <c r="H72" s="268"/>
      <c r="I72" s="268"/>
      <c r="J72" s="6"/>
    </row>
    <row r="73" spans="1:10" ht="5.25" customHeight="1">
      <c r="A73" s="6"/>
      <c r="B73" s="73"/>
      <c r="C73" s="73"/>
      <c r="D73" s="6"/>
      <c r="E73" s="51"/>
      <c r="F73" s="51"/>
      <c r="G73" s="6"/>
      <c r="H73" s="6"/>
      <c r="I73" s="6"/>
      <c r="J73" s="6"/>
    </row>
    <row r="74" spans="1:10" ht="13.5" thickBot="1">
      <c r="A74" s="6"/>
      <c r="B74" s="74" t="s">
        <v>110</v>
      </c>
      <c r="C74" s="74"/>
      <c r="D74" s="78">
        <v>0</v>
      </c>
      <c r="E74" s="78">
        <v>0</v>
      </c>
      <c r="F74" s="78">
        <v>0</v>
      </c>
      <c r="G74" s="78">
        <v>0</v>
      </c>
      <c r="H74" s="78">
        <v>0</v>
      </c>
      <c r="I74" s="78">
        <v>0</v>
      </c>
      <c r="J74" s="78">
        <v>0</v>
      </c>
    </row>
    <row r="75" spans="1:10" ht="12.75">
      <c r="A75" s="6"/>
      <c r="B75" s="74"/>
      <c r="C75" s="74"/>
      <c r="D75" s="80"/>
      <c r="E75" s="80"/>
      <c r="F75" s="80"/>
      <c r="G75" s="80"/>
      <c r="H75" s="80"/>
      <c r="I75" s="80"/>
      <c r="J75" s="80"/>
    </row>
    <row r="76" spans="1:10" ht="12.75">
      <c r="A76" s="6"/>
      <c r="B76" s="81"/>
      <c r="C76" s="81"/>
      <c r="D76" s="6"/>
      <c r="E76" s="6"/>
      <c r="F76" s="6"/>
      <c r="G76" s="6"/>
      <c r="H76" s="6"/>
      <c r="I76" s="6"/>
      <c r="J76" s="6"/>
    </row>
    <row r="77" spans="1:10" ht="18">
      <c r="A77" s="6"/>
      <c r="B77" s="72" t="s">
        <v>111</v>
      </c>
      <c r="C77" s="72"/>
      <c r="D77" s="162">
        <v>2007</v>
      </c>
      <c r="E77" s="162">
        <v>2008</v>
      </c>
      <c r="F77" s="162">
        <v>2009</v>
      </c>
      <c r="G77" s="162">
        <v>2010</v>
      </c>
      <c r="H77" s="162">
        <v>2011</v>
      </c>
      <c r="I77" s="162">
        <v>2012</v>
      </c>
      <c r="J77" s="51" t="s">
        <v>76</v>
      </c>
    </row>
    <row r="78" spans="1:10" ht="12.75">
      <c r="A78" s="6"/>
      <c r="B78" s="74" t="s">
        <v>112</v>
      </c>
      <c r="C78" s="74" t="s">
        <v>71</v>
      </c>
      <c r="D78" s="75"/>
      <c r="E78" s="75"/>
      <c r="F78" s="75"/>
      <c r="G78" s="75"/>
      <c r="H78" s="75"/>
      <c r="I78" s="75"/>
      <c r="J78" s="79">
        <v>0</v>
      </c>
    </row>
    <row r="79" spans="1:10" ht="12.75">
      <c r="A79" s="6"/>
      <c r="B79" s="77"/>
      <c r="C79" s="77"/>
      <c r="D79" s="268" t="s">
        <v>91</v>
      </c>
      <c r="E79" s="268"/>
      <c r="F79" s="268"/>
      <c r="G79" s="268"/>
      <c r="H79" s="268"/>
      <c r="I79" s="268"/>
      <c r="J79" s="6"/>
    </row>
    <row r="80" spans="1:10" ht="5.25" customHeight="1">
      <c r="A80" s="6"/>
      <c r="B80" s="73"/>
      <c r="C80" s="73"/>
      <c r="D80" s="6"/>
      <c r="E80" s="51"/>
      <c r="F80" s="51"/>
      <c r="G80" s="6"/>
      <c r="H80" s="6"/>
      <c r="I80" s="6"/>
      <c r="J80" s="6"/>
    </row>
    <row r="81" spans="1:10" ht="13.5" thickBot="1">
      <c r="A81" s="6"/>
      <c r="B81" s="74" t="s">
        <v>113</v>
      </c>
      <c r="C81" s="74"/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</row>
    <row r="82" spans="1:10" ht="12.75">
      <c r="A82" s="6"/>
      <c r="B82" s="74"/>
      <c r="C82" s="74"/>
      <c r="D82" s="80"/>
      <c r="E82" s="80"/>
      <c r="F82" s="80"/>
      <c r="G82" s="80"/>
      <c r="H82" s="80"/>
      <c r="I82" s="80"/>
      <c r="J82" s="80"/>
    </row>
    <row r="83" spans="1:10" ht="12.75">
      <c r="A83" s="6"/>
      <c r="B83" s="81"/>
      <c r="C83" s="81"/>
      <c r="D83" s="6"/>
      <c r="E83" s="6"/>
      <c r="F83" s="6"/>
      <c r="G83" s="6"/>
      <c r="H83" s="6"/>
      <c r="I83" s="6"/>
      <c r="J83" s="6"/>
    </row>
    <row r="84" spans="1:10" ht="18">
      <c r="A84" s="6"/>
      <c r="B84" s="72" t="s">
        <v>114</v>
      </c>
      <c r="C84" s="72"/>
      <c r="D84" s="162">
        <v>2007</v>
      </c>
      <c r="E84" s="162">
        <v>2008</v>
      </c>
      <c r="F84" s="162">
        <v>2009</v>
      </c>
      <c r="G84" s="162">
        <v>2010</v>
      </c>
      <c r="H84" s="162">
        <v>2011</v>
      </c>
      <c r="I84" s="162">
        <v>2012</v>
      </c>
      <c r="J84" s="51" t="s">
        <v>76</v>
      </c>
    </row>
    <row r="85" spans="1:10" ht="12.75">
      <c r="A85" s="6"/>
      <c r="B85" s="74" t="s">
        <v>115</v>
      </c>
      <c r="C85" s="74" t="s">
        <v>70</v>
      </c>
      <c r="D85" s="75"/>
      <c r="E85" s="75"/>
      <c r="F85" s="75"/>
      <c r="G85" s="75"/>
      <c r="H85" s="75"/>
      <c r="I85" s="75"/>
      <c r="J85" s="79">
        <v>0</v>
      </c>
    </row>
    <row r="86" spans="1:10" ht="12.75">
      <c r="A86" s="6"/>
      <c r="B86" s="77"/>
      <c r="C86" s="77"/>
      <c r="D86" s="268" t="s">
        <v>91</v>
      </c>
      <c r="E86" s="268"/>
      <c r="F86" s="268"/>
      <c r="G86" s="268"/>
      <c r="H86" s="268"/>
      <c r="I86" s="268"/>
      <c r="J86" s="6"/>
    </row>
    <row r="87" spans="1:10" ht="14.25" customHeight="1">
      <c r="A87" s="6"/>
      <c r="B87" s="73"/>
      <c r="C87" s="73"/>
      <c r="D87" s="162">
        <v>2007</v>
      </c>
      <c r="E87" s="162">
        <v>2008</v>
      </c>
      <c r="F87" s="162">
        <v>2009</v>
      </c>
      <c r="G87" s="162">
        <v>2010</v>
      </c>
      <c r="H87" s="162">
        <v>2011</v>
      </c>
      <c r="I87" s="162">
        <v>2012</v>
      </c>
      <c r="J87" s="51" t="s">
        <v>76</v>
      </c>
    </row>
    <row r="88" spans="1:10" ht="14.25" customHeight="1">
      <c r="A88" s="6"/>
      <c r="B88" s="74" t="s">
        <v>116</v>
      </c>
      <c r="C88" s="74" t="s">
        <v>70</v>
      </c>
      <c r="D88" s="75"/>
      <c r="E88" s="75"/>
      <c r="F88" s="75"/>
      <c r="G88" s="75"/>
      <c r="H88" s="75"/>
      <c r="I88" s="75"/>
      <c r="J88" s="79">
        <v>0</v>
      </c>
    </row>
    <row r="89" spans="1:10" ht="12.75">
      <c r="A89" s="6"/>
      <c r="B89" s="77"/>
      <c r="C89" s="77"/>
      <c r="D89" s="268" t="s">
        <v>91</v>
      </c>
      <c r="E89" s="268"/>
      <c r="F89" s="268"/>
      <c r="G89" s="268"/>
      <c r="H89" s="268"/>
      <c r="I89" s="268"/>
      <c r="J89" s="6"/>
    </row>
    <row r="90" spans="1:10" ht="14.25" customHeight="1">
      <c r="A90" s="6"/>
      <c r="B90" s="73"/>
      <c r="C90" s="73"/>
      <c r="D90" s="162">
        <v>2007</v>
      </c>
      <c r="E90" s="162">
        <v>2008</v>
      </c>
      <c r="F90" s="162">
        <v>2009</v>
      </c>
      <c r="G90" s="162">
        <v>2010</v>
      </c>
      <c r="H90" s="162">
        <v>2011</v>
      </c>
      <c r="I90" s="162">
        <v>2012</v>
      </c>
      <c r="J90" s="51" t="s">
        <v>76</v>
      </c>
    </row>
    <row r="91" spans="1:10" ht="14.25" customHeight="1">
      <c r="A91" s="6"/>
      <c r="B91" s="74" t="s">
        <v>117</v>
      </c>
      <c r="C91" s="74" t="s">
        <v>70</v>
      </c>
      <c r="D91" s="75"/>
      <c r="E91" s="75"/>
      <c r="F91" s="75"/>
      <c r="G91" s="75"/>
      <c r="H91" s="75"/>
      <c r="I91" s="75"/>
      <c r="J91" s="79">
        <v>0</v>
      </c>
    </row>
    <row r="92" spans="1:10" ht="12.75">
      <c r="A92" s="6"/>
      <c r="B92" s="77"/>
      <c r="C92" s="77"/>
      <c r="D92" s="268" t="s">
        <v>91</v>
      </c>
      <c r="E92" s="268"/>
      <c r="F92" s="268"/>
      <c r="G92" s="268"/>
      <c r="H92" s="268"/>
      <c r="I92" s="268"/>
      <c r="J92" s="6"/>
    </row>
    <row r="93" spans="1:10" ht="14.25" customHeight="1">
      <c r="A93" s="6"/>
      <c r="B93" s="73"/>
      <c r="C93" s="73"/>
      <c r="D93" s="162">
        <v>2007</v>
      </c>
      <c r="E93" s="162">
        <v>2008</v>
      </c>
      <c r="F93" s="162">
        <v>2009</v>
      </c>
      <c r="G93" s="162">
        <v>2010</v>
      </c>
      <c r="H93" s="162">
        <v>2011</v>
      </c>
      <c r="I93" s="162">
        <v>2012</v>
      </c>
      <c r="J93" s="51" t="s">
        <v>76</v>
      </c>
    </row>
    <row r="94" spans="1:10" ht="14.25" customHeight="1">
      <c r="A94" s="6"/>
      <c r="B94" s="74" t="s">
        <v>118</v>
      </c>
      <c r="C94" s="74" t="s">
        <v>70</v>
      </c>
      <c r="D94" s="75"/>
      <c r="E94" s="75"/>
      <c r="F94" s="75"/>
      <c r="G94" s="75"/>
      <c r="H94" s="75"/>
      <c r="I94" s="75"/>
      <c r="J94" s="79">
        <v>0</v>
      </c>
    </row>
    <row r="95" spans="1:10" ht="12.75">
      <c r="A95" s="6"/>
      <c r="B95" s="77"/>
      <c r="C95" s="77"/>
      <c r="D95" s="268" t="s">
        <v>91</v>
      </c>
      <c r="E95" s="268"/>
      <c r="F95" s="268"/>
      <c r="G95" s="268"/>
      <c r="H95" s="268"/>
      <c r="I95" s="268"/>
      <c r="J95" s="6"/>
    </row>
    <row r="96" spans="1:10" ht="14.25" customHeight="1">
      <c r="A96" s="6"/>
      <c r="B96" s="73"/>
      <c r="C96" s="73"/>
      <c r="D96" s="162">
        <v>2007</v>
      </c>
      <c r="E96" s="162">
        <v>2008</v>
      </c>
      <c r="F96" s="162">
        <v>2009</v>
      </c>
      <c r="G96" s="162">
        <v>2010</v>
      </c>
      <c r="H96" s="162">
        <v>2011</v>
      </c>
      <c r="I96" s="162">
        <v>2012</v>
      </c>
      <c r="J96" s="51" t="s">
        <v>76</v>
      </c>
    </row>
    <row r="97" spans="1:10" ht="14.25" customHeight="1">
      <c r="A97" s="6"/>
      <c r="B97" s="74" t="s">
        <v>119</v>
      </c>
      <c r="C97" s="74" t="s">
        <v>70</v>
      </c>
      <c r="D97" s="75"/>
      <c r="E97" s="75"/>
      <c r="F97" s="75"/>
      <c r="G97" s="75"/>
      <c r="H97" s="75"/>
      <c r="I97" s="75"/>
      <c r="J97" s="79">
        <v>0</v>
      </c>
    </row>
    <row r="98" spans="1:10" ht="12.75">
      <c r="A98" s="6"/>
      <c r="B98" s="77"/>
      <c r="D98" s="268" t="s">
        <v>91</v>
      </c>
      <c r="E98" s="268"/>
      <c r="F98" s="268"/>
      <c r="G98" s="268"/>
      <c r="H98" s="268"/>
      <c r="I98" s="268"/>
      <c r="J98" s="6"/>
    </row>
    <row r="99" spans="1:10" ht="14.25" customHeight="1">
      <c r="A99" s="6"/>
      <c r="B99" s="73"/>
      <c r="C99" s="73"/>
      <c r="D99" s="162">
        <v>2007</v>
      </c>
      <c r="E99" s="162">
        <v>2008</v>
      </c>
      <c r="F99" s="162">
        <v>2009</v>
      </c>
      <c r="G99" s="162">
        <v>2010</v>
      </c>
      <c r="H99" s="162">
        <v>2011</v>
      </c>
      <c r="I99" s="162">
        <v>2012</v>
      </c>
      <c r="J99" s="51" t="s">
        <v>76</v>
      </c>
    </row>
    <row r="100" spans="1:10" ht="14.25" customHeight="1">
      <c r="A100" s="6"/>
      <c r="B100" s="74" t="s">
        <v>367</v>
      </c>
      <c r="C100" s="74" t="s">
        <v>74</v>
      </c>
      <c r="D100" s="75">
        <v>246631.01</v>
      </c>
      <c r="E100" s="75">
        <v>180969.61</v>
      </c>
      <c r="F100" s="75">
        <v>2315.03</v>
      </c>
      <c r="G100" s="75">
        <v>3046.95</v>
      </c>
      <c r="H100" s="75"/>
      <c r="I100" s="75"/>
      <c r="J100" s="79">
        <v>432962.60000000003</v>
      </c>
    </row>
    <row r="101" spans="1:10" ht="12.75">
      <c r="A101" s="6"/>
      <c r="B101" s="77"/>
      <c r="D101" s="268" t="s">
        <v>91</v>
      </c>
      <c r="E101" s="268"/>
      <c r="F101" s="268"/>
      <c r="G101" s="268"/>
      <c r="H101" s="268"/>
      <c r="I101" s="268"/>
      <c r="J101" s="6"/>
    </row>
    <row r="102" spans="1:10" ht="5.25" customHeight="1">
      <c r="A102" s="6"/>
      <c r="B102" s="73"/>
      <c r="C102" s="73"/>
      <c r="D102" s="6"/>
      <c r="E102" s="51"/>
      <c r="F102" s="51"/>
      <c r="G102" s="6"/>
      <c r="H102" s="6"/>
      <c r="I102" s="6"/>
      <c r="J102" s="6"/>
    </row>
    <row r="103" spans="1:10" ht="13.5" thickBot="1">
      <c r="A103" s="6"/>
      <c r="B103" s="74" t="s">
        <v>120</v>
      </c>
      <c r="C103" s="74"/>
      <c r="D103" s="78">
        <v>246631.01</v>
      </c>
      <c r="E103" s="78">
        <v>180969.61</v>
      </c>
      <c r="F103" s="78">
        <v>2315.03</v>
      </c>
      <c r="G103" s="78">
        <v>3046.95</v>
      </c>
      <c r="H103" s="78">
        <v>0</v>
      </c>
      <c r="I103" s="78">
        <v>0</v>
      </c>
      <c r="J103" s="78">
        <v>432962.60000000003</v>
      </c>
    </row>
    <row r="104" spans="1:10" ht="12.75">
      <c r="A104" s="6"/>
      <c r="B104" s="63"/>
      <c r="C104" s="63"/>
      <c r="D104" s="80"/>
      <c r="E104" s="80"/>
      <c r="F104" s="80"/>
      <c r="G104" s="80"/>
      <c r="H104" s="80"/>
      <c r="I104" s="80"/>
      <c r="J104" s="80"/>
    </row>
    <row r="105" spans="1:10" ht="18.75" thickBot="1">
      <c r="A105" s="6"/>
      <c r="B105" s="57" t="s">
        <v>121</v>
      </c>
      <c r="C105" s="57"/>
      <c r="D105" s="82">
        <v>2186557.91</v>
      </c>
      <c r="E105" s="82">
        <v>840388.61</v>
      </c>
      <c r="F105" s="82">
        <v>680247.25</v>
      </c>
      <c r="G105" s="82">
        <v>167046.95</v>
      </c>
      <c r="H105" s="82">
        <v>0</v>
      </c>
      <c r="I105" s="82">
        <v>0</v>
      </c>
      <c r="J105" s="82">
        <v>3874240.72</v>
      </c>
    </row>
    <row r="106" spans="1:10" ht="13.5" thickTop="1">
      <c r="A106" s="6"/>
      <c r="B106" s="63"/>
      <c r="C106" s="63"/>
      <c r="D106" s="83"/>
      <c r="E106" s="80"/>
      <c r="F106" s="80"/>
      <c r="G106" s="80"/>
      <c r="H106" s="80"/>
      <c r="I106" s="80"/>
      <c r="J106" s="80"/>
    </row>
    <row r="107" spans="2:10" ht="23.25">
      <c r="B107" s="71" t="s">
        <v>122</v>
      </c>
      <c r="C107" s="71"/>
      <c r="D107" s="6"/>
      <c r="E107" s="6"/>
      <c r="F107" s="6"/>
      <c r="G107" s="6"/>
      <c r="H107" s="6"/>
      <c r="I107" s="6"/>
      <c r="J107" s="6"/>
    </row>
    <row r="108" spans="1:10" ht="18">
      <c r="A108" s="6"/>
      <c r="B108" s="72" t="s">
        <v>123</v>
      </c>
      <c r="C108" s="72"/>
      <c r="D108" s="6"/>
      <c r="E108" s="6"/>
      <c r="F108" s="6"/>
      <c r="G108" s="6"/>
      <c r="H108" s="6"/>
      <c r="I108" s="6"/>
      <c r="J108" s="6"/>
    </row>
    <row r="109" spans="1:10" ht="12.75">
      <c r="A109" s="6"/>
      <c r="B109" s="73"/>
      <c r="C109" s="73"/>
      <c r="D109" s="162">
        <v>2007</v>
      </c>
      <c r="E109" s="162">
        <v>2008</v>
      </c>
      <c r="F109" s="162">
        <v>2009</v>
      </c>
      <c r="G109" s="162">
        <v>2010</v>
      </c>
      <c r="H109" s="162">
        <v>2011</v>
      </c>
      <c r="I109" s="162">
        <v>2012</v>
      </c>
      <c r="J109" s="51" t="s">
        <v>76</v>
      </c>
    </row>
    <row r="110" spans="1:10" ht="12.75">
      <c r="A110" s="6"/>
      <c r="B110" s="74" t="s">
        <v>124</v>
      </c>
      <c r="C110" s="74"/>
      <c r="D110" s="75">
        <v>387.67</v>
      </c>
      <c r="E110" s="75">
        <v>84922.15000000001</v>
      </c>
      <c r="F110" s="75">
        <v>87603.55</v>
      </c>
      <c r="G110" s="75">
        <v>70555</v>
      </c>
      <c r="H110" s="75"/>
      <c r="I110" s="75"/>
      <c r="J110" s="79">
        <v>243468.37</v>
      </c>
    </row>
    <row r="111" spans="1:10" ht="12.75">
      <c r="A111" s="6"/>
      <c r="B111" s="77" t="s">
        <v>125</v>
      </c>
      <c r="C111" s="77"/>
      <c r="D111" s="268" t="s">
        <v>91</v>
      </c>
      <c r="E111" s="268"/>
      <c r="F111" s="268"/>
      <c r="G111" s="268"/>
      <c r="H111" s="268"/>
      <c r="I111" s="268"/>
      <c r="J111" s="6"/>
    </row>
    <row r="112" spans="1:10" ht="13.5" thickBot="1">
      <c r="A112" s="6"/>
      <c r="B112" s="74" t="s">
        <v>126</v>
      </c>
      <c r="C112" s="74"/>
      <c r="D112" s="78">
        <v>387.67</v>
      </c>
      <c r="E112" s="78">
        <v>84922.15000000001</v>
      </c>
      <c r="F112" s="78">
        <v>87603.55</v>
      </c>
      <c r="G112" s="78">
        <v>70555</v>
      </c>
      <c r="H112" s="78">
        <v>0</v>
      </c>
      <c r="I112" s="78">
        <v>0</v>
      </c>
      <c r="J112" s="78">
        <v>243468.37</v>
      </c>
    </row>
    <row r="113" spans="1:10" ht="12.75">
      <c r="A113" s="6"/>
      <c r="B113" s="73"/>
      <c r="C113" s="73"/>
      <c r="D113" s="6"/>
      <c r="E113" s="6"/>
      <c r="F113" s="6"/>
      <c r="G113" s="6"/>
      <c r="H113" s="6"/>
      <c r="I113" s="6"/>
      <c r="J113" s="6"/>
    </row>
    <row r="114" spans="1:10" ht="18">
      <c r="A114" s="6"/>
      <c r="B114" s="72" t="s">
        <v>127</v>
      </c>
      <c r="C114" s="72"/>
      <c r="D114" s="6"/>
      <c r="E114" s="6"/>
      <c r="F114" s="6"/>
      <c r="G114" s="6"/>
      <c r="H114" s="6"/>
      <c r="I114" s="6"/>
      <c r="J114" s="6"/>
    </row>
    <row r="115" spans="1:10" ht="12.75">
      <c r="A115" s="6"/>
      <c r="B115" s="73"/>
      <c r="C115" s="73"/>
      <c r="D115" s="162">
        <v>2007</v>
      </c>
      <c r="E115" s="162">
        <v>2008</v>
      </c>
      <c r="F115" s="162">
        <v>2009</v>
      </c>
      <c r="G115" s="162">
        <v>2010</v>
      </c>
      <c r="H115" s="162">
        <v>2011</v>
      </c>
      <c r="I115" s="162">
        <v>2012</v>
      </c>
      <c r="J115" s="51" t="s">
        <v>76</v>
      </c>
    </row>
    <row r="116" spans="1:10" ht="12.75">
      <c r="A116" s="6"/>
      <c r="B116" s="74" t="s">
        <v>128</v>
      </c>
      <c r="C116" s="74"/>
      <c r="D116" s="75"/>
      <c r="E116" s="75"/>
      <c r="F116" s="75"/>
      <c r="G116" s="75"/>
      <c r="H116" s="75"/>
      <c r="I116" s="75"/>
      <c r="J116" s="79">
        <v>0</v>
      </c>
    </row>
    <row r="117" spans="1:10" ht="12.75">
      <c r="A117" s="6"/>
      <c r="B117" s="77"/>
      <c r="C117" s="77"/>
      <c r="D117" s="268" t="s">
        <v>91</v>
      </c>
      <c r="E117" s="268"/>
      <c r="F117" s="268"/>
      <c r="G117" s="268"/>
      <c r="H117" s="268"/>
      <c r="I117" s="268"/>
      <c r="J117" s="6"/>
    </row>
    <row r="118" spans="1:10" ht="6.75" customHeight="1">
      <c r="A118" s="6"/>
      <c r="B118" s="73"/>
      <c r="C118" s="73"/>
      <c r="D118" s="6"/>
      <c r="E118" s="51"/>
      <c r="F118" s="51"/>
      <c r="G118" s="6"/>
      <c r="H118" s="6"/>
      <c r="I118" s="6"/>
      <c r="J118" s="6"/>
    </row>
    <row r="119" spans="1:10" ht="13.5" thickBot="1">
      <c r="A119" s="6"/>
      <c r="B119" s="74" t="s">
        <v>104</v>
      </c>
      <c r="C119" s="74"/>
      <c r="D119" s="78">
        <v>0</v>
      </c>
      <c r="E119" s="78">
        <v>0</v>
      </c>
      <c r="F119" s="78">
        <v>0</v>
      </c>
      <c r="G119" s="78">
        <v>0</v>
      </c>
      <c r="H119" s="78">
        <v>0</v>
      </c>
      <c r="I119" s="78">
        <v>0</v>
      </c>
      <c r="J119" s="78">
        <v>0</v>
      </c>
    </row>
    <row r="120" spans="1:10" ht="12.75">
      <c r="A120" s="6"/>
      <c r="B120" s="74"/>
      <c r="C120" s="74"/>
      <c r="D120" s="80"/>
      <c r="E120" s="80"/>
      <c r="F120" s="80"/>
      <c r="G120" s="80"/>
      <c r="H120" s="80"/>
      <c r="I120" s="80"/>
      <c r="J120" s="80"/>
    </row>
    <row r="121" spans="1:10" ht="18">
      <c r="A121" s="6"/>
      <c r="B121" s="72" t="s">
        <v>129</v>
      </c>
      <c r="C121" s="72"/>
      <c r="D121" s="6"/>
      <c r="E121" s="6"/>
      <c r="F121" s="6"/>
      <c r="G121" s="6"/>
      <c r="H121" s="6"/>
      <c r="I121" s="6"/>
      <c r="J121" s="6"/>
    </row>
    <row r="122" spans="1:10" ht="12.75">
      <c r="A122" s="6"/>
      <c r="B122" s="73"/>
      <c r="C122" s="73"/>
      <c r="D122" s="162">
        <v>2007</v>
      </c>
      <c r="E122" s="162">
        <v>2008</v>
      </c>
      <c r="F122" s="162">
        <v>2009</v>
      </c>
      <c r="G122" s="162">
        <v>2010</v>
      </c>
      <c r="H122" s="162">
        <v>2011</v>
      </c>
      <c r="I122" s="162">
        <v>2012</v>
      </c>
      <c r="J122" s="51" t="s">
        <v>76</v>
      </c>
    </row>
    <row r="123" spans="1:10" ht="12.75">
      <c r="A123" s="6"/>
      <c r="B123" s="74" t="s">
        <v>130</v>
      </c>
      <c r="C123" s="74"/>
      <c r="D123" s="75"/>
      <c r="E123" s="75"/>
      <c r="F123" s="75"/>
      <c r="G123" s="75"/>
      <c r="H123" s="75"/>
      <c r="I123" s="75"/>
      <c r="J123" s="79">
        <v>0</v>
      </c>
    </row>
    <row r="124" spans="1:10" ht="12.75">
      <c r="A124" s="6"/>
      <c r="B124" s="77" t="s">
        <v>131</v>
      </c>
      <c r="C124" s="77"/>
      <c r="D124" s="268" t="s">
        <v>91</v>
      </c>
      <c r="E124" s="268"/>
      <c r="F124" s="268"/>
      <c r="G124" s="268"/>
      <c r="H124" s="268"/>
      <c r="I124" s="268"/>
      <c r="J124" s="6"/>
    </row>
    <row r="125" spans="1:10" ht="5.25" customHeight="1">
      <c r="A125" s="6"/>
      <c r="B125" s="73"/>
      <c r="C125" s="73"/>
      <c r="D125" s="51"/>
      <c r="E125" s="51"/>
      <c r="F125" s="51"/>
      <c r="G125" s="51"/>
      <c r="H125" s="51"/>
      <c r="I125" s="51"/>
      <c r="J125" s="6"/>
    </row>
    <row r="126" spans="1:10" ht="12.75">
      <c r="A126" s="6"/>
      <c r="B126" s="74" t="s">
        <v>132</v>
      </c>
      <c r="C126" s="74"/>
      <c r="D126" s="75"/>
      <c r="E126" s="75"/>
      <c r="F126" s="75">
        <v>14221.08</v>
      </c>
      <c r="G126" s="75">
        <v>21600</v>
      </c>
      <c r="H126" s="75"/>
      <c r="I126" s="75"/>
      <c r="J126" s="79">
        <v>35821.08</v>
      </c>
    </row>
    <row r="127" spans="1:10" ht="12.75">
      <c r="A127" s="6"/>
      <c r="B127" s="77" t="s">
        <v>133</v>
      </c>
      <c r="C127" s="77"/>
      <c r="D127" s="268" t="s">
        <v>91</v>
      </c>
      <c r="E127" s="268"/>
      <c r="F127" s="268"/>
      <c r="G127" s="268"/>
      <c r="H127" s="268"/>
      <c r="I127" s="268"/>
      <c r="J127" s="6"/>
    </row>
    <row r="128" spans="1:10" ht="6.75" customHeight="1">
      <c r="A128" s="6"/>
      <c r="B128" s="73"/>
      <c r="C128" s="73"/>
      <c r="D128" s="6"/>
      <c r="E128" s="51"/>
      <c r="F128" s="51"/>
      <c r="G128" s="6"/>
      <c r="H128" s="6"/>
      <c r="I128" s="6"/>
      <c r="J128" s="6"/>
    </row>
    <row r="129" spans="1:10" ht="13.5" thickBot="1">
      <c r="A129" s="6"/>
      <c r="B129" s="74" t="s">
        <v>110</v>
      </c>
      <c r="C129" s="74"/>
      <c r="D129" s="78">
        <v>0</v>
      </c>
      <c r="E129" s="78">
        <v>0</v>
      </c>
      <c r="F129" s="78">
        <v>14221.08</v>
      </c>
      <c r="G129" s="78">
        <v>21600</v>
      </c>
      <c r="H129" s="78">
        <v>0</v>
      </c>
      <c r="I129" s="78">
        <v>0</v>
      </c>
      <c r="J129" s="78">
        <v>35821.08</v>
      </c>
    </row>
    <row r="130" spans="1:10" ht="12.75">
      <c r="A130" s="6"/>
      <c r="B130" s="74"/>
      <c r="C130" s="74"/>
      <c r="D130" s="80"/>
      <c r="E130" s="80"/>
      <c r="F130" s="80"/>
      <c r="G130" s="80"/>
      <c r="H130" s="80"/>
      <c r="I130" s="80"/>
      <c r="J130" s="80"/>
    </row>
    <row r="131" spans="1:10" ht="18">
      <c r="A131" s="6"/>
      <c r="B131" s="72" t="s">
        <v>134</v>
      </c>
      <c r="C131" s="72"/>
      <c r="D131" s="6"/>
      <c r="E131" s="6"/>
      <c r="F131" s="6"/>
      <c r="G131" s="6"/>
      <c r="H131" s="6"/>
      <c r="I131" s="6"/>
      <c r="J131" s="6"/>
    </row>
    <row r="132" spans="1:10" ht="12.75">
      <c r="A132" s="6"/>
      <c r="B132" s="73"/>
      <c r="C132" s="73"/>
      <c r="D132" s="162">
        <v>2007</v>
      </c>
      <c r="E132" s="162">
        <v>2008</v>
      </c>
      <c r="F132" s="162">
        <v>2009</v>
      </c>
      <c r="G132" s="162">
        <v>2010</v>
      </c>
      <c r="H132" s="162">
        <v>2011</v>
      </c>
      <c r="I132" s="162">
        <v>2012</v>
      </c>
      <c r="J132" s="51" t="s">
        <v>76</v>
      </c>
    </row>
    <row r="133" spans="1:10" ht="12.75">
      <c r="A133" s="6"/>
      <c r="B133" s="74" t="s">
        <v>135</v>
      </c>
      <c r="C133" s="74"/>
      <c r="D133" s="75"/>
      <c r="E133" s="75"/>
      <c r="F133" s="75"/>
      <c r="G133" s="75"/>
      <c r="H133" s="75"/>
      <c r="I133" s="75"/>
      <c r="J133" s="79">
        <v>0</v>
      </c>
    </row>
    <row r="134" spans="1:10" ht="12.75">
      <c r="A134" s="6"/>
      <c r="B134" s="77" t="s">
        <v>136</v>
      </c>
      <c r="C134" s="77"/>
      <c r="D134" s="268" t="s">
        <v>91</v>
      </c>
      <c r="E134" s="268"/>
      <c r="F134" s="268"/>
      <c r="G134" s="268"/>
      <c r="H134" s="268"/>
      <c r="I134" s="268"/>
      <c r="J134" s="6"/>
    </row>
    <row r="135" spans="1:10" ht="6.75" customHeight="1">
      <c r="A135" s="6"/>
      <c r="B135" s="73"/>
      <c r="C135" s="73"/>
      <c r="D135" s="6"/>
      <c r="E135" s="51"/>
      <c r="F135" s="51"/>
      <c r="G135" s="6"/>
      <c r="H135" s="6"/>
      <c r="I135" s="6"/>
      <c r="J135" s="6"/>
    </row>
    <row r="136" spans="1:10" ht="13.5" thickBot="1">
      <c r="A136" s="6"/>
      <c r="B136" s="74" t="s">
        <v>137</v>
      </c>
      <c r="C136" s="74"/>
      <c r="D136" s="78">
        <v>0</v>
      </c>
      <c r="E136" s="78">
        <v>0</v>
      </c>
      <c r="F136" s="78">
        <v>0</v>
      </c>
      <c r="G136" s="78">
        <v>0</v>
      </c>
      <c r="H136" s="78">
        <v>0</v>
      </c>
      <c r="I136" s="78">
        <v>0</v>
      </c>
      <c r="J136" s="78">
        <v>0</v>
      </c>
    </row>
    <row r="137" spans="1:10" ht="12.75">
      <c r="A137" s="6"/>
      <c r="B137" s="74"/>
      <c r="C137" s="74"/>
      <c r="D137" s="80"/>
      <c r="E137" s="80"/>
      <c r="F137" s="80"/>
      <c r="G137" s="80"/>
      <c r="H137" s="80"/>
      <c r="I137" s="80"/>
      <c r="J137" s="80"/>
    </row>
    <row r="138" spans="1:10" ht="18">
      <c r="A138" s="6"/>
      <c r="B138" s="72" t="s">
        <v>138</v>
      </c>
      <c r="C138" s="72"/>
      <c r="D138" s="6"/>
      <c r="E138" s="6"/>
      <c r="F138" s="6"/>
      <c r="G138" s="6"/>
      <c r="H138" s="6"/>
      <c r="I138" s="6"/>
      <c r="J138" s="6"/>
    </row>
    <row r="139" spans="1:10" ht="12.75">
      <c r="A139" s="6"/>
      <c r="B139" s="73"/>
      <c r="C139" s="73"/>
      <c r="D139" s="162">
        <v>2007</v>
      </c>
      <c r="E139" s="162">
        <v>2008</v>
      </c>
      <c r="F139" s="162">
        <v>2009</v>
      </c>
      <c r="G139" s="162">
        <v>2010</v>
      </c>
      <c r="H139" s="162">
        <v>2011</v>
      </c>
      <c r="I139" s="162">
        <v>2012</v>
      </c>
      <c r="J139" s="51" t="s">
        <v>76</v>
      </c>
    </row>
    <row r="140" spans="1:10" ht="12.75">
      <c r="A140" s="6"/>
      <c r="B140" s="74" t="s">
        <v>139</v>
      </c>
      <c r="C140" s="74"/>
      <c r="D140" s="75">
        <v>0</v>
      </c>
      <c r="E140" s="75">
        <v>0</v>
      </c>
      <c r="F140" s="75"/>
      <c r="G140" s="75"/>
      <c r="H140" s="75"/>
      <c r="I140" s="75"/>
      <c r="J140" s="79">
        <v>0</v>
      </c>
    </row>
    <row r="141" spans="1:10" ht="12.75">
      <c r="A141" s="6"/>
      <c r="B141" s="77"/>
      <c r="C141" s="77"/>
      <c r="D141" s="268" t="s">
        <v>91</v>
      </c>
      <c r="E141" s="268"/>
      <c r="F141" s="268"/>
      <c r="G141" s="268"/>
      <c r="H141" s="268"/>
      <c r="I141" s="268"/>
      <c r="J141" s="6"/>
    </row>
    <row r="142" spans="1:10" ht="12.75">
      <c r="A142" s="6"/>
      <c r="B142" s="73"/>
      <c r="C142" s="73"/>
      <c r="D142" s="162">
        <v>2007</v>
      </c>
      <c r="E142" s="162">
        <v>2008</v>
      </c>
      <c r="F142" s="162">
        <v>2009</v>
      </c>
      <c r="G142" s="162">
        <v>2010</v>
      </c>
      <c r="H142" s="162">
        <v>2011</v>
      </c>
      <c r="I142" s="162">
        <v>2012</v>
      </c>
      <c r="J142" s="51" t="s">
        <v>76</v>
      </c>
    </row>
    <row r="143" spans="1:10" ht="12.75">
      <c r="A143" s="6"/>
      <c r="B143" s="74" t="s">
        <v>140</v>
      </c>
      <c r="C143" s="74"/>
      <c r="D143" s="75"/>
      <c r="E143" s="75"/>
      <c r="F143" s="75"/>
      <c r="G143" s="75"/>
      <c r="H143" s="75"/>
      <c r="I143" s="75"/>
      <c r="J143" s="79">
        <v>0</v>
      </c>
    </row>
    <row r="144" spans="1:10" ht="12.75">
      <c r="A144" s="6"/>
      <c r="B144" s="77" t="s">
        <v>141</v>
      </c>
      <c r="C144" s="77"/>
      <c r="D144" s="268" t="s">
        <v>91</v>
      </c>
      <c r="E144" s="268"/>
      <c r="F144" s="268"/>
      <c r="G144" s="268"/>
      <c r="H144" s="268"/>
      <c r="I144" s="268"/>
      <c r="J144" s="6"/>
    </row>
    <row r="145" spans="1:10" ht="12.75">
      <c r="A145" s="6"/>
      <c r="B145" s="73"/>
      <c r="C145" s="73"/>
      <c r="D145" s="162">
        <v>2007</v>
      </c>
      <c r="E145" s="162">
        <v>2008</v>
      </c>
      <c r="F145" s="162">
        <v>2009</v>
      </c>
      <c r="G145" s="162">
        <v>2010</v>
      </c>
      <c r="H145" s="162">
        <v>2011</v>
      </c>
      <c r="I145" s="162">
        <v>2012</v>
      </c>
      <c r="J145" s="51" t="s">
        <v>76</v>
      </c>
    </row>
    <row r="146" spans="1:10" ht="12.75">
      <c r="A146" s="6"/>
      <c r="B146" s="74" t="s">
        <v>142</v>
      </c>
      <c r="C146" s="74"/>
      <c r="D146" s="75"/>
      <c r="E146" s="75"/>
      <c r="F146" s="75"/>
      <c r="G146" s="75"/>
      <c r="H146" s="75"/>
      <c r="I146" s="75"/>
      <c r="J146" s="79">
        <v>0</v>
      </c>
    </row>
    <row r="147" spans="1:10" ht="12.75">
      <c r="A147" s="6"/>
      <c r="B147" s="77"/>
      <c r="C147" s="77"/>
      <c r="D147" s="268" t="s">
        <v>91</v>
      </c>
      <c r="E147" s="268"/>
      <c r="F147" s="268"/>
      <c r="G147" s="268"/>
      <c r="H147" s="268"/>
      <c r="I147" s="268"/>
      <c r="J147" s="6"/>
    </row>
    <row r="148" spans="1:10" ht="12.75">
      <c r="A148" s="6"/>
      <c r="B148" s="73"/>
      <c r="C148" s="73"/>
      <c r="D148" s="162">
        <v>2007</v>
      </c>
      <c r="E148" s="162">
        <v>2008</v>
      </c>
      <c r="F148" s="162">
        <v>2009</v>
      </c>
      <c r="G148" s="162">
        <v>2010</v>
      </c>
      <c r="H148" s="162">
        <v>2011</v>
      </c>
      <c r="I148" s="162">
        <v>2012</v>
      </c>
      <c r="J148" s="51" t="s">
        <v>76</v>
      </c>
    </row>
    <row r="149" spans="1:10" ht="12.75">
      <c r="A149" s="6"/>
      <c r="B149" s="74" t="s">
        <v>143</v>
      </c>
      <c r="C149" s="74"/>
      <c r="D149" s="75"/>
      <c r="E149" s="75"/>
      <c r="F149" s="75"/>
      <c r="G149" s="75"/>
      <c r="H149" s="75"/>
      <c r="I149" s="75"/>
      <c r="J149" s="79">
        <v>0</v>
      </c>
    </row>
    <row r="150" spans="1:10" ht="12.75">
      <c r="A150" s="6"/>
      <c r="B150" s="77" t="s">
        <v>144</v>
      </c>
      <c r="C150" s="77"/>
      <c r="D150" s="268" t="s">
        <v>91</v>
      </c>
      <c r="E150" s="268"/>
      <c r="F150" s="268"/>
      <c r="G150" s="268"/>
      <c r="H150" s="268"/>
      <c r="I150" s="268"/>
      <c r="J150" s="6"/>
    </row>
    <row r="151" spans="1:10" ht="12.75">
      <c r="A151" s="6"/>
      <c r="B151" s="73"/>
      <c r="C151" s="73"/>
      <c r="D151" s="162">
        <v>2007</v>
      </c>
      <c r="E151" s="162">
        <v>2008</v>
      </c>
      <c r="F151" s="162">
        <v>2009</v>
      </c>
      <c r="G151" s="162">
        <v>2010</v>
      </c>
      <c r="H151" s="162">
        <v>2011</v>
      </c>
      <c r="I151" s="162">
        <v>2012</v>
      </c>
      <c r="J151" s="51" t="s">
        <v>76</v>
      </c>
    </row>
    <row r="152" spans="1:10" ht="12.75">
      <c r="A152" s="6"/>
      <c r="B152" s="74" t="s">
        <v>145</v>
      </c>
      <c r="C152" s="74"/>
      <c r="D152" s="75"/>
      <c r="E152" s="75">
        <v>10163.4</v>
      </c>
      <c r="F152" s="75">
        <v>1215</v>
      </c>
      <c r="G152" s="75">
        <v>1200</v>
      </c>
      <c r="H152" s="75"/>
      <c r="I152" s="75"/>
      <c r="J152" s="79">
        <v>12578.4</v>
      </c>
    </row>
    <row r="153" spans="1:10" ht="12.75">
      <c r="A153" s="6"/>
      <c r="B153" s="77"/>
      <c r="C153" s="77"/>
      <c r="D153" s="268" t="s">
        <v>91</v>
      </c>
      <c r="E153" s="268"/>
      <c r="F153" s="268"/>
      <c r="G153" s="268"/>
      <c r="H153" s="268"/>
      <c r="I153" s="268"/>
      <c r="J153" s="6"/>
    </row>
    <row r="154" spans="1:10" ht="12.75">
      <c r="A154" s="6"/>
      <c r="B154" s="73"/>
      <c r="C154" s="73"/>
      <c r="D154" s="162">
        <v>2007</v>
      </c>
      <c r="E154" s="162">
        <v>2008</v>
      </c>
      <c r="F154" s="162">
        <v>2009</v>
      </c>
      <c r="G154" s="162">
        <v>2010</v>
      </c>
      <c r="H154" s="162">
        <v>2011</v>
      </c>
      <c r="I154" s="162">
        <v>2012</v>
      </c>
      <c r="J154" s="51" t="s">
        <v>76</v>
      </c>
    </row>
    <row r="155" spans="1:10" ht="12.75">
      <c r="A155" s="6"/>
      <c r="B155" s="74" t="s">
        <v>146</v>
      </c>
      <c r="C155" s="74"/>
      <c r="D155" s="75"/>
      <c r="E155" s="75"/>
      <c r="F155" s="75"/>
      <c r="G155" s="75"/>
      <c r="H155" s="75"/>
      <c r="I155" s="75"/>
      <c r="J155" s="79">
        <v>0</v>
      </c>
    </row>
    <row r="156" spans="1:10" ht="12.75">
      <c r="A156" s="6"/>
      <c r="B156" s="77"/>
      <c r="C156" s="77"/>
      <c r="D156" s="268" t="s">
        <v>91</v>
      </c>
      <c r="E156" s="268"/>
      <c r="F156" s="268"/>
      <c r="G156" s="268"/>
      <c r="H156" s="268"/>
      <c r="I156" s="268"/>
      <c r="J156" s="6"/>
    </row>
    <row r="157" spans="1:10" ht="6.75" customHeight="1">
      <c r="A157" s="6"/>
      <c r="B157" s="73"/>
      <c r="C157" s="73"/>
      <c r="D157" s="6"/>
      <c r="E157" s="51"/>
      <c r="F157" s="51"/>
      <c r="G157" s="6"/>
      <c r="H157" s="6"/>
      <c r="I157" s="6"/>
      <c r="J157" s="6"/>
    </row>
    <row r="158" spans="1:10" ht="13.5" thickBot="1">
      <c r="A158" s="6"/>
      <c r="B158" s="74" t="s">
        <v>147</v>
      </c>
      <c r="C158" s="74"/>
      <c r="D158" s="78">
        <v>0</v>
      </c>
      <c r="E158" s="78">
        <v>10163.4</v>
      </c>
      <c r="F158" s="78">
        <v>1215</v>
      </c>
      <c r="G158" s="78">
        <v>1200</v>
      </c>
      <c r="H158" s="78">
        <v>0</v>
      </c>
      <c r="I158" s="78">
        <v>0</v>
      </c>
      <c r="J158" s="78">
        <v>12578.4</v>
      </c>
    </row>
    <row r="160" spans="2:10" ht="18.75" thickBot="1">
      <c r="B160" s="57" t="s">
        <v>148</v>
      </c>
      <c r="C160" s="57"/>
      <c r="D160" s="84">
        <v>387.67</v>
      </c>
      <c r="E160" s="84">
        <v>95085.55</v>
      </c>
      <c r="F160" s="84">
        <v>103039.63</v>
      </c>
      <c r="G160" s="84">
        <v>93355</v>
      </c>
      <c r="H160" s="84">
        <v>0</v>
      </c>
      <c r="I160" s="84">
        <v>0</v>
      </c>
      <c r="J160" s="84">
        <v>291867.85000000003</v>
      </c>
    </row>
    <row r="161" ht="13.5" thickTop="1"/>
    <row r="163" ht="12.75">
      <c r="D163" s="165"/>
    </row>
  </sheetData>
  <sheetProtection formatColumns="0" selectLockedCells="1"/>
  <mergeCells count="32">
    <mergeCell ref="D156:I156"/>
    <mergeCell ref="D144:I144"/>
    <mergeCell ref="D147:I147"/>
    <mergeCell ref="D127:I127"/>
    <mergeCell ref="D134:I134"/>
    <mergeCell ref="D141:I141"/>
    <mergeCell ref="D150:I150"/>
    <mergeCell ref="D153:I153"/>
    <mergeCell ref="D79:I79"/>
    <mergeCell ref="D92:I92"/>
    <mergeCell ref="D95:I95"/>
    <mergeCell ref="D101:I101"/>
    <mergeCell ref="D124:I124"/>
    <mergeCell ref="D111:I111"/>
    <mergeCell ref="D117:I117"/>
    <mergeCell ref="D98:I98"/>
    <mergeCell ref="D53:I53"/>
    <mergeCell ref="D56:I56"/>
    <mergeCell ref="D43:I43"/>
    <mergeCell ref="D86:I86"/>
    <mergeCell ref="D89:I89"/>
    <mergeCell ref="D46:I46"/>
    <mergeCell ref="D59:I59"/>
    <mergeCell ref="D66:I66"/>
    <mergeCell ref="D69:I69"/>
    <mergeCell ref="D72:I72"/>
    <mergeCell ref="B1:J1"/>
    <mergeCell ref="B2:G2"/>
    <mergeCell ref="B3:G3"/>
    <mergeCell ref="B5:I5"/>
    <mergeCell ref="D37:I37"/>
    <mergeCell ref="D40:I40"/>
  </mergeCells>
  <dataValidations count="1">
    <dataValidation type="list" allowBlank="1" showInputMessage="1" showErrorMessage="1" sqref="C36 C100 C97 C94 C91 C88 C85 C78 C71 C68 C65 C58 C55 C52 C45 C42 C39">
      <formula1>$T$1:$T$6</formula1>
    </dataValidation>
  </dataValidations>
  <printOptions/>
  <pageMargins left="0.7480314960629921" right="0.7480314960629921" top="0.4330708661417323" bottom="0.2362204724409449" header="0.07874015748031496" footer="0.2362204724409449"/>
  <pageSetup fitToHeight="2" horizontalDpi="600" verticalDpi="600" orientation="landscape" scale="45" r:id="rId1"/>
  <headerFooter alignWithMargins="0">
    <oddHeader>&amp;R
&amp;"Arial,Bold"&amp;24Confidential Information</oddHeader>
  </headerFooter>
  <rowBreaks count="1" manualBreakCount="1">
    <brk id="10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57421875" style="8" customWidth="1"/>
    <col min="2" max="2" width="78.00390625" style="8" customWidth="1"/>
    <col min="3" max="3" width="16.00390625" style="8" customWidth="1"/>
    <col min="4" max="4" width="12.28125" style="8" bestFit="1" customWidth="1"/>
    <col min="5" max="5" width="13.421875" style="8" bestFit="1" customWidth="1"/>
    <col min="6" max="6" width="12.28125" style="8" bestFit="1" customWidth="1"/>
    <col min="7" max="7" width="13.7109375" style="8" customWidth="1"/>
    <col min="8" max="8" width="13.421875" style="8" bestFit="1" customWidth="1"/>
    <col min="9" max="9" width="11.28125" style="8" bestFit="1" customWidth="1"/>
    <col min="10" max="16384" width="9.140625" style="8" customWidth="1"/>
  </cols>
  <sheetData>
    <row r="1" spans="1:11" s="3" customFormat="1" ht="20.25" customHeight="1">
      <c r="A1" s="1"/>
      <c r="B1" s="264"/>
      <c r="C1" s="264"/>
      <c r="D1" s="264"/>
      <c r="E1" s="264"/>
      <c r="F1" s="264"/>
      <c r="G1" s="264"/>
      <c r="H1" s="264"/>
      <c r="I1" s="1"/>
      <c r="J1" s="1"/>
      <c r="K1" s="1"/>
    </row>
    <row r="2" spans="1:11" s="3" customFormat="1" ht="18.75" customHeight="1">
      <c r="A2" s="1"/>
      <c r="B2" s="265" t="str">
        <f>'1. LDC Information'!C18</f>
        <v>Milton Hydro Distribution inc. </v>
      </c>
      <c r="C2" s="265"/>
      <c r="D2" s="265"/>
      <c r="E2" s="265"/>
      <c r="F2" s="53"/>
      <c r="G2" s="53"/>
      <c r="H2" s="1"/>
      <c r="I2" s="1"/>
      <c r="J2" s="1"/>
      <c r="K2" s="1"/>
    </row>
    <row r="3" spans="1:11" s="3" customFormat="1" ht="18.75" customHeight="1">
      <c r="A3" s="1"/>
      <c r="B3" s="266" t="str">
        <f>'1. LDC Information'!C22</f>
        <v>EB-2010-0137</v>
      </c>
      <c r="C3" s="266"/>
      <c r="D3" s="266"/>
      <c r="E3" s="266"/>
      <c r="F3" s="53"/>
      <c r="G3" s="4"/>
      <c r="H3" s="1"/>
      <c r="I3" s="1"/>
      <c r="J3" s="1"/>
      <c r="K3" s="1"/>
    </row>
    <row r="4" spans="1:11" s="3" customFormat="1" ht="18">
      <c r="A4" s="1"/>
      <c r="B4" s="54">
        <f>'1. LDC Information'!C25</f>
        <v>40416</v>
      </c>
      <c r="C4" s="53"/>
      <c r="D4" s="53"/>
      <c r="E4" s="53"/>
      <c r="F4" s="53"/>
      <c r="G4" s="53"/>
      <c r="H4" s="1"/>
      <c r="I4" s="1"/>
      <c r="J4" s="1"/>
      <c r="K4" s="1"/>
    </row>
    <row r="5" spans="1:11" s="3" customFormat="1" ht="21" customHeight="1">
      <c r="A5" s="1"/>
      <c r="B5" s="267" t="s">
        <v>149</v>
      </c>
      <c r="C5" s="267"/>
      <c r="D5" s="267"/>
      <c r="E5" s="267"/>
      <c r="F5" s="267"/>
      <c r="G5" s="267"/>
      <c r="H5" s="1"/>
      <c r="I5" s="1"/>
      <c r="J5" s="1"/>
      <c r="K5" s="1"/>
    </row>
    <row r="6" spans="1:11" s="3" customFormat="1" ht="6" customHeight="1">
      <c r="A6" s="56"/>
      <c r="B6" s="56"/>
      <c r="C6" s="56"/>
      <c r="D6" s="56"/>
      <c r="E6" s="56"/>
      <c r="F6" s="56"/>
      <c r="G6" s="56"/>
      <c r="H6" s="56"/>
      <c r="I6" s="1"/>
      <c r="J6" s="1"/>
      <c r="K6" s="1"/>
    </row>
    <row r="7" spans="1:1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5.75">
      <c r="A8" s="6"/>
      <c r="B8" s="85" t="s">
        <v>150</v>
      </c>
      <c r="C8" s="6"/>
      <c r="D8" s="6"/>
      <c r="E8" s="6"/>
      <c r="F8" s="6"/>
      <c r="G8" s="6"/>
      <c r="H8" s="79"/>
      <c r="I8" s="79"/>
      <c r="J8" s="79"/>
      <c r="K8" s="79"/>
    </row>
    <row r="9" spans="1:11" ht="12.75">
      <c r="A9" s="6"/>
      <c r="B9" s="86" t="s">
        <v>151</v>
      </c>
      <c r="C9" s="6"/>
      <c r="D9" s="6"/>
      <c r="E9" s="6"/>
      <c r="F9" s="6"/>
      <c r="G9" s="6"/>
      <c r="H9" s="79"/>
      <c r="I9" s="79"/>
      <c r="J9" s="79"/>
      <c r="K9" s="79"/>
    </row>
    <row r="10" spans="1:11" ht="12.75">
      <c r="A10" s="6"/>
      <c r="B10" s="86" t="s">
        <v>152</v>
      </c>
      <c r="C10" s="6"/>
      <c r="D10" s="6"/>
      <c r="E10" s="6"/>
      <c r="F10" s="6"/>
      <c r="G10" s="6"/>
      <c r="H10" s="79"/>
      <c r="I10" s="79"/>
      <c r="J10" s="79"/>
      <c r="K10" s="79"/>
    </row>
    <row r="11" spans="1:11" ht="12.75">
      <c r="A11" s="6"/>
      <c r="B11" s="86" t="s">
        <v>153</v>
      </c>
      <c r="C11" s="6"/>
      <c r="D11" s="6"/>
      <c r="E11" s="6"/>
      <c r="F11" s="6"/>
      <c r="G11" s="6"/>
      <c r="H11" s="79"/>
      <c r="I11" s="79"/>
      <c r="J11" s="79"/>
      <c r="K11" s="79"/>
    </row>
    <row r="12" spans="1:11" ht="12.75">
      <c r="A12" s="6"/>
      <c r="B12" s="6"/>
      <c r="C12" s="6"/>
      <c r="D12" s="6"/>
      <c r="E12" s="6"/>
      <c r="F12" s="6"/>
      <c r="G12" s="6"/>
      <c r="H12" s="79"/>
      <c r="I12" s="79"/>
      <c r="J12" s="79"/>
      <c r="K12" s="79"/>
    </row>
    <row r="13" spans="1:11" ht="12.75">
      <c r="A13" s="6"/>
      <c r="B13" s="6"/>
      <c r="C13" s="6"/>
      <c r="D13" s="6"/>
      <c r="E13" s="6"/>
      <c r="F13" s="6"/>
      <c r="G13" s="6"/>
      <c r="H13" s="79"/>
      <c r="I13" s="79"/>
      <c r="J13" s="79"/>
      <c r="K13" s="79"/>
    </row>
    <row r="14" spans="1:11" ht="15.75">
      <c r="A14" s="6"/>
      <c r="B14" s="200" t="s">
        <v>376</v>
      </c>
      <c r="C14" s="6">
        <v>2007</v>
      </c>
      <c r="D14" s="6">
        <v>2008</v>
      </c>
      <c r="E14" s="6">
        <v>2009</v>
      </c>
      <c r="F14" s="6">
        <v>2010</v>
      </c>
      <c r="G14" s="6">
        <v>2011</v>
      </c>
      <c r="H14" s="79"/>
      <c r="I14" s="79"/>
      <c r="J14" s="79"/>
      <c r="K14" s="79"/>
    </row>
    <row r="15" spans="1:11" ht="12.75">
      <c r="A15" s="6"/>
      <c r="B15" s="87" t="s">
        <v>305</v>
      </c>
      <c r="C15" s="88">
        <f>+'[3]Return on Capital'!$J$8</f>
        <v>0.5</v>
      </c>
      <c r="D15" s="182">
        <f>+'[3]Return on Capital'!$P$8</f>
        <v>0.533</v>
      </c>
      <c r="E15" s="183">
        <f>+'[3]Return on Capital'!$V$8</f>
        <v>0.567</v>
      </c>
      <c r="F15" s="183">
        <f>+'[3]Return on Capital'!$AB$8</f>
        <v>0.6</v>
      </c>
      <c r="G15" s="183">
        <f>+F15</f>
        <v>0.6</v>
      </c>
      <c r="H15" s="79"/>
      <c r="I15" s="79"/>
      <c r="J15" s="79"/>
      <c r="K15" s="6"/>
    </row>
    <row r="16" spans="1:11" ht="12.75">
      <c r="A16" s="6"/>
      <c r="B16" s="87" t="s">
        <v>306</v>
      </c>
      <c r="C16" s="88">
        <f>1-C15</f>
        <v>0.5</v>
      </c>
      <c r="D16" s="182">
        <f>1-D15</f>
        <v>0.46699999999999997</v>
      </c>
      <c r="E16" s="183">
        <f>+'[3]Return on Capital'!$V$10</f>
        <v>0.433</v>
      </c>
      <c r="F16" s="183">
        <f>+'[3]Return on Capital'!$AB$10</f>
        <v>0.4</v>
      </c>
      <c r="G16" s="183">
        <f>+F16</f>
        <v>0.4</v>
      </c>
      <c r="H16" s="79"/>
      <c r="I16" s="79"/>
      <c r="J16" s="79"/>
      <c r="K16" s="6"/>
    </row>
    <row r="17" spans="1:11" ht="12.75">
      <c r="A17" s="6"/>
      <c r="B17" s="87" t="s">
        <v>307</v>
      </c>
      <c r="C17" s="89">
        <f>+'[3]Return on Capital'!$E$11</f>
        <v>0.0725</v>
      </c>
      <c r="D17" s="68"/>
      <c r="E17" s="6"/>
      <c r="F17" s="6"/>
      <c r="G17" s="79"/>
      <c r="H17" s="79"/>
      <c r="I17" s="79"/>
      <c r="J17" s="79"/>
      <c r="K17" s="6"/>
    </row>
    <row r="18" spans="1:11" ht="13.5" customHeight="1">
      <c r="A18" s="6"/>
      <c r="B18" s="87" t="s">
        <v>308</v>
      </c>
      <c r="C18" s="89">
        <f>+'[3]Return on Capital'!$E$10</f>
        <v>0.09</v>
      </c>
      <c r="D18" s="68"/>
      <c r="E18" s="6"/>
      <c r="F18" s="6"/>
      <c r="G18" s="6"/>
      <c r="H18" s="6"/>
      <c r="I18" s="6"/>
      <c r="J18" s="6"/>
      <c r="K18" s="6"/>
    </row>
    <row r="19" spans="1:11" ht="18" customHeight="1">
      <c r="A19" s="6"/>
      <c r="B19" s="90" t="s">
        <v>155</v>
      </c>
      <c r="C19" s="91">
        <f>(C17*C15)+(C16*C18)</f>
        <v>0.08124999999999999</v>
      </c>
      <c r="D19" s="6"/>
      <c r="E19" s="6"/>
      <c r="F19" s="6"/>
      <c r="G19" s="6"/>
      <c r="H19" s="6"/>
      <c r="I19" s="6"/>
      <c r="J19" s="6"/>
      <c r="K19" s="6"/>
    </row>
    <row r="20" spans="1:11" ht="18" customHeight="1">
      <c r="A20" s="6"/>
      <c r="B20" s="90"/>
      <c r="C20" s="91"/>
      <c r="D20" s="6"/>
      <c r="E20" s="6"/>
      <c r="F20" s="6"/>
      <c r="G20" s="6"/>
      <c r="H20" s="6"/>
      <c r="I20" s="6"/>
      <c r="J20" s="6"/>
      <c r="K20" s="6"/>
    </row>
    <row r="21" spans="1:11" ht="18" customHeight="1">
      <c r="A21" s="6"/>
      <c r="B21" s="85" t="s">
        <v>156</v>
      </c>
      <c r="C21" s="89">
        <v>0.15</v>
      </c>
      <c r="D21" s="6"/>
      <c r="E21" s="6"/>
      <c r="F21" s="6"/>
      <c r="G21" s="6"/>
      <c r="H21" s="6"/>
      <c r="I21" s="6"/>
      <c r="J21" s="6"/>
      <c r="K21" s="6"/>
    </row>
    <row r="22" spans="1:11" ht="18" customHeight="1">
      <c r="A22" s="6"/>
      <c r="B22" s="90"/>
      <c r="C22" s="91"/>
      <c r="D22" s="6"/>
      <c r="E22" s="6"/>
      <c r="F22" s="6"/>
      <c r="G22" s="6"/>
      <c r="H22" s="6"/>
      <c r="I22" s="6"/>
      <c r="J22" s="6"/>
      <c r="K22" s="6"/>
    </row>
    <row r="23" spans="1:11" ht="15.75">
      <c r="A23" s="6"/>
      <c r="B23" s="200" t="s">
        <v>377</v>
      </c>
      <c r="C23" s="201" t="s">
        <v>378</v>
      </c>
      <c r="D23" s="6"/>
      <c r="E23" s="6"/>
      <c r="F23" s="6"/>
      <c r="G23" s="6"/>
      <c r="H23" s="6"/>
      <c r="I23" s="6"/>
      <c r="J23" s="6"/>
      <c r="K23" s="6"/>
    </row>
    <row r="24" spans="1:11" ht="12.75">
      <c r="A24" s="6"/>
      <c r="B24" s="87" t="s">
        <v>157</v>
      </c>
      <c r="C24" s="92">
        <f>+'[4]7-1 ALLOCATION - Base Rev. Req.'!$H$16</f>
        <v>15760</v>
      </c>
      <c r="D24" s="6"/>
      <c r="E24" s="6"/>
      <c r="F24" s="6"/>
      <c r="G24" s="6"/>
      <c r="H24" s="6"/>
      <c r="I24" s="6"/>
      <c r="J24" s="6"/>
      <c r="K24" s="6"/>
    </row>
    <row r="25" spans="1:11" ht="12.75">
      <c r="A25" s="6"/>
      <c r="B25" s="87" t="s">
        <v>158</v>
      </c>
      <c r="C25" s="92">
        <f>+'[4]7-1 ALLOCATION - Base Rev. Req.'!$H$54</f>
        <v>1803</v>
      </c>
      <c r="D25" s="6"/>
      <c r="E25" s="6"/>
      <c r="F25" s="6"/>
      <c r="G25" s="6"/>
      <c r="H25" s="6"/>
      <c r="I25" s="6"/>
      <c r="J25" s="6"/>
      <c r="K25" s="6"/>
    </row>
    <row r="26" spans="1:11" ht="12.75">
      <c r="A26" s="6"/>
      <c r="B26" s="87" t="s">
        <v>159</v>
      </c>
      <c r="C26" s="92">
        <f>+SUM('[4]7-1 ALLOCATION - Base Rev. Req.'!$H$74:$H$90)</f>
        <v>241</v>
      </c>
      <c r="D26" s="92">
        <f>SUM(C24:C26)</f>
        <v>17804</v>
      </c>
      <c r="E26" s="6"/>
      <c r="F26" s="6"/>
      <c r="G26" s="6"/>
      <c r="H26" s="6"/>
      <c r="I26" s="6"/>
      <c r="J26" s="6"/>
      <c r="K26" s="6"/>
    </row>
    <row r="27" spans="1:11" ht="15.75">
      <c r="A27" s="6"/>
      <c r="B27" s="85"/>
      <c r="C27" s="6">
        <v>2007</v>
      </c>
      <c r="D27" s="6">
        <v>2008</v>
      </c>
      <c r="E27" s="6">
        <v>2009</v>
      </c>
      <c r="F27" s="6">
        <v>2010</v>
      </c>
      <c r="G27" s="6">
        <v>2011</v>
      </c>
      <c r="H27" s="6"/>
      <c r="I27" s="6"/>
      <c r="J27" s="6"/>
      <c r="K27" s="6"/>
    </row>
    <row r="28" spans="1:11" ht="12.75">
      <c r="A28" s="6"/>
      <c r="B28" s="87" t="s">
        <v>372</v>
      </c>
      <c r="C28" s="92">
        <f>+'[7]2006-2010 Revenue Requirement'!$H$53</f>
        <v>21473.5</v>
      </c>
      <c r="D28" s="92">
        <f>+'[7]2006-2010 Revenue Requirement'!$L$53</f>
        <v>23911.5</v>
      </c>
      <c r="E28" s="92">
        <f>+'[7]2006-2010 Revenue Requirement'!$P$53</f>
        <v>26252.5</v>
      </c>
      <c r="F28" s="92">
        <f>+'[8]SM Revenue 2010 2011'!$G$18</f>
        <v>28107.224014541425</v>
      </c>
      <c r="G28" s="92">
        <f>+'[8]SM Revenue 2010 2011'!$G$25</f>
        <v>29151.073029082854</v>
      </c>
      <c r="H28" s="6"/>
      <c r="I28" s="6"/>
      <c r="J28" s="6"/>
      <c r="K28" s="6"/>
    </row>
    <row r="29" spans="1:11" ht="18" customHeight="1">
      <c r="A29" s="6"/>
      <c r="B29" s="58"/>
      <c r="C29" s="93"/>
      <c r="D29" s="6"/>
      <c r="E29" s="6"/>
      <c r="F29" s="6"/>
      <c r="G29" s="6"/>
      <c r="H29" s="6"/>
      <c r="I29" s="6"/>
      <c r="J29" s="6"/>
      <c r="K29" s="6"/>
    </row>
    <row r="30" spans="1:11" ht="18" customHeight="1">
      <c r="A30" s="6"/>
      <c r="B30" s="85" t="s">
        <v>160</v>
      </c>
      <c r="C30" s="94" t="s">
        <v>157</v>
      </c>
      <c r="D30" s="6"/>
      <c r="E30" s="51" t="s">
        <v>161</v>
      </c>
      <c r="F30" s="6"/>
      <c r="G30" s="6"/>
      <c r="H30" s="6"/>
      <c r="I30" s="6"/>
      <c r="J30" s="6"/>
      <c r="K30" s="6"/>
    </row>
    <row r="31" spans="1:11" ht="18" customHeight="1">
      <c r="A31" s="6"/>
      <c r="B31" s="87" t="s">
        <v>162</v>
      </c>
      <c r="C31" s="95">
        <v>0.27</v>
      </c>
      <c r="D31" s="6"/>
      <c r="E31" s="95">
        <v>0.27</v>
      </c>
      <c r="F31" s="6"/>
      <c r="G31" s="6"/>
      <c r="H31" s="6"/>
      <c r="I31" s="6"/>
      <c r="J31" s="6"/>
      <c r="K31" s="6"/>
    </row>
    <row r="32" spans="1:11" ht="18" customHeight="1">
      <c r="A32" s="6"/>
      <c r="B32" s="87" t="s">
        <v>163</v>
      </c>
      <c r="C32" s="95">
        <v>2.16</v>
      </c>
      <c r="D32" s="6"/>
      <c r="E32" s="95">
        <v>2.16</v>
      </c>
      <c r="F32" s="6"/>
      <c r="G32" s="6"/>
      <c r="H32" s="6"/>
      <c r="I32" s="6"/>
      <c r="J32" s="6"/>
      <c r="K32" s="6"/>
    </row>
    <row r="33" spans="1:11" ht="18" customHeight="1">
      <c r="A33" s="6"/>
      <c r="B33" s="87" t="s">
        <v>164</v>
      </c>
      <c r="C33" s="95">
        <v>2.16</v>
      </c>
      <c r="D33" s="6"/>
      <c r="E33" s="95">
        <v>2.16</v>
      </c>
      <c r="F33" s="6"/>
      <c r="G33" s="6"/>
      <c r="H33" s="6"/>
      <c r="I33" s="6"/>
      <c r="J33" s="6"/>
      <c r="K33" s="6"/>
    </row>
    <row r="34" spans="1:11" ht="18" customHeight="1">
      <c r="A34" s="6"/>
      <c r="B34" s="87" t="s">
        <v>165</v>
      </c>
      <c r="C34" s="95">
        <v>2.16</v>
      </c>
      <c r="D34" s="6"/>
      <c r="E34" s="95">
        <v>2.16</v>
      </c>
      <c r="F34" s="6"/>
      <c r="G34" s="6"/>
      <c r="H34" s="6"/>
      <c r="I34" s="6"/>
      <c r="J34" s="6"/>
      <c r="K34" s="6"/>
    </row>
    <row r="35" spans="1:11" ht="18" customHeight="1">
      <c r="A35" s="6"/>
      <c r="B35" s="87" t="s">
        <v>166</v>
      </c>
      <c r="C35" s="95">
        <v>2.16</v>
      </c>
      <c r="D35" s="6"/>
      <c r="E35" s="95">
        <v>2.16</v>
      </c>
      <c r="F35" s="6"/>
      <c r="G35" s="6"/>
      <c r="H35" s="6"/>
      <c r="I35" s="6"/>
      <c r="J35" s="6"/>
      <c r="K35" s="6"/>
    </row>
    <row r="36" spans="1:11" ht="18" customHeight="1">
      <c r="A36" s="6"/>
      <c r="B36" s="87"/>
      <c r="C36" s="91"/>
      <c r="D36" s="6"/>
      <c r="E36" s="6"/>
      <c r="F36" s="6"/>
      <c r="G36" s="6"/>
      <c r="H36" s="6"/>
      <c r="I36" s="6"/>
      <c r="J36" s="6"/>
      <c r="K36" s="6"/>
    </row>
    <row r="37" spans="1:11" ht="12.75">
      <c r="A37" s="6"/>
      <c r="B37" s="63"/>
      <c r="C37" s="6">
        <v>2007</v>
      </c>
      <c r="D37" s="6">
        <v>2008</v>
      </c>
      <c r="E37" s="6">
        <v>2009</v>
      </c>
      <c r="F37" s="6">
        <v>2010</v>
      </c>
      <c r="G37" s="6">
        <v>2011</v>
      </c>
      <c r="H37" s="6"/>
      <c r="I37" s="6"/>
      <c r="J37" s="6"/>
      <c r="K37" s="6"/>
    </row>
    <row r="38" spans="1:11" ht="12.75">
      <c r="A38" s="6"/>
      <c r="B38" s="87" t="s">
        <v>167</v>
      </c>
      <c r="C38" s="96">
        <f>+'[5]Test Year PILs,Tax Provision'!$D$14</f>
        <v>0.3612</v>
      </c>
      <c r="D38" s="163">
        <v>0.335</v>
      </c>
      <c r="E38" s="163">
        <v>0.33</v>
      </c>
      <c r="F38" s="163">
        <v>0.31</v>
      </c>
      <c r="G38" s="163">
        <v>0.2825</v>
      </c>
      <c r="H38" s="6"/>
      <c r="I38" s="6"/>
      <c r="J38" s="6"/>
      <c r="K38" s="6"/>
    </row>
    <row r="39" spans="1:11" ht="12.75">
      <c r="A39" s="6"/>
      <c r="B39" s="58" t="s">
        <v>168</v>
      </c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2" ht="15.75">
      <c r="A41" s="6"/>
      <c r="B41" s="85" t="s">
        <v>309</v>
      </c>
      <c r="C41" s="59">
        <v>2007</v>
      </c>
      <c r="D41" s="59">
        <v>2008</v>
      </c>
      <c r="E41" s="59">
        <v>2009</v>
      </c>
      <c r="F41" s="6">
        <v>2010</v>
      </c>
      <c r="G41" s="6">
        <v>2011</v>
      </c>
      <c r="H41" s="6">
        <v>2012</v>
      </c>
      <c r="I41" s="59" t="s">
        <v>76</v>
      </c>
      <c r="J41" s="6"/>
      <c r="K41" s="6"/>
      <c r="L41" s="6"/>
    </row>
    <row r="42" spans="1:12" ht="12.75">
      <c r="A42" s="6"/>
      <c r="B42" s="60" t="s">
        <v>69</v>
      </c>
      <c r="C42" s="97">
        <f>SUMIF('2. Smart Meter Data'!$C:$I,"Smart Meter",'2. Smart Meter Data'!D:D)</f>
        <v>0</v>
      </c>
      <c r="D42" s="97">
        <f>SUMIF('2. Smart Meter Data'!$C:$I,"Smart Meter",'2. Smart Meter Data'!E:E)</f>
        <v>0</v>
      </c>
      <c r="E42" s="97">
        <f>SUMIF('2. Smart Meter Data'!$C:$I,"Smart Meter",'2. Smart Meter Data'!F:F)</f>
        <v>0</v>
      </c>
      <c r="F42" s="97">
        <f>SUMIF('2. Smart Meter Data'!$C:$I,"Smart Meter",'2. Smart Meter Data'!G:G)</f>
        <v>0</v>
      </c>
      <c r="G42" s="97">
        <f>SUMIF('2. Smart Meter Data'!$C:$I,"Smart Meter",'2. Smart Meter Data'!H:H)</f>
        <v>0</v>
      </c>
      <c r="H42" s="97">
        <f>SUMIF('2. Smart Meter Data'!$C:$I,"Smart Meter",'2. Smart Meter Data'!I:I)</f>
        <v>0</v>
      </c>
      <c r="I42" s="76">
        <f>SUM(C42:H42)</f>
        <v>0</v>
      </c>
      <c r="J42" s="6"/>
      <c r="K42" s="6"/>
      <c r="L42" s="6"/>
    </row>
    <row r="43" spans="1:12" ht="12.75">
      <c r="A43" s="6"/>
      <c r="B43" s="60" t="s">
        <v>169</v>
      </c>
      <c r="C43" s="97">
        <f>SUMIF('2. Smart Meter Data'!$C:$I,"Comp. Hard.",'2. Smart Meter Data'!D:D)</f>
        <v>0</v>
      </c>
      <c r="D43" s="97">
        <f>SUMIF('2. Smart Meter Data'!$C:$I,"Comp. Hard.",'2. Smart Meter Data'!E:E)</f>
        <v>0</v>
      </c>
      <c r="E43" s="97">
        <f>SUMIF('2. Smart Meter Data'!$C:$I,"Comp. Hard.",'2. Smart Meter Data'!F:F)</f>
        <v>0</v>
      </c>
      <c r="F43" s="97">
        <f>SUMIF('2. Smart Meter Data'!$C:$I,"Comp. Hard.",'2. Smart Meter Data'!G:G)</f>
        <v>0</v>
      </c>
      <c r="G43" s="97">
        <f>SUMIF('2. Smart Meter Data'!$C:$I,"Comp. Hard.",'2. Smart Meter Data'!H:H)</f>
        <v>0</v>
      </c>
      <c r="H43" s="97">
        <f>SUMIF('2. Smart Meter Data'!$C:$I,"Comp. Hard.",'2. Smart Meter Data'!I:I)</f>
        <v>0</v>
      </c>
      <c r="I43" s="76">
        <f>SUM(C43:H43)</f>
        <v>0</v>
      </c>
      <c r="J43" s="6"/>
      <c r="K43" s="6"/>
      <c r="L43" s="6"/>
    </row>
    <row r="44" spans="1:12" ht="12.75">
      <c r="A44" s="6"/>
      <c r="B44" s="60" t="s">
        <v>170</v>
      </c>
      <c r="C44" s="97">
        <f>SUMIF('2. Smart Meter Data'!$C:$I,"Comp. Soft.",'2. Smart Meter Data'!D:D)</f>
        <v>0</v>
      </c>
      <c r="D44" s="97">
        <f>SUMIF('2. Smart Meter Data'!$C:$I,"Comp. Soft.",'2. Smart Meter Data'!E:E)</f>
        <v>0</v>
      </c>
      <c r="E44" s="97">
        <f>SUMIF('2. Smart Meter Data'!$C:$I,"Comp. Soft.",'2. Smart Meter Data'!F:F)</f>
        <v>0</v>
      </c>
      <c r="F44" s="97">
        <f>SUMIF('2. Smart Meter Data'!$C:$I,"Comp. Soft.",'2. Smart Meter Data'!G:G)</f>
        <v>0</v>
      </c>
      <c r="G44" s="97">
        <f>SUMIF('2. Smart Meter Data'!$C:$I,"Comp. Soft.",'2. Smart Meter Data'!H:H)</f>
        <v>0</v>
      </c>
      <c r="H44" s="97">
        <f>SUMIF('2. Smart Meter Data'!$C:$I,"Comp. Soft.",'2. Smart Meter Data'!I:I)</f>
        <v>0</v>
      </c>
      <c r="I44" s="76">
        <f>SUM(C44:H44)</f>
        <v>0</v>
      </c>
      <c r="J44" s="6"/>
      <c r="K44" s="6"/>
      <c r="L44" s="6"/>
    </row>
    <row r="45" spans="1:12" ht="12.75">
      <c r="A45" s="6"/>
      <c r="B45" s="60" t="s">
        <v>72</v>
      </c>
      <c r="C45" s="97">
        <f>SUMIF('2. Smart Meter Data'!$C:$I,"Tools &amp; Equipment",'2. Smart Meter Data'!D:D)</f>
        <v>0</v>
      </c>
      <c r="D45" s="97">
        <f>SUMIF('2. Smart Meter Data'!$C:$I,"Tools &amp; Equipment",'2. Smart Meter Data'!E:E)</f>
        <v>0</v>
      </c>
      <c r="E45" s="97">
        <f>SUMIF('2. Smart Meter Data'!$C:$I,"Tools &amp; Equipment",'2. Smart Meter Data'!F:F)</f>
        <v>0</v>
      </c>
      <c r="F45" s="97">
        <f>SUMIF('2. Smart Meter Data'!$C:$I,"Tools &amp; Equipment",'2. Smart Meter Data'!F:F)</f>
        <v>0</v>
      </c>
      <c r="G45" s="97">
        <f>SUMIF('2. Smart Meter Data'!$C:$I,"Tools &amp; Equipment",'2. Smart Meter Data'!G:G)</f>
        <v>0</v>
      </c>
      <c r="H45" s="97">
        <f>SUMIF('2. Smart Meter Data'!$C:$I,"Tools &amp; Equipment",'2. Smart Meter Data'!H:H)</f>
        <v>0</v>
      </c>
      <c r="I45" s="76">
        <f>SUM(C45:H45)</f>
        <v>0</v>
      </c>
      <c r="J45" s="6"/>
      <c r="K45" s="6"/>
      <c r="L45" s="6"/>
    </row>
    <row r="46" spans="1:12" ht="12.75">
      <c r="A46" s="6"/>
      <c r="B46" s="60" t="s">
        <v>74</v>
      </c>
      <c r="C46" s="97">
        <f>SUMIF('2. Smart Meter Data'!$C:$I,"Other Equipment",'2. Smart Meter Data'!D:D)</f>
        <v>246631.01</v>
      </c>
      <c r="D46" s="97">
        <f>SUMIF('2. Smart Meter Data'!$C:$I,"Other Equipment",'2. Smart Meter Data'!E:E)</f>
        <v>180969.61</v>
      </c>
      <c r="E46" s="97">
        <f>SUMIF('2. Smart Meter Data'!$C:$I,"Other Equipment",'2. Smart Meter Data'!F:F)</f>
        <v>2315.03</v>
      </c>
      <c r="F46" s="97">
        <f>SUMIF('2. Smart Meter Data'!$C:$I,"Other Equipment",'2. Smart Meter Data'!G:G)</f>
        <v>3046.95</v>
      </c>
      <c r="G46" s="97">
        <f>SUMIF('2. Smart Meter Data'!$C:$I,"Other Equipment",'2. Smart Meter Data'!H:H)</f>
        <v>0</v>
      </c>
      <c r="H46" s="97">
        <f>SUMIF('2. Smart Meter Data'!$C:$I,"Other Equipment",'2. Smart Meter Data'!I:I)</f>
        <v>0</v>
      </c>
      <c r="I46" s="76">
        <f>SUM(C46:H46)</f>
        <v>432962.60000000003</v>
      </c>
      <c r="J46" s="6"/>
      <c r="K46" s="6"/>
      <c r="L46" s="6"/>
    </row>
    <row r="47" spans="1:12" ht="13.5" thickBot="1">
      <c r="A47" s="6"/>
      <c r="B47" s="90" t="s">
        <v>121</v>
      </c>
      <c r="C47" s="98">
        <f>SUM(C42:C44)</f>
        <v>0</v>
      </c>
      <c r="D47" s="98">
        <f aca="true" t="shared" si="0" ref="D47:I47">SUM(D42:D44)</f>
        <v>0</v>
      </c>
      <c r="E47" s="98">
        <f t="shared" si="0"/>
        <v>0</v>
      </c>
      <c r="F47" s="98">
        <f t="shared" si="0"/>
        <v>0</v>
      </c>
      <c r="G47" s="98">
        <f t="shared" si="0"/>
        <v>0</v>
      </c>
      <c r="H47" s="98">
        <f t="shared" si="0"/>
        <v>0</v>
      </c>
      <c r="I47" s="98">
        <f t="shared" si="0"/>
        <v>0</v>
      </c>
      <c r="J47" s="6"/>
      <c r="K47" s="6"/>
      <c r="L47" s="6"/>
    </row>
    <row r="48" spans="1:11" ht="12.75">
      <c r="A48" s="6"/>
      <c r="B48" s="6"/>
      <c r="C48" s="269"/>
      <c r="D48" s="269"/>
      <c r="E48" s="6"/>
      <c r="F48" s="6"/>
      <c r="G48" s="6"/>
      <c r="H48" s="6"/>
      <c r="I48" s="6"/>
      <c r="J48" s="6"/>
      <c r="K48" s="6"/>
    </row>
    <row r="49" spans="1:11" ht="15.75">
      <c r="A49" s="6"/>
      <c r="B49" s="85" t="s">
        <v>171</v>
      </c>
      <c r="C49" s="59" t="s">
        <v>172</v>
      </c>
      <c r="D49" s="6"/>
      <c r="E49" s="59" t="s">
        <v>173</v>
      </c>
      <c r="F49" s="59" t="s">
        <v>174</v>
      </c>
      <c r="G49" s="6"/>
      <c r="H49" s="6"/>
      <c r="I49" s="6"/>
      <c r="J49" s="6"/>
      <c r="K49" s="6"/>
    </row>
    <row r="50" spans="1:11" ht="12.75">
      <c r="A50" s="6"/>
      <c r="B50" s="60" t="s">
        <v>310</v>
      </c>
      <c r="C50" s="99">
        <v>15</v>
      </c>
      <c r="D50" s="6" t="s">
        <v>175</v>
      </c>
      <c r="E50" s="99">
        <v>47</v>
      </c>
      <c r="F50" s="99">
        <v>8</v>
      </c>
      <c r="G50" s="6" t="s">
        <v>176</v>
      </c>
      <c r="H50" s="6"/>
      <c r="I50" s="6"/>
      <c r="J50" s="6"/>
      <c r="K50" s="6"/>
    </row>
    <row r="51" spans="1:11" ht="12.75">
      <c r="A51" s="6"/>
      <c r="B51" s="60" t="s">
        <v>311</v>
      </c>
      <c r="C51" s="99">
        <v>5</v>
      </c>
      <c r="D51" s="6" t="s">
        <v>175</v>
      </c>
      <c r="E51" s="99">
        <v>45</v>
      </c>
      <c r="F51" s="99">
        <v>45</v>
      </c>
      <c r="G51" s="6" t="s">
        <v>176</v>
      </c>
      <c r="H51" s="6"/>
      <c r="I51" s="6"/>
      <c r="J51" s="6"/>
      <c r="K51" s="6"/>
    </row>
    <row r="52" spans="1:11" ht="12.75">
      <c r="A52" s="6"/>
      <c r="B52" s="60" t="s">
        <v>312</v>
      </c>
      <c r="C52" s="99">
        <v>3</v>
      </c>
      <c r="D52" s="6" t="s">
        <v>175</v>
      </c>
      <c r="E52" s="99">
        <v>45</v>
      </c>
      <c r="F52" s="99">
        <v>45</v>
      </c>
      <c r="G52" s="6" t="s">
        <v>176</v>
      </c>
      <c r="H52" s="6"/>
      <c r="I52" s="6"/>
      <c r="J52" s="6"/>
      <c r="K52" s="6"/>
    </row>
    <row r="53" spans="1:11" ht="12.75">
      <c r="A53" s="6"/>
      <c r="B53" s="60" t="s">
        <v>313</v>
      </c>
      <c r="C53" s="99">
        <v>10</v>
      </c>
      <c r="D53" s="6" t="s">
        <v>175</v>
      </c>
      <c r="E53" s="99">
        <v>8</v>
      </c>
      <c r="F53" s="99">
        <v>20</v>
      </c>
      <c r="G53" s="6" t="s">
        <v>176</v>
      </c>
      <c r="H53" s="6"/>
      <c r="I53" s="6"/>
      <c r="J53" s="6"/>
      <c r="K53" s="6"/>
    </row>
    <row r="54" spans="1:11" ht="12.75">
      <c r="A54" s="6"/>
      <c r="B54" s="100" t="s">
        <v>314</v>
      </c>
      <c r="C54" s="99">
        <v>10</v>
      </c>
      <c r="D54" s="6" t="s">
        <v>175</v>
      </c>
      <c r="E54" s="99">
        <v>8</v>
      </c>
      <c r="F54" s="99">
        <v>20</v>
      </c>
      <c r="G54" s="6" t="s">
        <v>176</v>
      </c>
      <c r="H54" s="6"/>
      <c r="I54" s="6"/>
      <c r="J54" s="6"/>
      <c r="K54" s="6"/>
    </row>
    <row r="55" spans="1:1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2" ht="15.75">
      <c r="A56" s="6"/>
      <c r="B56" s="85" t="s">
        <v>177</v>
      </c>
      <c r="C56" s="59">
        <v>2007</v>
      </c>
      <c r="D56" s="59">
        <v>2008</v>
      </c>
      <c r="E56" s="59">
        <v>2009</v>
      </c>
      <c r="F56" s="6">
        <v>2010</v>
      </c>
      <c r="G56" s="6">
        <v>2011</v>
      </c>
      <c r="H56" s="6">
        <v>2012</v>
      </c>
      <c r="I56" s="59" t="s">
        <v>76</v>
      </c>
      <c r="J56" s="6"/>
      <c r="K56" s="6"/>
      <c r="L56" s="6"/>
    </row>
    <row r="57" spans="1:12" ht="12.75">
      <c r="A57" s="6"/>
      <c r="B57" s="101" t="s">
        <v>178</v>
      </c>
      <c r="C57" s="79">
        <f>'2. Smart Meter Data'!D112</f>
        <v>387.67</v>
      </c>
      <c r="D57" s="79">
        <f>'2. Smart Meter Data'!E112</f>
        <v>84922.15000000001</v>
      </c>
      <c r="E57" s="79">
        <f>'2. Smart Meter Data'!F112</f>
        <v>87603.55</v>
      </c>
      <c r="F57" s="79">
        <f>'2. Smart Meter Data'!G112</f>
        <v>70555</v>
      </c>
      <c r="G57" s="79">
        <f>'2. Smart Meter Data'!H112</f>
        <v>0</v>
      </c>
      <c r="H57" s="79">
        <f>'2. Smart Meter Data'!I112</f>
        <v>0</v>
      </c>
      <c r="I57" s="76">
        <f>SUM(C57:H57)</f>
        <v>243468.37</v>
      </c>
      <c r="J57" s="6"/>
      <c r="K57" s="6"/>
      <c r="L57" s="6"/>
    </row>
    <row r="58" spans="1:12" ht="12.75">
      <c r="A58" s="6"/>
      <c r="B58" s="101" t="s">
        <v>179</v>
      </c>
      <c r="C58" s="79">
        <f>'2. Smart Meter Data'!D119</f>
        <v>0</v>
      </c>
      <c r="D58" s="79">
        <f>'2. Smart Meter Data'!E119</f>
        <v>0</v>
      </c>
      <c r="E58" s="79">
        <f>'2. Smart Meter Data'!F119</f>
        <v>0</v>
      </c>
      <c r="F58" s="79">
        <f>'2. Smart Meter Data'!G119</f>
        <v>0</v>
      </c>
      <c r="G58" s="79">
        <f>'2. Smart Meter Data'!H119</f>
        <v>0</v>
      </c>
      <c r="H58" s="79">
        <f>'2. Smart Meter Data'!I119</f>
        <v>0</v>
      </c>
      <c r="I58" s="76">
        <f>SUM(C58:H58)</f>
        <v>0</v>
      </c>
      <c r="J58" s="6"/>
      <c r="K58" s="6"/>
      <c r="L58" s="6"/>
    </row>
    <row r="59" spans="1:12" ht="12.75">
      <c r="A59" s="6"/>
      <c r="B59" s="101" t="s">
        <v>180</v>
      </c>
      <c r="C59" s="79">
        <f>'2. Smart Meter Data'!D129</f>
        <v>0</v>
      </c>
      <c r="D59" s="79">
        <f>'2. Smart Meter Data'!E129</f>
        <v>0</v>
      </c>
      <c r="E59" s="79">
        <f>'2. Smart Meter Data'!F129</f>
        <v>14221.08</v>
      </c>
      <c r="F59" s="79">
        <f>'2. Smart Meter Data'!G129</f>
        <v>21600</v>
      </c>
      <c r="G59" s="79">
        <f>'2. Smart Meter Data'!H129</f>
        <v>0</v>
      </c>
      <c r="H59" s="79">
        <f>'2. Smart Meter Data'!I129</f>
        <v>0</v>
      </c>
      <c r="I59" s="76">
        <f>SUM(C59:H59)</f>
        <v>35821.08</v>
      </c>
      <c r="J59" s="6"/>
      <c r="K59" s="6"/>
      <c r="L59" s="6"/>
    </row>
    <row r="60" spans="1:12" ht="12.75">
      <c r="A60" s="6"/>
      <c r="B60" s="101" t="s">
        <v>181</v>
      </c>
      <c r="C60" s="79">
        <f>'2. Smart Meter Data'!D136</f>
        <v>0</v>
      </c>
      <c r="D60" s="79">
        <f>'2. Smart Meter Data'!E136</f>
        <v>0</v>
      </c>
      <c r="E60" s="79">
        <f>'2. Smart Meter Data'!F136</f>
        <v>0</v>
      </c>
      <c r="F60" s="79">
        <f>'2. Smart Meter Data'!G136</f>
        <v>0</v>
      </c>
      <c r="G60" s="79">
        <f>'2. Smart Meter Data'!H136</f>
        <v>0</v>
      </c>
      <c r="H60" s="79">
        <f>'2. Smart Meter Data'!I136</f>
        <v>0</v>
      </c>
      <c r="I60" s="76">
        <f>SUM(C60:H60)</f>
        <v>0</v>
      </c>
      <c r="J60" s="6"/>
      <c r="K60" s="6"/>
      <c r="L60" s="6"/>
    </row>
    <row r="61" spans="1:12" ht="12.75">
      <c r="A61" s="6"/>
      <c r="B61" s="101" t="s">
        <v>182</v>
      </c>
      <c r="C61" s="79">
        <f>'2. Smart Meter Data'!D158</f>
        <v>0</v>
      </c>
      <c r="D61" s="79">
        <f>'2. Smart Meter Data'!E158</f>
        <v>10163.4</v>
      </c>
      <c r="E61" s="79">
        <f>'2. Smart Meter Data'!F158</f>
        <v>1215</v>
      </c>
      <c r="F61" s="79">
        <f>'2. Smart Meter Data'!G158</f>
        <v>1200</v>
      </c>
      <c r="G61" s="79">
        <f>'2. Smart Meter Data'!H158</f>
        <v>0</v>
      </c>
      <c r="H61" s="79">
        <f>'2. Smart Meter Data'!I158</f>
        <v>0</v>
      </c>
      <c r="I61" s="76">
        <f>SUM(C61:H61)</f>
        <v>12578.4</v>
      </c>
      <c r="J61" s="6"/>
      <c r="K61" s="6"/>
      <c r="L61" s="6"/>
    </row>
    <row r="62" spans="1:12" ht="13.5" thickBot="1">
      <c r="A62" s="6"/>
      <c r="B62" s="60" t="s">
        <v>148</v>
      </c>
      <c r="C62" s="102">
        <f aca="true" t="shared" si="1" ref="C62:I62">SUM(C57:C61)</f>
        <v>387.67</v>
      </c>
      <c r="D62" s="102">
        <f t="shared" si="1"/>
        <v>95085.55</v>
      </c>
      <c r="E62" s="102">
        <f t="shared" si="1"/>
        <v>103039.63</v>
      </c>
      <c r="F62" s="103">
        <f t="shared" si="1"/>
        <v>93355</v>
      </c>
      <c r="G62" s="103">
        <f t="shared" si="1"/>
        <v>0</v>
      </c>
      <c r="H62" s="103">
        <f t="shared" si="1"/>
        <v>0</v>
      </c>
      <c r="I62" s="103">
        <f t="shared" si="1"/>
        <v>291867.85000000003</v>
      </c>
      <c r="J62" s="6"/>
      <c r="K62" s="6"/>
      <c r="L62" s="6"/>
    </row>
    <row r="63" spans="1:11" ht="12.75">
      <c r="A63" s="6"/>
      <c r="B63" s="6"/>
      <c r="C63" s="6"/>
      <c r="D63" s="68"/>
      <c r="E63" s="6"/>
      <c r="F63" s="6"/>
      <c r="G63" s="6"/>
      <c r="H63" s="6"/>
      <c r="I63" s="6"/>
      <c r="J63" s="6"/>
      <c r="K63" s="6"/>
    </row>
    <row r="64" spans="1:1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5.75">
      <c r="A65" s="6"/>
      <c r="B65" s="85" t="s">
        <v>183</v>
      </c>
      <c r="C65" s="59" t="s">
        <v>184</v>
      </c>
      <c r="D65" s="59" t="s">
        <v>185</v>
      </c>
      <c r="E65" s="59" t="s">
        <v>186</v>
      </c>
      <c r="F65" s="59" t="s">
        <v>187</v>
      </c>
      <c r="G65" s="6"/>
      <c r="H65" s="6"/>
      <c r="I65" s="6"/>
      <c r="J65" s="6"/>
      <c r="K65" s="6"/>
    </row>
    <row r="66" spans="1:11" ht="12.75">
      <c r="A66" s="6"/>
      <c r="B66" s="60" t="s">
        <v>188</v>
      </c>
      <c r="C66" s="104">
        <f aca="true" t="shared" si="2" ref="C66:C71">IF(ISERROR(E66/D66),0,E66/D66)</f>
        <v>0</v>
      </c>
      <c r="D66" s="105">
        <f>'2. Smart Meter Data'!J14</f>
        <v>20346</v>
      </c>
      <c r="E66" s="76">
        <f>I42</f>
        <v>0</v>
      </c>
      <c r="F66" s="106">
        <f aca="true" t="shared" si="3" ref="F66:F71">IF(ISERROR(E66/$E$72),0,E66/$E$72)</f>
        <v>0</v>
      </c>
      <c r="G66" s="6"/>
      <c r="H66" s="6"/>
      <c r="I66" s="6"/>
      <c r="J66" s="6"/>
      <c r="K66" s="6"/>
    </row>
    <row r="67" spans="1:11" ht="12.75">
      <c r="A67" s="6"/>
      <c r="B67" s="60" t="s">
        <v>189</v>
      </c>
      <c r="C67" s="104">
        <f t="shared" si="2"/>
        <v>0</v>
      </c>
      <c r="D67" s="105">
        <f>D66</f>
        <v>20346</v>
      </c>
      <c r="E67" s="76">
        <f>I43</f>
        <v>0</v>
      </c>
      <c r="F67" s="106">
        <f t="shared" si="3"/>
        <v>0</v>
      </c>
      <c r="G67" s="6"/>
      <c r="H67" s="6"/>
      <c r="I67" s="6"/>
      <c r="J67" s="6"/>
      <c r="K67" s="6"/>
    </row>
    <row r="68" spans="1:11" ht="12.75">
      <c r="A68" s="6"/>
      <c r="B68" s="60" t="s">
        <v>190</v>
      </c>
      <c r="C68" s="104">
        <f t="shared" si="2"/>
        <v>0</v>
      </c>
      <c r="D68" s="105">
        <f>D67</f>
        <v>20346</v>
      </c>
      <c r="E68" s="76">
        <f>I44</f>
        <v>0</v>
      </c>
      <c r="F68" s="106">
        <f t="shared" si="3"/>
        <v>0</v>
      </c>
      <c r="G68" s="6"/>
      <c r="H68" s="6"/>
      <c r="I68" s="6"/>
      <c r="J68" s="6"/>
      <c r="K68" s="6"/>
    </row>
    <row r="69" spans="1:11" ht="12.75">
      <c r="A69" s="6"/>
      <c r="B69" s="60" t="s">
        <v>72</v>
      </c>
      <c r="C69" s="104">
        <f t="shared" si="2"/>
        <v>0</v>
      </c>
      <c r="D69" s="105">
        <f>D68</f>
        <v>20346</v>
      </c>
      <c r="E69" s="76">
        <f>I45</f>
        <v>0</v>
      </c>
      <c r="F69" s="106">
        <f t="shared" si="3"/>
        <v>0</v>
      </c>
      <c r="G69" s="6"/>
      <c r="H69" s="6"/>
      <c r="I69" s="6"/>
      <c r="J69" s="6"/>
      <c r="K69" s="6"/>
    </row>
    <row r="70" spans="1:11" ht="12.75">
      <c r="A70" s="6"/>
      <c r="B70" s="60" t="s">
        <v>74</v>
      </c>
      <c r="C70" s="104">
        <f t="shared" si="2"/>
        <v>21.279986238081197</v>
      </c>
      <c r="D70" s="105">
        <f>D69</f>
        <v>20346</v>
      </c>
      <c r="E70" s="76">
        <f>I46</f>
        <v>432962.60000000003</v>
      </c>
      <c r="F70" s="106">
        <f t="shared" si="3"/>
        <v>0.5973294858128546</v>
      </c>
      <c r="G70" s="6"/>
      <c r="H70" s="6"/>
      <c r="I70" s="6"/>
      <c r="J70" s="6"/>
      <c r="K70" s="6"/>
    </row>
    <row r="71" spans="1:11" ht="12.75">
      <c r="A71" s="6"/>
      <c r="B71" s="60" t="s">
        <v>191</v>
      </c>
      <c r="C71" s="104">
        <f t="shared" si="2"/>
        <v>14.345220190700877</v>
      </c>
      <c r="D71" s="105">
        <f>D68</f>
        <v>20346</v>
      </c>
      <c r="E71" s="76">
        <f>I62</f>
        <v>291867.85000000003</v>
      </c>
      <c r="F71" s="106">
        <f t="shared" si="3"/>
        <v>0.40267051418714545</v>
      </c>
      <c r="G71" s="6"/>
      <c r="H71" s="6"/>
      <c r="I71" s="6"/>
      <c r="J71" s="6"/>
      <c r="K71" s="6"/>
    </row>
    <row r="72" spans="1:11" ht="12.75">
      <c r="A72" s="6"/>
      <c r="B72" s="6" t="s">
        <v>192</v>
      </c>
      <c r="C72" s="107">
        <f>SUM(C66:C71)</f>
        <v>35.62520642878207</v>
      </c>
      <c r="D72" s="6"/>
      <c r="E72" s="108">
        <f>SUM(E66:E71)</f>
        <v>724830.4500000001</v>
      </c>
      <c r="F72" s="109">
        <f>SUM(F66:F71)</f>
        <v>1</v>
      </c>
      <c r="G72" s="6"/>
      <c r="H72" s="6"/>
      <c r="I72" s="6"/>
      <c r="J72" s="6"/>
      <c r="K72" s="6"/>
    </row>
    <row r="73" ht="15" customHeight="1"/>
  </sheetData>
  <sheetProtection formatColumns="0" selectLockedCells="1"/>
  <mergeCells count="5">
    <mergeCell ref="C48:D48"/>
    <mergeCell ref="B1:H1"/>
    <mergeCell ref="B2:E2"/>
    <mergeCell ref="B3:E3"/>
    <mergeCell ref="B5:G5"/>
  </mergeCells>
  <printOptions/>
  <pageMargins left="0.7874015748031497" right="0.7480314960629921" top="0.5118110236220472" bottom="0.5118110236220472" header="0.11811023622047245" footer="0.5118110236220472"/>
  <pageSetup fitToHeight="1" fitToWidth="1" horizontalDpi="600" verticalDpi="600" orientation="landscape" scale="52" r:id="rId1"/>
  <headerFooter alignWithMargins="0">
    <oddHeader>&amp;R
&amp;"Arial,Bold"&amp;24Confidential Information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94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51.8515625" style="166" customWidth="1"/>
    <col min="2" max="3" width="15.57421875" style="166" bestFit="1" customWidth="1"/>
    <col min="4" max="4" width="19.421875" style="166" customWidth="1"/>
    <col min="5" max="5" width="25.421875" style="166" customWidth="1"/>
    <col min="6" max="6" width="14.421875" style="166" customWidth="1"/>
    <col min="7" max="7" width="17.57421875" style="166" bestFit="1" customWidth="1"/>
    <col min="8" max="8" width="3.7109375" style="166" customWidth="1"/>
    <col min="9" max="9" width="12.7109375" style="166" bestFit="1" customWidth="1"/>
    <col min="10" max="10" width="11.421875" style="166" customWidth="1"/>
    <col min="11" max="11" width="35.140625" style="166" bestFit="1" customWidth="1"/>
    <col min="12" max="12" width="12.28125" style="166" bestFit="1" customWidth="1"/>
    <col min="13" max="13" width="12.421875" style="166" customWidth="1"/>
    <col min="14" max="14" width="11.421875" style="166" customWidth="1"/>
    <col min="15" max="15" width="12.28125" style="166" bestFit="1" customWidth="1"/>
    <col min="16" max="16384" width="11.421875" style="166" customWidth="1"/>
  </cols>
  <sheetData>
    <row r="1" spans="1:8" ht="15.75" thickBot="1">
      <c r="A1" s="272" t="s">
        <v>193</v>
      </c>
      <c r="B1" s="273"/>
      <c r="C1" s="273"/>
      <c r="D1" s="273"/>
      <c r="E1" s="273"/>
      <c r="F1" s="273"/>
      <c r="G1" s="274"/>
      <c r="H1" s="167"/>
    </row>
    <row r="2" spans="1:8" ht="15">
      <c r="A2" s="275" t="str">
        <f>'1. LDC Information'!C18</f>
        <v>Milton Hydro Distribution inc. </v>
      </c>
      <c r="B2" s="275"/>
      <c r="C2" s="275"/>
      <c r="D2" s="275"/>
      <c r="E2" s="275"/>
      <c r="F2" s="275"/>
      <c r="G2" s="275"/>
      <c r="H2" s="167"/>
    </row>
    <row r="3" spans="1:9" ht="16.5" customHeight="1">
      <c r="A3" s="167"/>
      <c r="B3" s="167"/>
      <c r="C3" s="167"/>
      <c r="D3" s="167"/>
      <c r="E3" s="167"/>
      <c r="I3"/>
    </row>
    <row r="4" spans="1:9" ht="15">
      <c r="A4" s="168" t="s">
        <v>194</v>
      </c>
      <c r="B4" s="169">
        <v>2007</v>
      </c>
      <c r="C4" s="169">
        <v>2008</v>
      </c>
      <c r="D4" s="169">
        <v>2009</v>
      </c>
      <c r="E4" s="169">
        <v>2010</v>
      </c>
      <c r="F4" s="169">
        <v>2011</v>
      </c>
      <c r="G4" s="169" t="s">
        <v>195</v>
      </c>
      <c r="H4" s="169"/>
      <c r="I4"/>
    </row>
    <row r="5" spans="1:9" ht="15">
      <c r="A5" s="170" t="s">
        <v>336</v>
      </c>
      <c r="I5"/>
    </row>
    <row r="6" spans="1:9" ht="15">
      <c r="A6" s="171" t="s">
        <v>196</v>
      </c>
      <c r="B6" s="172">
        <f>'9. 2011 SM Avg Nt Fix Ass &amp;UCC'!C13</f>
        <v>1939926.9000000001</v>
      </c>
      <c r="C6" s="172">
        <f>'9. 2011 SM Avg Nt Fix Ass &amp;UCC'!D13</f>
        <v>659419</v>
      </c>
      <c r="D6" s="172">
        <f>'9. 2011 SM Avg Nt Fix Ass &amp;UCC'!E13</f>
        <v>677932.22</v>
      </c>
      <c r="E6" s="172">
        <f>'9. 2011 SM Avg Nt Fix Ass &amp;UCC'!F13</f>
        <v>164000</v>
      </c>
      <c r="F6" s="172">
        <f>'9. 2011 SM Avg Nt Fix Ass &amp;UCC'!G13</f>
        <v>0</v>
      </c>
      <c r="G6" s="173">
        <f aca="true" t="shared" si="0" ref="G6:G11">SUM(B6:F6)</f>
        <v>3441278.12</v>
      </c>
      <c r="I6"/>
    </row>
    <row r="7" spans="1:9" ht="15">
      <c r="A7" s="171" t="s">
        <v>169</v>
      </c>
      <c r="B7" s="172">
        <f>'9. 2011 SM Avg Nt Fix Ass &amp;UCC'!C27</f>
        <v>0</v>
      </c>
      <c r="C7" s="172">
        <f>'9. 2011 SM Avg Nt Fix Ass &amp;UCC'!D27</f>
        <v>0</v>
      </c>
      <c r="D7" s="172">
        <f>'9. 2011 SM Avg Nt Fix Ass &amp;UCC'!E27</f>
        <v>0</v>
      </c>
      <c r="E7" s="172">
        <f>'9. 2011 SM Avg Nt Fix Ass &amp;UCC'!F27</f>
        <v>0</v>
      </c>
      <c r="F7" s="172">
        <f>'9. 2011 SM Avg Nt Fix Ass &amp;UCC'!G27</f>
        <v>0</v>
      </c>
      <c r="G7" s="173">
        <f t="shared" si="0"/>
        <v>0</v>
      </c>
      <c r="I7"/>
    </row>
    <row r="8" spans="1:9" ht="15">
      <c r="A8" s="171" t="s">
        <v>170</v>
      </c>
      <c r="B8" s="172">
        <f>'9. 2011 SM Avg Nt Fix Ass &amp;UCC'!C41</f>
        <v>0</v>
      </c>
      <c r="C8" s="172">
        <f>'9. 2011 SM Avg Nt Fix Ass &amp;UCC'!D41</f>
        <v>0</v>
      </c>
      <c r="D8" s="172">
        <f>'9. 2011 SM Avg Nt Fix Ass &amp;UCC'!E41</f>
        <v>0</v>
      </c>
      <c r="E8" s="172">
        <f>'9. 2011 SM Avg Nt Fix Ass &amp;UCC'!F41</f>
        <v>0</v>
      </c>
      <c r="F8" s="172">
        <f>'9. 2011 SM Avg Nt Fix Ass &amp;UCC'!G41</f>
        <v>0</v>
      </c>
      <c r="G8" s="173">
        <f t="shared" si="0"/>
        <v>0</v>
      </c>
      <c r="I8"/>
    </row>
    <row r="9" spans="1:9" ht="15">
      <c r="A9" s="171" t="s">
        <v>72</v>
      </c>
      <c r="B9" s="172">
        <f>'9. 2011 SM Avg Nt Fix Ass &amp;UCC'!C56</f>
        <v>0</v>
      </c>
      <c r="C9" s="172">
        <f>'9. 2011 SM Avg Nt Fix Ass &amp;UCC'!D56</f>
        <v>0</v>
      </c>
      <c r="D9" s="172">
        <f>'9. 2011 SM Avg Nt Fix Ass &amp;UCC'!E56</f>
        <v>0</v>
      </c>
      <c r="E9" s="172">
        <f>'9. 2011 SM Avg Nt Fix Ass &amp;UCC'!F56</f>
        <v>0</v>
      </c>
      <c r="F9" s="172">
        <f>'9. 2011 SM Avg Nt Fix Ass &amp;UCC'!G56</f>
        <v>0</v>
      </c>
      <c r="G9" s="173">
        <f t="shared" si="0"/>
        <v>0</v>
      </c>
      <c r="I9"/>
    </row>
    <row r="10" spans="1:9" ht="15">
      <c r="A10" s="171" t="s">
        <v>337</v>
      </c>
      <c r="B10" s="172">
        <f>'9. 2011 SM Avg Nt Fix Ass &amp;UCC'!C70</f>
        <v>246631.01</v>
      </c>
      <c r="C10" s="172">
        <f>'9. 2011 SM Avg Nt Fix Ass &amp;UCC'!D70</f>
        <v>180969.61</v>
      </c>
      <c r="D10" s="172">
        <f>'9. 2011 SM Avg Nt Fix Ass &amp;UCC'!E70</f>
        <v>2315.03</v>
      </c>
      <c r="E10" s="172">
        <f>'9. 2011 SM Avg Nt Fix Ass &amp;UCC'!F70</f>
        <v>3046.95</v>
      </c>
      <c r="F10" s="172">
        <f>'9. 2011 SM Avg Nt Fix Ass &amp;UCC'!G70</f>
        <v>0</v>
      </c>
      <c r="G10" s="173">
        <f t="shared" si="0"/>
        <v>432962.60000000003</v>
      </c>
      <c r="I10"/>
    </row>
    <row r="11" spans="1:9" ht="15">
      <c r="A11" s="170" t="s">
        <v>121</v>
      </c>
      <c r="B11" s="174">
        <f>SUM(B6:B10)</f>
        <v>2186557.91</v>
      </c>
      <c r="C11" s="174">
        <f>SUM(C6:C10)</f>
        <v>840388.61</v>
      </c>
      <c r="D11" s="174">
        <f>SUM(D6:D10)</f>
        <v>680247.25</v>
      </c>
      <c r="E11" s="174">
        <f>SUM(E6:E10)</f>
        <v>167046.95</v>
      </c>
      <c r="F11" s="174">
        <f>SUM(F6:F10)</f>
        <v>0</v>
      </c>
      <c r="G11" s="174">
        <f t="shared" si="0"/>
        <v>3874240.72</v>
      </c>
      <c r="I11"/>
    </row>
    <row r="12" spans="2:9" ht="15">
      <c r="B12" s="172"/>
      <c r="C12" s="172"/>
      <c r="D12" s="172"/>
      <c r="E12" s="172"/>
      <c r="F12" s="172"/>
      <c r="I12"/>
    </row>
    <row r="13" spans="1:9" ht="15">
      <c r="A13" s="175" t="s">
        <v>122</v>
      </c>
      <c r="B13" s="172"/>
      <c r="C13" s="172"/>
      <c r="D13" s="172"/>
      <c r="E13" s="172"/>
      <c r="F13" s="172"/>
      <c r="I13"/>
    </row>
    <row r="14" spans="1:9" ht="15">
      <c r="A14" s="171" t="s">
        <v>197</v>
      </c>
      <c r="B14" s="172">
        <f>'2. Smart Meter Data'!D112</f>
        <v>387.67</v>
      </c>
      <c r="C14" s="172">
        <f>'2. Smart Meter Data'!E112</f>
        <v>84922.15000000001</v>
      </c>
      <c r="D14" s="172">
        <f>'2. Smart Meter Data'!F112</f>
        <v>87603.55</v>
      </c>
      <c r="E14" s="172">
        <f>'2. Smart Meter Data'!G112</f>
        <v>70555</v>
      </c>
      <c r="F14" s="172">
        <f>'2. Smart Meter Data'!H112</f>
        <v>0</v>
      </c>
      <c r="G14" s="173">
        <f>SUM(B14:F14)</f>
        <v>243468.37</v>
      </c>
      <c r="I14"/>
    </row>
    <row r="15" spans="1:9" ht="15">
      <c r="A15" s="171" t="s">
        <v>198</v>
      </c>
      <c r="B15" s="172">
        <f>'2. Smart Meter Data'!D119</f>
        <v>0</v>
      </c>
      <c r="C15" s="172">
        <f>'2. Smart Meter Data'!E119</f>
        <v>0</v>
      </c>
      <c r="D15" s="172">
        <f>'2. Smart Meter Data'!F119</f>
        <v>0</v>
      </c>
      <c r="E15" s="172">
        <f>'2. Smart Meter Data'!G119</f>
        <v>0</v>
      </c>
      <c r="F15" s="172">
        <f>'2. Smart Meter Data'!H119</f>
        <v>0</v>
      </c>
      <c r="G15" s="173">
        <f>SUM(B15:F15)</f>
        <v>0</v>
      </c>
      <c r="I15"/>
    </row>
    <row r="16" spans="1:9" ht="15">
      <c r="A16" s="171" t="s">
        <v>199</v>
      </c>
      <c r="B16" s="172">
        <f>'2. Smart Meter Data'!D129</f>
        <v>0</v>
      </c>
      <c r="C16" s="172">
        <f>'2. Smart Meter Data'!E129</f>
        <v>0</v>
      </c>
      <c r="D16" s="172">
        <f>'2. Smart Meter Data'!F129</f>
        <v>14221.08</v>
      </c>
      <c r="E16" s="172">
        <f>'2. Smart Meter Data'!G129</f>
        <v>21600</v>
      </c>
      <c r="F16" s="172">
        <f>'2. Smart Meter Data'!H129</f>
        <v>0</v>
      </c>
      <c r="G16" s="173">
        <f>SUM(B16:F16)</f>
        <v>35821.08</v>
      </c>
      <c r="I16"/>
    </row>
    <row r="17" spans="1:9" ht="15">
      <c r="A17" s="171" t="s">
        <v>200</v>
      </c>
      <c r="B17" s="172">
        <f>'2. Smart Meter Data'!D136</f>
        <v>0</v>
      </c>
      <c r="C17" s="172">
        <f>'2. Smart Meter Data'!E136</f>
        <v>0</v>
      </c>
      <c r="D17" s="172">
        <f>'2. Smart Meter Data'!F136</f>
        <v>0</v>
      </c>
      <c r="E17" s="172">
        <f>'2. Smart Meter Data'!G136</f>
        <v>0</v>
      </c>
      <c r="F17" s="172">
        <f>'2. Smart Meter Data'!H136</f>
        <v>0</v>
      </c>
      <c r="G17" s="173">
        <f>SUM(B17:F17)</f>
        <v>0</v>
      </c>
      <c r="I17"/>
    </row>
    <row r="18" spans="1:9" ht="15">
      <c r="A18" s="171" t="s">
        <v>201</v>
      </c>
      <c r="B18" s="172">
        <f>'2. Smart Meter Data'!D158</f>
        <v>0</v>
      </c>
      <c r="C18" s="172">
        <f>'2. Smart Meter Data'!E158</f>
        <v>10163.4</v>
      </c>
      <c r="D18" s="172">
        <f>'2. Smart Meter Data'!F158</f>
        <v>1215</v>
      </c>
      <c r="E18" s="172">
        <f>'2. Smart Meter Data'!G158</f>
        <v>1200</v>
      </c>
      <c r="F18" s="172">
        <f>'2. Smart Meter Data'!H158</f>
        <v>0</v>
      </c>
      <c r="G18" s="173">
        <f>SUM(B18:F18)</f>
        <v>12578.4</v>
      </c>
      <c r="I18"/>
    </row>
    <row r="19" spans="1:9" ht="15">
      <c r="A19" s="175" t="s">
        <v>148</v>
      </c>
      <c r="B19" s="174">
        <f aca="true" t="shared" si="1" ref="B19:G19">SUM(B14:B18)</f>
        <v>387.67</v>
      </c>
      <c r="C19" s="174">
        <f t="shared" si="1"/>
        <v>95085.55</v>
      </c>
      <c r="D19" s="174">
        <f t="shared" si="1"/>
        <v>103039.63</v>
      </c>
      <c r="E19" s="174">
        <f t="shared" si="1"/>
        <v>93355</v>
      </c>
      <c r="F19" s="174">
        <f t="shared" si="1"/>
        <v>0</v>
      </c>
      <c r="G19" s="174">
        <f t="shared" si="1"/>
        <v>291867.85000000003</v>
      </c>
      <c r="I19"/>
    </row>
    <row r="20" ht="15">
      <c r="I20"/>
    </row>
    <row r="21" spans="1:9" ht="15">
      <c r="A21" s="176" t="s">
        <v>202</v>
      </c>
      <c r="B21" s="169">
        <v>2007</v>
      </c>
      <c r="C21" s="169">
        <v>2008</v>
      </c>
      <c r="D21" s="169">
        <v>2009</v>
      </c>
      <c r="E21" s="169">
        <v>2010</v>
      </c>
      <c r="F21" s="169">
        <v>2011</v>
      </c>
      <c r="G21" s="169" t="s">
        <v>195</v>
      </c>
      <c r="I21"/>
    </row>
    <row r="22" spans="1:9" ht="15">
      <c r="A22" s="175" t="s">
        <v>203</v>
      </c>
      <c r="I22"/>
    </row>
    <row r="23" spans="1:9" ht="15">
      <c r="A23" s="171" t="s">
        <v>204</v>
      </c>
      <c r="B23" s="172">
        <f>SUM('9. 2011 SM Avg Nt Fix Ass &amp;UCC'!C20,'9. 2011 SM Avg Nt Fix Ass &amp;UCC'!C34,'9. 2011 SM Avg Nt Fix Ass &amp;UCC'!C48,'9. 2011 SM Avg Nt Fix Ass &amp;UCC'!C63,'9. 2011 SM Avg Nt Fix Ass &amp;UCC'!C77)</f>
        <v>0</v>
      </c>
      <c r="C23" s="172">
        <f>SUM('9. 2011 SM Avg Nt Fix Ass &amp;UCC'!D20,'9. 2011 SM Avg Nt Fix Ass &amp;UCC'!D34,'9. 2011 SM Avg Nt Fix Ass &amp;UCC'!D48,'9. 2011 SM Avg Nt Fix Ass &amp;UCC'!D63,'9. 2011 SM Avg Nt Fix Ass &amp;UCC'!D77)</f>
        <v>2121893.68</v>
      </c>
      <c r="D23" s="172">
        <f>SUM('9. 2011 SM Avg Nt Fix Ass &amp;UCC'!E20,'9. 2011 SM Avg Nt Fix Ass &amp;UCC'!E34,'9. 2011 SM Avg Nt Fix Ass &amp;UCC'!E48,'9. 2011 SM Avg Nt Fix Ass &amp;UCC'!E63,'9. 2011 SM Avg Nt Fix Ass &amp;UCC'!E77)</f>
        <v>2810973.1966666672</v>
      </c>
      <c r="E23" s="172">
        <f>SUM('9. 2011 SM Avg Nt Fix Ass &amp;UCC'!F20,'9. 2011 SM Avg Nt Fix Ass &amp;UCC'!F34,'9. 2011 SM Avg Nt Fix Ass &amp;UCC'!F48,'9. 2011 SM Avg Nt Fix Ass &amp;UCC'!F63,'9. 2011 SM Avg Nt Fix Ass &amp;UCC'!F77)</f>
        <v>3295332.979333333</v>
      </c>
      <c r="F23" s="172">
        <f>SUM('9. 2011 SM Avg Nt Fix Ass &amp;UCC'!G20,'9. 2011 SM Avg Nt Fix Ass &amp;UCC'!G34,'9. 2011 SM Avg Nt Fix Ass &amp;UCC'!G48,'9. 2011 SM Avg Nt Fix Ass &amp;UCC'!G63,'9. 2011 SM Avg Nt Fix Ass &amp;UCC'!G77)</f>
        <v>3238428.054666667</v>
      </c>
      <c r="G23" s="173">
        <f>SUM(B23:F23)</f>
        <v>11466627.910666667</v>
      </c>
      <c r="I23"/>
    </row>
    <row r="24" spans="1:9" ht="15">
      <c r="A24" s="171" t="s">
        <v>205</v>
      </c>
      <c r="B24" s="172">
        <f>SUM('9. 2011 SM Avg Nt Fix Ass &amp;UCC'!C21,'9. 2011 SM Avg Nt Fix Ass &amp;UCC'!C35,'9. 2011 SM Avg Nt Fix Ass &amp;UCC'!C49,'9. 2011 SM Avg Nt Fix Ass &amp;UCC'!C64,'9. 2011 SM Avg Nt Fix Ass &amp;UCC'!C78)</f>
        <v>2121893.68</v>
      </c>
      <c r="C24" s="172">
        <f>SUM('9. 2011 SM Avg Nt Fix Ass &amp;UCC'!D21,'9. 2011 SM Avg Nt Fix Ass &amp;UCC'!D35,'9. 2011 SM Avg Nt Fix Ass &amp;UCC'!D49,'9. 2011 SM Avg Nt Fix Ass &amp;UCC'!D64,'9. 2011 SM Avg Nt Fix Ass &amp;UCC'!D78)</f>
        <v>2810973.1966666672</v>
      </c>
      <c r="D24" s="172">
        <f>SUM('9. 2011 SM Avg Nt Fix Ass &amp;UCC'!E21,'9. 2011 SM Avg Nt Fix Ass &amp;UCC'!E35,'9. 2011 SM Avg Nt Fix Ass &amp;UCC'!E49,'9. 2011 SM Avg Nt Fix Ass &amp;UCC'!E64,'9. 2011 SM Avg Nt Fix Ass &amp;UCC'!E78)</f>
        <v>3295332.979333333</v>
      </c>
      <c r="E24" s="172">
        <f>SUM('9. 2011 SM Avg Nt Fix Ass &amp;UCC'!F21,'9. 2011 SM Avg Nt Fix Ass &amp;UCC'!F35,'9. 2011 SM Avg Nt Fix Ass &amp;UCC'!F49,'9. 2011 SM Avg Nt Fix Ass &amp;UCC'!F64,'9. 2011 SM Avg Nt Fix Ass &amp;UCC'!F78)</f>
        <v>3238428.054666667</v>
      </c>
      <c r="F24" s="172">
        <f>SUM('9. 2011 SM Avg Nt Fix Ass &amp;UCC'!G21,'9. 2011 SM Avg Nt Fix Ass &amp;UCC'!G35,'9. 2011 SM Avg Nt Fix Ass &amp;UCC'!G49,'9. 2011 SM Avg Nt Fix Ass &amp;UCC'!G64,'9. 2011 SM Avg Nt Fix Ass &amp;UCC'!G78)</f>
        <v>3161955.2075555557</v>
      </c>
      <c r="G24" s="173">
        <f>SUM(B24:F24)</f>
        <v>14628583.118222222</v>
      </c>
      <c r="I24"/>
    </row>
    <row r="25" spans="1:9" ht="15">
      <c r="A25" s="175" t="s">
        <v>206</v>
      </c>
      <c r="B25" s="174">
        <f>+'7. 2011 Smart Meter Rate Calc'!C16</f>
        <v>1184262.3450000002</v>
      </c>
      <c r="C25" s="174">
        <f>+'7. 2011 Smart Meter Rate Calc'!F16</f>
        <v>2556918.2433333336</v>
      </c>
      <c r="D25" s="174">
        <f>+'7. 2011 Smart Meter Rate Calc'!I16</f>
        <v>3054310.603</v>
      </c>
      <c r="E25" s="174">
        <f>+'7. 2011 Smart Meter Rate Calc'!L16</f>
        <v>3268403.992</v>
      </c>
      <c r="F25" s="174">
        <f>(F23+F24)/2</f>
        <v>3200191.6311111115</v>
      </c>
      <c r="G25" s="174">
        <f>(G23+G24)/2</f>
        <v>13047605.514444444</v>
      </c>
      <c r="I25"/>
    </row>
    <row r="26" spans="2:9" ht="15">
      <c r="B26" s="172"/>
      <c r="C26" s="172"/>
      <c r="D26" s="172"/>
      <c r="E26" s="172"/>
      <c r="F26" s="172"/>
      <c r="I26"/>
    </row>
    <row r="27" spans="1:9" ht="15">
      <c r="A27" s="171" t="s">
        <v>207</v>
      </c>
      <c r="B27" s="172"/>
      <c r="C27" s="172"/>
      <c r="D27" s="172"/>
      <c r="E27" s="172"/>
      <c r="F27" s="172"/>
      <c r="I27"/>
    </row>
    <row r="28" spans="1:9" ht="15">
      <c r="A28" s="171" t="s">
        <v>208</v>
      </c>
      <c r="B28" s="172">
        <f>B19</f>
        <v>387.67</v>
      </c>
      <c r="C28" s="172">
        <f>C19</f>
        <v>95085.55</v>
      </c>
      <c r="D28" s="172">
        <f>D19</f>
        <v>103039.63</v>
      </c>
      <c r="E28" s="172">
        <f>E19</f>
        <v>93355</v>
      </c>
      <c r="F28" s="172">
        <f>F19</f>
        <v>0</v>
      </c>
      <c r="G28" s="173">
        <f>SUM(B28:F28)</f>
        <v>291867.85</v>
      </c>
      <c r="I28"/>
    </row>
    <row r="29" spans="1:9" ht="15">
      <c r="A29" s="171" t="str">
        <f>"Working Capital Allowance "&amp;'3.  LDC Assumptions and Data'!C21*100&amp;"% (from approved 2006 EDR application)"</f>
        <v>Working Capital Allowance 15% (from approved 2006 EDR application)</v>
      </c>
      <c r="B29" s="174">
        <f>B28*'3.  LDC Assumptions and Data'!$C$21</f>
        <v>58.1505</v>
      </c>
      <c r="C29" s="174">
        <f>C28*'3.  LDC Assumptions and Data'!$C$21</f>
        <v>14262.8325</v>
      </c>
      <c r="D29" s="174">
        <f>D28*'3.  LDC Assumptions and Data'!$C$21</f>
        <v>15455.9445</v>
      </c>
      <c r="E29" s="174">
        <f>E28*'3.  LDC Assumptions and Data'!$C$21</f>
        <v>14003.25</v>
      </c>
      <c r="F29" s="174">
        <f>F28*'3.  LDC Assumptions and Data'!$C$21</f>
        <v>0</v>
      </c>
      <c r="G29" s="174">
        <f>G28*'3.  LDC Assumptions and Data'!$C$21</f>
        <v>43780.1775</v>
      </c>
      <c r="I29"/>
    </row>
    <row r="30" ht="15">
      <c r="I30"/>
    </row>
    <row r="31" spans="1:9" ht="15">
      <c r="A31" s="175" t="s">
        <v>209</v>
      </c>
      <c r="B31" s="177">
        <f aca="true" t="shared" si="2" ref="B31:G31">B25+B29</f>
        <v>1184320.4955000002</v>
      </c>
      <c r="C31" s="177">
        <f t="shared" si="2"/>
        <v>2571181.0758333337</v>
      </c>
      <c r="D31" s="177">
        <f t="shared" si="2"/>
        <v>3069766.5475000003</v>
      </c>
      <c r="E31" s="177">
        <f t="shared" si="2"/>
        <v>3282407.242</v>
      </c>
      <c r="F31" s="177">
        <f t="shared" si="2"/>
        <v>3200191.6311111115</v>
      </c>
      <c r="G31" s="177">
        <f t="shared" si="2"/>
        <v>13091385.691944445</v>
      </c>
      <c r="I31"/>
    </row>
    <row r="32" ht="15">
      <c r="I32"/>
    </row>
    <row r="33" spans="1:9" ht="15">
      <c r="A33" s="175" t="s">
        <v>210</v>
      </c>
      <c r="I33"/>
    </row>
    <row r="34" spans="1:9" ht="15">
      <c r="A34" s="171" t="str">
        <f>"Deemed Debt  "&amp;'3.  LDC Assumptions and Data'!$G$15*100&amp;"%  Times Weighted Debt Rate "&amp;'3.  LDC Assumptions and Data'!$C$17*100&amp;"%"</f>
        <v>Deemed Debt  60%  Times Weighted Debt Rate 7.25%</v>
      </c>
      <c r="B34" s="173">
        <f>B31*'3.  LDC Assumptions and Data'!$C$15*'3.  LDC Assumptions and Data'!$C$17</f>
        <v>42931.617961875</v>
      </c>
      <c r="C34" s="173">
        <f>((C31*'3.  LDC Assumptions and Data'!$D$15*'3.  LDC Assumptions and Data'!$C$17))</f>
        <v>99356.8647228896</v>
      </c>
      <c r="D34" s="173">
        <f>D31*'3.  LDC Assumptions and Data'!$E$15*'3.  LDC Assumptions and Data'!$C$17</f>
        <v>126190.42835135626</v>
      </c>
      <c r="E34" s="173">
        <f>E31*'3.  LDC Assumptions and Data'!$F$15*'3.  LDC Assumptions and Data'!$C$17</f>
        <v>142784.71502699997</v>
      </c>
      <c r="F34" s="173">
        <f>F31*'3.  LDC Assumptions and Data'!$G$15*'3.  LDC Assumptions and Data'!$C$17*4/12</f>
        <v>46402.77865111111</v>
      </c>
      <c r="G34" s="173">
        <f>SUM(B34:F34)</f>
        <v>457666.4047142319</v>
      </c>
      <c r="H34" s="173"/>
      <c r="I34"/>
    </row>
    <row r="35" spans="1:9" ht="15">
      <c r="A35" s="171" t="str">
        <f>"Deemed Equity "&amp;'3.  LDC Assumptions and Data'!$G$16*100&amp;"%  Times ROE "&amp;'3.  LDC Assumptions and Data'!$C$18*100&amp;"%"</f>
        <v>Deemed Equity 40%  Times ROE 9%</v>
      </c>
      <c r="B35" s="173">
        <f>B31*'3.  LDC Assumptions and Data'!$C$16*'3.  LDC Assumptions and Data'!$C$18</f>
        <v>53294.42229750001</v>
      </c>
      <c r="C35" s="173">
        <f>(((C31*'3.  LDC Assumptions and Data'!$D$16*'3.  LDC Assumptions and Data'!$C$18)))</f>
        <v>108066.740617275</v>
      </c>
      <c r="D35" s="173">
        <f>D31*'3.  LDC Assumptions and Data'!$E$16*'3.  LDC Assumptions and Data'!$C$18</f>
        <v>119628.80235607502</v>
      </c>
      <c r="E35" s="173">
        <f>E31*'3.  LDC Assumptions and Data'!$F$16*'3.  LDC Assumptions and Data'!$C$18</f>
        <v>118166.66071200001</v>
      </c>
      <c r="F35" s="173">
        <f>F31*'3.  LDC Assumptions and Data'!$G$16*'3.  LDC Assumptions and Data'!$C$18*4/12</f>
        <v>38402.29957333334</v>
      </c>
      <c r="G35" s="173">
        <f>SUM(B35:F35)</f>
        <v>437558.92555618344</v>
      </c>
      <c r="H35" s="173"/>
      <c r="I35"/>
    </row>
    <row r="36" spans="1:9" ht="15">
      <c r="A36" s="175" t="s">
        <v>210</v>
      </c>
      <c r="B36" s="177">
        <f aca="true" t="shared" si="3" ref="B36:G36">SUM(B34:B35)</f>
        <v>96226.040259375</v>
      </c>
      <c r="C36" s="177">
        <f t="shared" si="3"/>
        <v>207423.60534016462</v>
      </c>
      <c r="D36" s="177">
        <f t="shared" si="3"/>
        <v>245819.23070743127</v>
      </c>
      <c r="E36" s="177">
        <f t="shared" si="3"/>
        <v>260951.37573899998</v>
      </c>
      <c r="F36" s="177">
        <f t="shared" si="3"/>
        <v>84805.07822444444</v>
      </c>
      <c r="G36" s="177">
        <f t="shared" si="3"/>
        <v>895225.3302704154</v>
      </c>
      <c r="I36"/>
    </row>
    <row r="37" ht="15">
      <c r="I37"/>
    </row>
    <row r="38" spans="1:9" ht="15">
      <c r="A38" s="175" t="s">
        <v>211</v>
      </c>
      <c r="I38"/>
    </row>
    <row r="39" spans="1:9" ht="15">
      <c r="A39" s="171" t="s">
        <v>212</v>
      </c>
      <c r="B39" s="173">
        <f>B19</f>
        <v>387.67</v>
      </c>
      <c r="C39" s="173">
        <f>C19</f>
        <v>95085.55</v>
      </c>
      <c r="D39" s="173">
        <f>D19</f>
        <v>103039.63</v>
      </c>
      <c r="E39" s="173">
        <f>E19</f>
        <v>93355</v>
      </c>
      <c r="F39" s="173">
        <f>F19</f>
        <v>0</v>
      </c>
      <c r="G39" s="173">
        <f>SUM(B39:F39)</f>
        <v>291867.85</v>
      </c>
      <c r="I39"/>
    </row>
    <row r="40" spans="1:9" ht="15">
      <c r="A40" s="171" t="s">
        <v>213</v>
      </c>
      <c r="B40" s="173">
        <f>'7. 2011 Smart Meter Rate Calc'!E42</f>
        <v>64664.23</v>
      </c>
      <c r="C40" s="173">
        <f>'7. 2011 Smart Meter Rate Calc'!H42</f>
        <v>151309.09333333335</v>
      </c>
      <c r="D40" s="173">
        <f>'7. 2011 Smart Meter Rate Calc'!K42</f>
        <v>195887.46733333333</v>
      </c>
      <c r="E40" s="173">
        <f>'7. 2011 Smart Meter Rate Calc'!N42</f>
        <v>223951.87466666667</v>
      </c>
      <c r="F40" s="173">
        <f>'7. 2011 Smart Meter Rate Calc'!Q42</f>
        <v>76472.84711111111</v>
      </c>
      <c r="G40" s="173">
        <f>SUM(B40:F40)</f>
        <v>712285.5124444446</v>
      </c>
      <c r="I40"/>
    </row>
    <row r="41" spans="1:9" ht="15">
      <c r="A41" s="175" t="s">
        <v>214</v>
      </c>
      <c r="B41" s="177">
        <f aca="true" t="shared" si="4" ref="B41:G41">SUM(B39:B40)</f>
        <v>65051.9</v>
      </c>
      <c r="C41" s="177">
        <f t="shared" si="4"/>
        <v>246394.64333333337</v>
      </c>
      <c r="D41" s="177">
        <f t="shared" si="4"/>
        <v>298927.09733333334</v>
      </c>
      <c r="E41" s="177">
        <f t="shared" si="4"/>
        <v>317306.87466666667</v>
      </c>
      <c r="F41" s="177">
        <f t="shared" si="4"/>
        <v>76472.84711111111</v>
      </c>
      <c r="G41" s="177">
        <f t="shared" si="4"/>
        <v>1004153.3624444446</v>
      </c>
      <c r="I41"/>
    </row>
    <row r="42" spans="1:9" ht="15">
      <c r="A42" s="175" t="s">
        <v>327</v>
      </c>
      <c r="B42" s="177"/>
      <c r="C42" s="177"/>
      <c r="D42" s="177"/>
      <c r="E42" s="177"/>
      <c r="F42" s="177"/>
      <c r="I42"/>
    </row>
    <row r="43" spans="1:9" ht="15">
      <c r="A43" s="175" t="s">
        <v>214</v>
      </c>
      <c r="B43" s="177">
        <f aca="true" t="shared" si="5" ref="B43:G43">+B41+B42</f>
        <v>65051.9</v>
      </c>
      <c r="C43" s="177">
        <f t="shared" si="5"/>
        <v>246394.64333333337</v>
      </c>
      <c r="D43" s="177">
        <f t="shared" si="5"/>
        <v>298927.09733333334</v>
      </c>
      <c r="E43" s="177">
        <f t="shared" si="5"/>
        <v>317306.87466666667</v>
      </c>
      <c r="F43" s="177">
        <f t="shared" si="5"/>
        <v>76472.84711111111</v>
      </c>
      <c r="G43" s="177">
        <f t="shared" si="5"/>
        <v>1004153.3624444446</v>
      </c>
      <c r="I43"/>
    </row>
    <row r="44" spans="2:9" ht="15">
      <c r="B44" s="177"/>
      <c r="C44" s="177"/>
      <c r="D44" s="177"/>
      <c r="E44" s="177"/>
      <c r="F44" s="177"/>
      <c r="I44"/>
    </row>
    <row r="45" spans="2:9" ht="15">
      <c r="B45" s="169">
        <v>2007</v>
      </c>
      <c r="C45" s="169">
        <v>2008</v>
      </c>
      <c r="D45" s="169">
        <v>2009</v>
      </c>
      <c r="E45" s="169">
        <v>2010</v>
      </c>
      <c r="F45" s="169">
        <v>2011</v>
      </c>
      <c r="G45" s="169" t="s">
        <v>195</v>
      </c>
      <c r="I45"/>
    </row>
    <row r="46" spans="1:9" ht="15">
      <c r="A46" s="166" t="s">
        <v>215</v>
      </c>
      <c r="B46" s="173">
        <f>B36+B43</f>
        <v>161277.940259375</v>
      </c>
      <c r="C46" s="173">
        <f>C36+C43</f>
        <v>453818.248673498</v>
      </c>
      <c r="D46" s="173">
        <f>D36+D43</f>
        <v>544746.3280407647</v>
      </c>
      <c r="E46" s="173">
        <f>E36+E43</f>
        <v>578258.2504056667</v>
      </c>
      <c r="F46" s="173">
        <f>F36+F43</f>
        <v>161277.92533555557</v>
      </c>
      <c r="G46" s="173">
        <f>SUM(B46:F46)</f>
        <v>1899378.6927148597</v>
      </c>
      <c r="I46"/>
    </row>
    <row r="47" spans="1:9" ht="15">
      <c r="A47" s="166" t="s">
        <v>216</v>
      </c>
      <c r="B47" s="173">
        <f>'8A. 2011 PILs'!C46</f>
        <v>28869.2525901556</v>
      </c>
      <c r="C47" s="173">
        <f>'8A. 2011 PILs'!D46</f>
        <v>48646.870880851595</v>
      </c>
      <c r="D47" s="173">
        <f>'8A. 2011 PILs'!E46</f>
        <v>57007.15859483252</v>
      </c>
      <c r="E47" s="173">
        <f>'8A. 2011 PILs'!F46</f>
        <v>50993.83087202668</v>
      </c>
      <c r="F47" s="173">
        <f>'8A. 2011 PILs'!G46</f>
        <v>16438.38877045672</v>
      </c>
      <c r="G47" s="173">
        <f>SUM(B47:F47)</f>
        <v>201955.5017083231</v>
      </c>
      <c r="I47"/>
    </row>
    <row r="48" spans="1:9" ht="15.75" thickBot="1">
      <c r="A48" s="175" t="s">
        <v>217</v>
      </c>
      <c r="B48" s="179">
        <f aca="true" t="shared" si="6" ref="B48:G48">SUM(B46:B47)</f>
        <v>190147.1928495306</v>
      </c>
      <c r="C48" s="179">
        <f t="shared" si="6"/>
        <v>502465.11955434957</v>
      </c>
      <c r="D48" s="179">
        <f t="shared" si="6"/>
        <v>601753.4866355972</v>
      </c>
      <c r="E48" s="179">
        <f t="shared" si="6"/>
        <v>629252.0812776934</v>
      </c>
      <c r="F48" s="179">
        <f t="shared" si="6"/>
        <v>177716.3141060123</v>
      </c>
      <c r="G48" s="179">
        <f t="shared" si="6"/>
        <v>2101334.194423183</v>
      </c>
      <c r="I48"/>
    </row>
    <row r="51" spans="1:6" ht="15">
      <c r="A51" s="220" t="s">
        <v>385</v>
      </c>
      <c r="B51" s="221"/>
      <c r="C51" s="221"/>
      <c r="D51" s="221"/>
      <c r="E51" s="221"/>
      <c r="F51" s="222"/>
    </row>
    <row r="52" spans="1:10" ht="15">
      <c r="A52" s="202" t="s">
        <v>218</v>
      </c>
      <c r="B52" s="203"/>
      <c r="C52" s="203"/>
      <c r="D52" s="203"/>
      <c r="E52" s="203"/>
      <c r="F52" s="204">
        <f>+G48</f>
        <v>2101334.194423183</v>
      </c>
      <c r="I52"/>
      <c r="J52"/>
    </row>
    <row r="53" spans="1:10" ht="15">
      <c r="A53" s="202" t="s">
        <v>379</v>
      </c>
      <c r="B53" s="203"/>
      <c r="C53" s="167" t="s">
        <v>380</v>
      </c>
      <c r="D53" s="203"/>
      <c r="E53" s="203"/>
      <c r="F53" s="204">
        <f>+'5. Clearing Actual'!F15</f>
        <v>19822</v>
      </c>
      <c r="I53"/>
      <c r="J53"/>
    </row>
    <row r="54" spans="1:10" ht="29.25">
      <c r="A54" s="219" t="s">
        <v>219</v>
      </c>
      <c r="B54" s="205" t="s">
        <v>220</v>
      </c>
      <c r="C54" s="206" t="s">
        <v>334</v>
      </c>
      <c r="D54" s="207" t="s">
        <v>221</v>
      </c>
      <c r="E54" s="205" t="s">
        <v>222</v>
      </c>
      <c r="F54" s="208"/>
      <c r="I54"/>
      <c r="J54"/>
    </row>
    <row r="55" spans="1:10" ht="15">
      <c r="A55" s="209">
        <v>2006</v>
      </c>
      <c r="B55" s="210">
        <f>+'3.  LDC Assumptions and Data'!C31</f>
        <v>0.27</v>
      </c>
      <c r="C55" s="211">
        <f>-E55/B55/D55</f>
        <v>9052.305555555555</v>
      </c>
      <c r="D55" s="212">
        <v>8</v>
      </c>
      <c r="E55" s="213">
        <f>+'5. Clearing Actual'!F19</f>
        <v>-19552.98</v>
      </c>
      <c r="F55" s="214"/>
      <c r="I55"/>
      <c r="J55"/>
    </row>
    <row r="56" spans="1:10" ht="15">
      <c r="A56" s="209">
        <v>2007</v>
      </c>
      <c r="B56" s="210">
        <f>+'3.  LDC Assumptions and Data'!C32</f>
        <v>2.16</v>
      </c>
      <c r="C56" s="211">
        <v>21474</v>
      </c>
      <c r="D56" s="212">
        <v>12</v>
      </c>
      <c r="E56" s="213">
        <f>+'5. Clearing Actual'!F20</f>
        <v>-408141.30000000005</v>
      </c>
      <c r="F56" s="214"/>
      <c r="I56"/>
      <c r="J56"/>
    </row>
    <row r="57" spans="1:10" ht="15">
      <c r="A57" s="209">
        <v>2008</v>
      </c>
      <c r="B57" s="210">
        <f>+'3.  LDC Assumptions and Data'!C33</f>
        <v>2.16</v>
      </c>
      <c r="C57" s="211">
        <v>23912</v>
      </c>
      <c r="D57" s="212">
        <v>12</v>
      </c>
      <c r="E57" s="213">
        <f>+'5. Clearing Actual'!F21</f>
        <v>-624140.1399999999</v>
      </c>
      <c r="F57" s="214"/>
      <c r="I57"/>
      <c r="J57"/>
    </row>
    <row r="58" spans="1:10" ht="15">
      <c r="A58" s="209">
        <v>2009</v>
      </c>
      <c r="B58" s="210">
        <f>+'3.  LDC Assumptions and Data'!C34</f>
        <v>2.16</v>
      </c>
      <c r="C58" s="211">
        <v>26253</v>
      </c>
      <c r="D58" s="212">
        <v>12</v>
      </c>
      <c r="E58" s="213">
        <f>+'5. Clearing Actual'!F22</f>
        <v>-685689.2000000002</v>
      </c>
      <c r="F58" s="214"/>
      <c r="I58"/>
      <c r="J58"/>
    </row>
    <row r="59" spans="1:10" ht="15">
      <c r="A59" s="209">
        <v>2010</v>
      </c>
      <c r="B59" s="210">
        <f>+'3.  LDC Assumptions and Data'!C35</f>
        <v>2.16</v>
      </c>
      <c r="C59" s="211">
        <f>+'3.  LDC Assumptions and Data'!F28</f>
        <v>28107.224014541425</v>
      </c>
      <c r="D59" s="212">
        <v>12</v>
      </c>
      <c r="E59" s="213">
        <f>+'5. Clearing Actual'!F23</f>
        <v>-730188.0835828192</v>
      </c>
      <c r="F59" s="214"/>
      <c r="I59"/>
      <c r="J59"/>
    </row>
    <row r="60" spans="1:10" ht="15">
      <c r="A60" s="209">
        <v>2011</v>
      </c>
      <c r="B60" s="210">
        <v>2.16</v>
      </c>
      <c r="C60" s="211">
        <f>+'3.  LDC Assumptions and Data'!G28</f>
        <v>29151.073029082854</v>
      </c>
      <c r="D60" s="212">
        <v>4</v>
      </c>
      <c r="E60" s="213">
        <f>+'5. Clearing Actual'!F24</f>
        <v>-252422.5509712759</v>
      </c>
      <c r="F60" s="215">
        <f>SUM(E55:E60)</f>
        <v>-2720134.2545540957</v>
      </c>
      <c r="I60"/>
      <c r="J60"/>
    </row>
    <row r="61" spans="1:10" ht="15">
      <c r="A61" s="216" t="s">
        <v>384</v>
      </c>
      <c r="B61" s="217"/>
      <c r="C61" s="217"/>
      <c r="D61" s="217"/>
      <c r="E61" s="217"/>
      <c r="F61" s="218">
        <f>SUM(F52:F60)</f>
        <v>-598978.0601309128</v>
      </c>
      <c r="I61"/>
      <c r="J61"/>
    </row>
    <row r="62" spans="5:9" ht="15">
      <c r="E62" s="173"/>
      <c r="F62" s="173"/>
      <c r="I62" s="178"/>
    </row>
    <row r="63" spans="1:6" ht="15">
      <c r="A63"/>
      <c r="B63"/>
      <c r="C63"/>
      <c r="D63"/>
      <c r="E63"/>
      <c r="F63" s="180"/>
    </row>
    <row r="64" ht="15">
      <c r="B64" s="181"/>
    </row>
    <row r="65" ht="15">
      <c r="B65" s="181"/>
    </row>
    <row r="66" spans="1:6" s="226" customFormat="1" ht="15" customHeight="1">
      <c r="A66" s="224" t="s">
        <v>383</v>
      </c>
      <c r="B66" s="225" t="s">
        <v>333</v>
      </c>
      <c r="D66" s="276" t="s">
        <v>389</v>
      </c>
      <c r="E66" s="277"/>
      <c r="F66" s="227" t="s">
        <v>386</v>
      </c>
    </row>
    <row r="67" spans="1:6" s="226" customFormat="1" ht="15" customHeight="1">
      <c r="A67" s="228" t="s">
        <v>328</v>
      </c>
      <c r="B67" s="229">
        <f>+G36</f>
        <v>895225.3302704154</v>
      </c>
      <c r="D67" s="278" t="s">
        <v>390</v>
      </c>
      <c r="E67" s="279"/>
      <c r="F67" s="230">
        <f>+B74</f>
        <v>-598978.0601309128</v>
      </c>
    </row>
    <row r="68" spans="1:6" s="226" customFormat="1" ht="15" customHeight="1">
      <c r="A68" s="231" t="s">
        <v>329</v>
      </c>
      <c r="B68" s="232">
        <f>+G41</f>
        <v>1004153.3624444446</v>
      </c>
      <c r="D68" s="280" t="s">
        <v>388</v>
      </c>
      <c r="E68" s="281"/>
      <c r="F68" s="233">
        <f>+'5. Clearing Actual'!G29</f>
        <v>28890.448029082854</v>
      </c>
    </row>
    <row r="69" spans="1:6" s="226" customFormat="1" ht="15" customHeight="1">
      <c r="A69" s="231" t="s">
        <v>330</v>
      </c>
      <c r="B69" s="234">
        <f>+G47</f>
        <v>201955.5017083231</v>
      </c>
      <c r="D69" s="280" t="s">
        <v>387</v>
      </c>
      <c r="E69" s="281"/>
      <c r="F69" s="235">
        <v>48</v>
      </c>
    </row>
    <row r="70" spans="1:6" s="226" customFormat="1" ht="15" customHeight="1">
      <c r="A70" s="236" t="s">
        <v>331</v>
      </c>
      <c r="B70" s="229">
        <f>SUM(B67:B69)</f>
        <v>2101334.194423183</v>
      </c>
      <c r="D70" s="270" t="s">
        <v>391</v>
      </c>
      <c r="E70" s="271"/>
      <c r="F70" s="237">
        <f>+F67/F68/F69</f>
        <v>-0.43193202035146244</v>
      </c>
    </row>
    <row r="71" spans="1:2" s="226" customFormat="1" ht="15" customHeight="1">
      <c r="A71" s="231" t="s">
        <v>392</v>
      </c>
      <c r="B71" s="234">
        <f>+F53</f>
        <v>19822</v>
      </c>
    </row>
    <row r="72" spans="1:2" s="226" customFormat="1" ht="15" customHeight="1">
      <c r="A72" s="238" t="s">
        <v>332</v>
      </c>
      <c r="B72" s="239">
        <f>SUM(B70:B71)</f>
        <v>2121156.194423183</v>
      </c>
    </row>
    <row r="73" spans="1:16" s="226" customFormat="1" ht="15" customHeight="1">
      <c r="A73" s="231" t="s">
        <v>381</v>
      </c>
      <c r="B73" s="241">
        <f>+F60</f>
        <v>-2720134.2545540957</v>
      </c>
      <c r="K73" s="240"/>
      <c r="L73" s="240"/>
      <c r="M73" s="240"/>
      <c r="N73" s="240"/>
      <c r="O73" s="240"/>
      <c r="P73" s="240"/>
    </row>
    <row r="74" spans="1:16" s="226" customFormat="1" ht="15" customHeight="1">
      <c r="A74" s="238" t="s">
        <v>384</v>
      </c>
      <c r="B74" s="242">
        <f>+B72+B73</f>
        <v>-598978.0601309128</v>
      </c>
      <c r="K74" s="240"/>
      <c r="L74" s="240"/>
      <c r="M74" s="240"/>
      <c r="N74" s="240"/>
      <c r="O74" s="240"/>
      <c r="P74" s="240"/>
    </row>
    <row r="75" spans="1:16" s="226" customFormat="1" ht="15" customHeight="1">
      <c r="A75" s="243"/>
      <c r="B75" s="243"/>
      <c r="K75" s="240"/>
      <c r="L75" s="240"/>
      <c r="M75" s="240"/>
      <c r="N75" s="240"/>
      <c r="O75" s="240"/>
      <c r="P75" s="240"/>
    </row>
    <row r="76" spans="1:16" s="226" customFormat="1" ht="15" customHeight="1">
      <c r="A76" s="166"/>
      <c r="B76" s="166"/>
      <c r="D76" s="166"/>
      <c r="E76" s="166"/>
      <c r="F76" s="166"/>
      <c r="K76" s="240"/>
      <c r="L76" s="240"/>
      <c r="M76" s="240"/>
      <c r="N76" s="240"/>
      <c r="O76" s="240"/>
      <c r="P76" s="240"/>
    </row>
    <row r="77" spans="11:16" ht="15">
      <c r="K77"/>
      <c r="L77"/>
      <c r="M77"/>
      <c r="N77"/>
      <c r="O77"/>
      <c r="P77"/>
    </row>
    <row r="78" spans="11:16" ht="15">
      <c r="K78"/>
      <c r="L78"/>
      <c r="M78"/>
      <c r="N78"/>
      <c r="O78"/>
      <c r="P78"/>
    </row>
    <row r="79" spans="11:16" ht="15">
      <c r="K79"/>
      <c r="L79"/>
      <c r="M79"/>
      <c r="N79"/>
      <c r="O79"/>
      <c r="P79"/>
    </row>
    <row r="80" spans="11:16" ht="15">
      <c r="K80"/>
      <c r="L80"/>
      <c r="M80"/>
      <c r="N80"/>
      <c r="O80"/>
      <c r="P80"/>
    </row>
    <row r="81" spans="11:16" ht="15">
      <c r="K81"/>
      <c r="L81"/>
      <c r="M81"/>
      <c r="N81"/>
      <c r="O81"/>
      <c r="P81"/>
    </row>
    <row r="82" spans="11:16" ht="15">
      <c r="K82"/>
      <c r="L82"/>
      <c r="M82"/>
      <c r="N82"/>
      <c r="O82"/>
      <c r="P82"/>
    </row>
    <row r="83" spans="11:16" ht="15">
      <c r="K83"/>
      <c r="L83"/>
      <c r="M83"/>
      <c r="N83"/>
      <c r="O83"/>
      <c r="P83"/>
    </row>
    <row r="84" spans="11:16" ht="15">
      <c r="K84"/>
      <c r="L84"/>
      <c r="M84"/>
      <c r="N84"/>
      <c r="O84"/>
      <c r="P84"/>
    </row>
    <row r="85" spans="11:16" ht="15">
      <c r="K85"/>
      <c r="L85"/>
      <c r="M85"/>
      <c r="N85"/>
      <c r="O85"/>
      <c r="P85"/>
    </row>
    <row r="86" spans="11:16" ht="15">
      <c r="K86"/>
      <c r="L86"/>
      <c r="M86"/>
      <c r="N86"/>
      <c r="O86"/>
      <c r="P86"/>
    </row>
    <row r="87" spans="11:16" ht="15">
      <c r="K87"/>
      <c r="L87"/>
      <c r="M87"/>
      <c r="N87"/>
      <c r="O87"/>
      <c r="P87"/>
    </row>
    <row r="88" spans="11:16" ht="15">
      <c r="K88"/>
      <c r="L88"/>
      <c r="M88"/>
      <c r="N88"/>
      <c r="O88"/>
      <c r="P88"/>
    </row>
    <row r="89" spans="11:16" ht="15">
      <c r="K89"/>
      <c r="L89"/>
      <c r="M89"/>
      <c r="N89"/>
      <c r="O89"/>
      <c r="P89"/>
    </row>
    <row r="90" spans="11:16" ht="15">
      <c r="K90"/>
      <c r="L90"/>
      <c r="M90"/>
      <c r="N90"/>
      <c r="O90"/>
      <c r="P90"/>
    </row>
    <row r="91" spans="11:16" ht="15">
      <c r="K91"/>
      <c r="L91"/>
      <c r="M91"/>
      <c r="N91"/>
      <c r="O91"/>
      <c r="P91"/>
    </row>
    <row r="92" spans="11:16" ht="15">
      <c r="K92"/>
      <c r="L92"/>
      <c r="M92"/>
      <c r="N92"/>
      <c r="O92"/>
      <c r="P92"/>
    </row>
    <row r="93" spans="11:16" ht="15">
      <c r="K93"/>
      <c r="L93"/>
      <c r="M93"/>
      <c r="N93"/>
      <c r="O93"/>
      <c r="P93"/>
    </row>
    <row r="94" spans="11:16" ht="15">
      <c r="K94"/>
      <c r="L94"/>
      <c r="M94"/>
      <c r="N94"/>
      <c r="O94"/>
      <c r="P94"/>
    </row>
  </sheetData>
  <sheetProtection/>
  <mergeCells count="7">
    <mergeCell ref="D70:E70"/>
    <mergeCell ref="A1:G1"/>
    <mergeCell ref="A2:G2"/>
    <mergeCell ref="D66:E66"/>
    <mergeCell ref="D67:E67"/>
    <mergeCell ref="D68:E68"/>
    <mergeCell ref="D69:E69"/>
  </mergeCells>
  <printOptions/>
  <pageMargins left="0.2362204724409449" right="0.15748031496062992" top="0.5905511811023623" bottom="0.5511811023622047" header="0.11811023622047245" footer="0.5118110236220472"/>
  <pageSetup fitToHeight="1" fitToWidth="1" horizontalDpi="600" verticalDpi="600" orientation="portrait" scale="64" r:id="rId1"/>
  <headerFooter alignWithMargins="0">
    <oddHeader>&amp;R
&amp;"Arial,Bold"&amp;24Confidential Information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L60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31.57421875" style="110" customWidth="1"/>
    <col min="2" max="2" width="14.140625" style="110" bestFit="1" customWidth="1"/>
    <col min="3" max="3" width="14.421875" style="110" customWidth="1"/>
    <col min="4" max="5" width="12.28125" style="110" customWidth="1"/>
    <col min="6" max="7" width="13.57421875" style="110" bestFit="1" customWidth="1"/>
    <col min="8" max="8" width="12.7109375" style="110" customWidth="1"/>
    <col min="9" max="9" width="14.28125" style="110" bestFit="1" customWidth="1"/>
    <col min="10" max="10" width="16.421875" style="110" bestFit="1" customWidth="1"/>
    <col min="11" max="11" width="11.57421875" style="110" bestFit="1" customWidth="1"/>
    <col min="12" max="12" width="15.7109375" style="110" bestFit="1" customWidth="1"/>
    <col min="13" max="16384" width="11.421875" style="110" customWidth="1"/>
  </cols>
  <sheetData>
    <row r="1" spans="1:12" ht="26.25">
      <c r="A1" s="282" t="s">
        <v>223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</row>
    <row r="2" spans="1:12" ht="26.25">
      <c r="A2" s="282" t="str">
        <f>'1. LDC Information'!C18</f>
        <v>Milton Hydro Distribution inc. 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</row>
    <row r="3" spans="1:9" s="111" customFormat="1" ht="15">
      <c r="A3"/>
      <c r="B3"/>
      <c r="C3"/>
      <c r="D3"/>
      <c r="E3"/>
      <c r="F3"/>
      <c r="G3"/>
      <c r="H3"/>
      <c r="I3"/>
    </row>
    <row r="4" spans="1:9" s="111" customFormat="1" ht="15">
      <c r="A4"/>
      <c r="B4"/>
      <c r="C4"/>
      <c r="D4"/>
      <c r="E4"/>
      <c r="F4"/>
      <c r="G4"/>
      <c r="H4"/>
      <c r="I4"/>
    </row>
    <row r="5" spans="1:9" ht="15">
      <c r="A5" s="184" t="s">
        <v>344</v>
      </c>
      <c r="B5" s="184"/>
      <c r="C5"/>
      <c r="D5"/>
      <c r="E5"/>
      <c r="F5"/>
      <c r="G5"/>
      <c r="H5"/>
      <c r="I5"/>
    </row>
    <row r="6" spans="1:9" ht="15">
      <c r="A6" s="184" t="s">
        <v>345</v>
      </c>
      <c r="B6" s="184"/>
      <c r="C6"/>
      <c r="D6"/>
      <c r="E6"/>
      <c r="F6"/>
      <c r="G6"/>
      <c r="H6"/>
      <c r="I6"/>
    </row>
    <row r="7" spans="1:9" ht="15">
      <c r="A7"/>
      <c r="B7"/>
      <c r="C7"/>
      <c r="D7"/>
      <c r="E7"/>
      <c r="F7"/>
      <c r="G7"/>
      <c r="H7"/>
      <c r="I7"/>
    </row>
    <row r="8" spans="1:12" ht="15">
      <c r="A8" s="184" t="s">
        <v>346</v>
      </c>
      <c r="B8"/>
      <c r="C8"/>
      <c r="D8"/>
      <c r="E8"/>
      <c r="F8"/>
      <c r="G8" s="189" t="s">
        <v>157</v>
      </c>
      <c r="H8" s="189" t="s">
        <v>355</v>
      </c>
      <c r="I8" s="189" t="s">
        <v>356</v>
      </c>
      <c r="J8" s="189" t="s">
        <v>357</v>
      </c>
      <c r="K8" s="189" t="s">
        <v>358</v>
      </c>
      <c r="L8" s="189" t="s">
        <v>76</v>
      </c>
    </row>
    <row r="9" spans="1:6" ht="15">
      <c r="A9" t="s">
        <v>347</v>
      </c>
      <c r="B9"/>
      <c r="C9"/>
      <c r="D9"/>
      <c r="E9"/>
      <c r="F9" s="185">
        <v>0</v>
      </c>
    </row>
    <row r="10" spans="1:9" ht="15">
      <c r="A10" t="s">
        <v>348</v>
      </c>
      <c r="B10"/>
      <c r="C10"/>
      <c r="D10"/>
      <c r="E10"/>
      <c r="F10" s="185">
        <f>+'[7]Smart Meter Rider'!$F$6</f>
        <v>190147.15426113608</v>
      </c>
      <c r="G10"/>
      <c r="H10"/>
      <c r="I10"/>
    </row>
    <row r="11" spans="1:9" ht="15">
      <c r="A11" t="s">
        <v>349</v>
      </c>
      <c r="B11"/>
      <c r="C11"/>
      <c r="D11"/>
      <c r="E11"/>
      <c r="F11" s="185">
        <f>+'[7]Smart Meter Rider'!$F$7</f>
        <v>502465.025421133</v>
      </c>
      <c r="G11"/>
      <c r="H11"/>
      <c r="I11"/>
    </row>
    <row r="12" spans="1:9" ht="15">
      <c r="A12" t="s">
        <v>350</v>
      </c>
      <c r="B12"/>
      <c r="C12"/>
      <c r="D12"/>
      <c r="E12"/>
      <c r="F12" s="185">
        <f>+'[7]Smart Meter Rider'!$F$8</f>
        <v>601753.3757818838</v>
      </c>
      <c r="G12"/>
      <c r="H12"/>
      <c r="I12"/>
    </row>
    <row r="13" spans="1:9" ht="15">
      <c r="A13" t="s">
        <v>351</v>
      </c>
      <c r="B13"/>
      <c r="C13"/>
      <c r="D13"/>
      <c r="E13"/>
      <c r="F13" s="185">
        <f>+'[7]Smart Meter Rider'!$F$9</f>
        <v>629251.9764199549</v>
      </c>
      <c r="G13"/>
      <c r="H13"/>
      <c r="I13"/>
    </row>
    <row r="14" spans="1:9" ht="15">
      <c r="A14" t="s">
        <v>352</v>
      </c>
      <c r="B14"/>
      <c r="C14"/>
      <c r="D14"/>
      <c r="E14"/>
      <c r="F14" s="185">
        <f>+'[7]Smart Meter Rider'!$F$10</f>
        <v>177716.2801074173</v>
      </c>
      <c r="G14"/>
      <c r="H14"/>
      <c r="I14"/>
    </row>
    <row r="15" spans="1:9" ht="15">
      <c r="A15" t="s">
        <v>353</v>
      </c>
      <c r="B15"/>
      <c r="C15"/>
      <c r="D15"/>
      <c r="E15"/>
      <c r="F15" s="185">
        <f>+'[7]Smart Meter Rider'!$F$11</f>
        <v>19822</v>
      </c>
      <c r="G15"/>
      <c r="H15"/>
      <c r="I15"/>
    </row>
    <row r="16" spans="1:12" s="188" customFormat="1" ht="16.5" thickBot="1">
      <c r="A16" s="184" t="s">
        <v>335</v>
      </c>
      <c r="B16" s="184"/>
      <c r="C16" s="184"/>
      <c r="D16" s="184"/>
      <c r="E16" s="184"/>
      <c r="F16" s="190">
        <f>SUM(F9:F15)</f>
        <v>2121155.811991525</v>
      </c>
      <c r="G16" s="195">
        <f>+'[7]Smart Meter Rider'!$G$12</f>
        <v>1919226.3443273294</v>
      </c>
      <c r="H16" s="195">
        <f>+'[7]Smart Meter Rider'!$H$12</f>
        <v>177996.42108201547</v>
      </c>
      <c r="I16" s="195">
        <f>+'[7]Smart Meter Rider'!$I$12</f>
        <v>22710.847154337658</v>
      </c>
      <c r="J16" s="195">
        <f>+'[7]Smart Meter Rider'!$J$12</f>
        <v>1055.825178947159</v>
      </c>
      <c r="K16" s="195">
        <f>+'[7]Smart Meter Rider'!$K$12</f>
        <v>166.3742488946795</v>
      </c>
      <c r="L16" s="195">
        <f>SUM(G16:K16)</f>
        <v>2121155.8119915244</v>
      </c>
    </row>
    <row r="17" spans="1:9" ht="15.75" thickTop="1">
      <c r="A17"/>
      <c r="B17"/>
      <c r="C17"/>
      <c r="D17"/>
      <c r="E17"/>
      <c r="F17"/>
      <c r="G17"/>
      <c r="H17"/>
      <c r="I17"/>
    </row>
    <row r="18" spans="1:12" ht="15">
      <c r="A18" s="184" t="s">
        <v>354</v>
      </c>
      <c r="B18"/>
      <c r="C18"/>
      <c r="D18"/>
      <c r="E18"/>
      <c r="F18"/>
      <c r="G18" s="189" t="s">
        <v>157</v>
      </c>
      <c r="H18" s="189" t="s">
        <v>355</v>
      </c>
      <c r="I18" s="189" t="s">
        <v>356</v>
      </c>
      <c r="J18" s="189" t="s">
        <v>357</v>
      </c>
      <c r="K18" s="189" t="s">
        <v>358</v>
      </c>
      <c r="L18" s="189" t="s">
        <v>76</v>
      </c>
    </row>
    <row r="19" spans="1:12" ht="15">
      <c r="A19" s="192">
        <v>2006</v>
      </c>
      <c r="B19"/>
      <c r="C19"/>
      <c r="D19"/>
      <c r="E19"/>
      <c r="F19" s="245">
        <f>+'[7]Smart Meter Rider'!F$15</f>
        <v>-19552.98</v>
      </c>
      <c r="G19" s="245">
        <f>+'[7]Smart Meter Rider'!G$15</f>
        <v>-17530.30327280247</v>
      </c>
      <c r="H19" s="245">
        <f>+'[7]Smart Meter Rider'!H$15</f>
        <v>-1783.1752719990516</v>
      </c>
      <c r="I19" s="245">
        <f>+'[7]Smart Meter Rider'!I$15</f>
        <v>-225.30872644408902</v>
      </c>
      <c r="J19" s="245">
        <f>+'[7]Smart Meter Rider'!J$15</f>
        <v>-12.400944492612327</v>
      </c>
      <c r="K19" s="245">
        <f>+'[7]Smart Meter Rider'!K$15</f>
        <v>-1.791784261773409</v>
      </c>
      <c r="L19" s="245">
        <f aca="true" t="shared" si="0" ref="L19:L24">SUM(G19:K19)</f>
        <v>-19552.979999999992</v>
      </c>
    </row>
    <row r="20" spans="1:12" ht="15">
      <c r="A20" s="192">
        <v>2007</v>
      </c>
      <c r="B20"/>
      <c r="C20"/>
      <c r="D20"/>
      <c r="E20"/>
      <c r="F20" s="245">
        <f>+'[7]Smart Meter Rider'!F$16</f>
        <v>-408141.30000000005</v>
      </c>
      <c r="G20" s="245">
        <f>+'[7]Smart Meter Rider'!G$16</f>
        <v>-365920.7326533273</v>
      </c>
      <c r="H20" s="245">
        <f>+'[7]Smart Meter Rider'!H$16</f>
        <v>-37221.30711745967</v>
      </c>
      <c r="I20" s="245">
        <f>+'[7]Smart Meter Rider'!I$16</f>
        <v>-4703.006729011889</v>
      </c>
      <c r="J20" s="245">
        <f>+'[7]Smart Meter Rider'!J$16</f>
        <v>-258.85249237930157</v>
      </c>
      <c r="K20" s="245">
        <f>+'[7]Smart Meter Rider'!K$16</f>
        <v>-37.4010078218123</v>
      </c>
      <c r="L20" s="245">
        <f t="shared" si="0"/>
        <v>-408141.29999999993</v>
      </c>
    </row>
    <row r="21" spans="1:12" ht="15">
      <c r="A21" s="192">
        <v>2008</v>
      </c>
      <c r="B21"/>
      <c r="C21"/>
      <c r="D21"/>
      <c r="E21"/>
      <c r="F21" s="245">
        <f>+'[7]Smart Meter Rider'!F$17</f>
        <v>-624140.1399999999</v>
      </c>
      <c r="G21" s="245">
        <f>+'[7]Smart Meter Rider'!G$17</f>
        <v>-560818.0686676786</v>
      </c>
      <c r="H21" s="245">
        <f>+'[7]Smart Meter Rider'!H$17</f>
        <v>-55646.20395365301</v>
      </c>
      <c r="I21" s="245">
        <f>+'[7]Smart Meter Rider'!I$17</f>
        <v>-7271.40636720292</v>
      </c>
      <c r="J21" s="245">
        <f>+'[7]Smart Meter Rider'!J$17</f>
        <v>-351.41694438807133</v>
      </c>
      <c r="K21" s="245">
        <f>+'[7]Smart Meter Rider'!K$17</f>
        <v>-53.04406707744472</v>
      </c>
      <c r="L21" s="245">
        <f t="shared" si="0"/>
        <v>-624140.14</v>
      </c>
    </row>
    <row r="22" spans="1:12" ht="15">
      <c r="A22" s="192">
        <v>2009</v>
      </c>
      <c r="B22"/>
      <c r="C22"/>
      <c r="D22"/>
      <c r="E22"/>
      <c r="F22" s="245">
        <f>+'[7]Smart Meter Rider'!F$18</f>
        <v>-685689.2000000002</v>
      </c>
      <c r="G22" s="245">
        <f>+'[7]Smart Meter Rider'!G$18</f>
        <v>-622000.3038227377</v>
      </c>
      <c r="H22" s="245">
        <f>+'[7]Smart Meter Rider'!H$18</f>
        <v>-56141.36732108147</v>
      </c>
      <c r="I22" s="245">
        <f>+'[7]Smart Meter Rider'!I$18</f>
        <v>-7161.661506100148</v>
      </c>
      <c r="J22" s="245">
        <f>+'[7]Smart Meter Rider'!J$18</f>
        <v>-333.868692907155</v>
      </c>
      <c r="K22" s="245">
        <f>+'[7]Smart Meter Rider'!K$18</f>
        <v>-51.998657173822785</v>
      </c>
      <c r="L22" s="245">
        <f t="shared" si="0"/>
        <v>-685689.2000000002</v>
      </c>
    </row>
    <row r="23" spans="1:12" ht="15">
      <c r="A23" s="192" t="s">
        <v>359</v>
      </c>
      <c r="B23"/>
      <c r="C23"/>
      <c r="D23"/>
      <c r="E23"/>
      <c r="F23" s="245">
        <f>+'[7]Smart Meter Rider'!F$19</f>
        <v>-730188.0835828192</v>
      </c>
      <c r="G23" s="245">
        <f>+'[7]Smart Meter Rider'!G$19</f>
        <v>-664705.4400000001</v>
      </c>
      <c r="H23" s="245">
        <f>+'[7]Smart Meter Rider'!H$19</f>
        <v>-57860.5398519296</v>
      </c>
      <c r="I23" s="245">
        <f>+'[7]Smart Meter Rider'!I$19</f>
        <v>-7272.172411586785</v>
      </c>
      <c r="J23" s="245">
        <f>+'[7]Smart Meter Rider'!J$19</f>
        <v>-298.0913193026095</v>
      </c>
      <c r="K23" s="245">
        <f>+'[7]Smart Meter Rider'!K$19</f>
        <v>-51.84</v>
      </c>
      <c r="L23" s="245">
        <f t="shared" si="0"/>
        <v>-730188.083582819</v>
      </c>
    </row>
    <row r="24" spans="1:12" ht="15">
      <c r="A24" s="192" t="s">
        <v>360</v>
      </c>
      <c r="B24"/>
      <c r="C24"/>
      <c r="D24"/>
      <c r="E24"/>
      <c r="F24" s="245">
        <f>+'[7]Smart Meter Rider'!F$20</f>
        <v>-252422.5509712759</v>
      </c>
      <c r="G24" s="245">
        <f>+'[7]Smart Meter Rider'!G$20</f>
        <v>-230208.48</v>
      </c>
      <c r="H24" s="245">
        <f>+'[7]Smart Meter Rider'!H$20</f>
        <v>-19606.99940771832</v>
      </c>
      <c r="I24" s="245">
        <f>+'[7]Smart Meter Rider'!I$20</f>
        <v>-2490.4496463471364</v>
      </c>
      <c r="J24" s="245">
        <f>+'[7]Smart Meter Rider'!J$20</f>
        <v>-99.3419172104383</v>
      </c>
      <c r="K24" s="245">
        <f>+'[7]Smart Meter Rider'!K$20</f>
        <v>-17.28</v>
      </c>
      <c r="L24" s="245">
        <f t="shared" si="0"/>
        <v>-252422.5509712759</v>
      </c>
    </row>
    <row r="25" spans="1:12" ht="15.75" thickBot="1">
      <c r="A25" s="192" t="s">
        <v>361</v>
      </c>
      <c r="B25"/>
      <c r="C25"/>
      <c r="D25"/>
      <c r="E25"/>
      <c r="F25" s="246">
        <f>SUM(F19:F24)</f>
        <v>-2720134.2545540957</v>
      </c>
      <c r="G25" s="246">
        <f aca="true" t="shared" si="1" ref="G25:L25">SUM(G19:G24)</f>
        <v>-2461183.328416546</v>
      </c>
      <c r="H25" s="246">
        <f t="shared" si="1"/>
        <v>-228259.5929238411</v>
      </c>
      <c r="I25" s="246">
        <f t="shared" si="1"/>
        <v>-29124.005386692967</v>
      </c>
      <c r="J25" s="246">
        <f t="shared" si="1"/>
        <v>-1353.972310680188</v>
      </c>
      <c r="K25" s="246">
        <f t="shared" si="1"/>
        <v>-213.3555163348532</v>
      </c>
      <c r="L25" s="246">
        <f t="shared" si="1"/>
        <v>-2720134.2545540947</v>
      </c>
    </row>
    <row r="26" spans="1:9" ht="15.75" thickTop="1">
      <c r="A26"/>
      <c r="B26"/>
      <c r="C26"/>
      <c r="D26"/>
      <c r="E26"/>
      <c r="F26"/>
      <c r="G26"/>
      <c r="H26"/>
      <c r="I26"/>
    </row>
    <row r="27" spans="1:9" ht="15">
      <c r="A27" s="184" t="s">
        <v>362</v>
      </c>
      <c r="B27" s="184"/>
      <c r="C27" s="184"/>
      <c r="D27" s="184"/>
      <c r="E27" s="184"/>
      <c r="F27" s="187">
        <f>+F25+F16</f>
        <v>-598978.4425625708</v>
      </c>
      <c r="G27"/>
      <c r="H27"/>
      <c r="I27"/>
    </row>
    <row r="28" spans="1:9" ht="15">
      <c r="A28"/>
      <c r="B28"/>
      <c r="C28"/>
      <c r="D28"/>
      <c r="E28"/>
      <c r="F28"/>
      <c r="G28"/>
      <c r="H28"/>
      <c r="I28"/>
    </row>
    <row r="29" spans="1:9" ht="15">
      <c r="A29" t="s">
        <v>363</v>
      </c>
      <c r="B29"/>
      <c r="C29"/>
      <c r="D29"/>
      <c r="E29"/>
      <c r="F29" s="191"/>
      <c r="G29" s="223">
        <f>+'[9]Rate Class Customer Model'!$B$14+'[9]Rate Class Customer Model'!$C$14+'[9]Rate Class Customer Model'!$D$14+'[9]Rate Class Customer Model'!$E$14+'[9]Rate Class Customer Model'!$F$14</f>
        <v>28890.448029082854</v>
      </c>
      <c r="H29"/>
      <c r="I29"/>
    </row>
    <row r="30" spans="1:9" ht="15">
      <c r="A30" t="s">
        <v>364</v>
      </c>
      <c r="B30"/>
      <c r="C30"/>
      <c r="D30"/>
      <c r="E30"/>
      <c r="F30" s="186"/>
      <c r="G30">
        <v>48</v>
      </c>
      <c r="H30"/>
      <c r="I30"/>
    </row>
    <row r="31" spans="1:9" ht="15">
      <c r="A31" t="s">
        <v>365</v>
      </c>
      <c r="B31"/>
      <c r="C31"/>
      <c r="D31"/>
      <c r="E31"/>
      <c r="F31" s="186"/>
      <c r="G31" s="247">
        <f>+F27/G29/G30</f>
        <v>-0.43193229612863976</v>
      </c>
      <c r="H31"/>
      <c r="I31"/>
    </row>
    <row r="32" spans="1:9" ht="15">
      <c r="A32"/>
      <c r="B32"/>
      <c r="C32"/>
      <c r="D32"/>
      <c r="E32"/>
      <c r="F32"/>
      <c r="G32"/>
      <c r="H32"/>
      <c r="I32"/>
    </row>
    <row r="33" spans="1:12" ht="15">
      <c r="A33" s="184" t="s">
        <v>375</v>
      </c>
      <c r="B33"/>
      <c r="C33"/>
      <c r="D33"/>
      <c r="E33"/>
      <c r="F33"/>
      <c r="G33" s="189" t="s">
        <v>157</v>
      </c>
      <c r="H33" s="189" t="s">
        <v>355</v>
      </c>
      <c r="I33" s="189" t="s">
        <v>356</v>
      </c>
      <c r="J33" s="189" t="s">
        <v>357</v>
      </c>
      <c r="K33" s="189" t="s">
        <v>358</v>
      </c>
      <c r="L33" s="189" t="s">
        <v>76</v>
      </c>
    </row>
    <row r="34" spans="1:9" ht="15">
      <c r="A34" s="192">
        <v>2006</v>
      </c>
      <c r="B34"/>
      <c r="C34"/>
      <c r="D34"/>
      <c r="E34"/>
      <c r="F34" s="185">
        <f>+'[6]Continuity Schedule'!$Z$43</f>
        <v>0</v>
      </c>
      <c r="G34"/>
      <c r="H34"/>
      <c r="I34"/>
    </row>
    <row r="35" spans="1:12" ht="15">
      <c r="A35" s="192">
        <v>2007</v>
      </c>
      <c r="B35"/>
      <c r="C35"/>
      <c r="D35"/>
      <c r="E35"/>
      <c r="F35" s="185">
        <f>+'[6]Continuity Schedule'!$AH$43</f>
        <v>20274.82</v>
      </c>
      <c r="G35" s="196">
        <f>+$G$25/$F$25*$F$35</f>
        <v>18344.70077611163</v>
      </c>
      <c r="H35" s="196">
        <f>+H25/$F$25*$F$35</f>
        <v>1701.3579943916388</v>
      </c>
      <c r="I35" s="196">
        <f>+I25/$F$25*$F$35</f>
        <v>217.07897906348992</v>
      </c>
      <c r="J35" s="196">
        <f>+J25/$F$25*$F$35</f>
        <v>10.091981613799039</v>
      </c>
      <c r="K35" s="196">
        <f>+K25/$F$25*$F$35</f>
        <v>1.590268819435648</v>
      </c>
      <c r="L35" s="196">
        <f>SUM(G35:K35)</f>
        <v>20274.819999999992</v>
      </c>
    </row>
    <row r="36" spans="1:12" ht="15">
      <c r="A36" s="192">
        <v>2008</v>
      </c>
      <c r="B36"/>
      <c r="C36"/>
      <c r="D36"/>
      <c r="E36" s="196"/>
      <c r="F36" s="185">
        <f>+'[6]Continuity Schedule'!$AR$43+'[6]Continuity Schedule'!$AR$44</f>
        <v>54350.72</v>
      </c>
      <c r="G36" s="196">
        <f>+G25/$F$25*$F$36</f>
        <v>49176.64844206883</v>
      </c>
      <c r="H36" s="196">
        <f>+H25/$F$25*$F$36</f>
        <v>4560.831216895713</v>
      </c>
      <c r="I36" s="196">
        <f>+I25/$F$25*$F$36</f>
        <v>581.9237265221394</v>
      </c>
      <c r="J36" s="196">
        <f>+J25/$F$25*$F$36</f>
        <v>27.053580102646517</v>
      </c>
      <c r="K36" s="196">
        <f>+K25/$F$25*$F$36</f>
        <v>4.263034410657036</v>
      </c>
      <c r="L36" s="196">
        <f>SUM(G36:K36)</f>
        <v>54350.71999999999</v>
      </c>
    </row>
    <row r="37" spans="1:12" ht="15">
      <c r="A37" s="192">
        <v>2009</v>
      </c>
      <c r="B37"/>
      <c r="C37"/>
      <c r="D37"/>
      <c r="E37" s="196"/>
      <c r="F37" s="185">
        <f>+'[6]Continuity Schedule'!$BB$43+'[6]Continuity Schedule'!$BB$44</f>
        <v>17870.32</v>
      </c>
      <c r="G37" s="196">
        <f>+G25/$F$25*$F$37</f>
        <v>16169.104000595971</v>
      </c>
      <c r="H37" s="196">
        <f>+H25/$F$25*$F$37</f>
        <v>1499.5847950480838</v>
      </c>
      <c r="I37" s="196">
        <f>+I25/$F$25*$F$37</f>
        <v>191.3344148622708</v>
      </c>
      <c r="J37" s="196">
        <f>+J25/$F$25*$F$37</f>
        <v>8.895119210562916</v>
      </c>
      <c r="K37" s="196">
        <f>+K25/$F$25*$F$37</f>
        <v>1.4016702831066934</v>
      </c>
      <c r="L37" s="196">
        <f>SUM(G37:K37)</f>
        <v>17870.319999999996</v>
      </c>
    </row>
    <row r="38" spans="1:12" ht="15">
      <c r="A38" s="192" t="s">
        <v>359</v>
      </c>
      <c r="B38"/>
      <c r="C38"/>
      <c r="D38"/>
      <c r="E38" s="196"/>
      <c r="F38" s="185">
        <f>+'[6]Continuity Schedule'!$BM$43+'[6]Continuity Schedule'!$BM$44</f>
        <v>12252.183270652056</v>
      </c>
      <c r="G38" s="196">
        <f>+G25/$F$25*$F$38</f>
        <v>11085.801795241227</v>
      </c>
      <c r="H38" s="196">
        <f>+H25/$F$25*$F$38</f>
        <v>1028.1398284312943</v>
      </c>
      <c r="I38" s="196">
        <f>+I25/$F$25*$F$38</f>
        <v>131.18199992364515</v>
      </c>
      <c r="J38" s="196">
        <f>+J25/$F$25*$F$38</f>
        <v>6.098639016095666</v>
      </c>
      <c r="K38" s="196">
        <f>+K25/$F$25*$F$38</f>
        <v>0.9610080397916748</v>
      </c>
      <c r="L38" s="196">
        <f>SUM(G38:K38)</f>
        <v>12252.183270652054</v>
      </c>
    </row>
    <row r="39" spans="1:12" ht="15">
      <c r="A39" s="192" t="s">
        <v>360</v>
      </c>
      <c r="B39"/>
      <c r="C39"/>
      <c r="D39"/>
      <c r="E39" s="196"/>
      <c r="F39" s="185">
        <f>+'[6]Continuity Schedule'!$BR$43+'[6]Continuity Schedule'!$BR$44</f>
        <v>4230.958356719665</v>
      </c>
      <c r="G39" s="196">
        <f>+G25/$F$25*$F$39</f>
        <v>3828.180227997646</v>
      </c>
      <c r="H39" s="196">
        <f>+H25/$F$25*$F$39</f>
        <v>355.0401347160228</v>
      </c>
      <c r="I39" s="196">
        <f>+I25/$F$25*$F$39</f>
        <v>45.30013684643543</v>
      </c>
      <c r="J39" s="196">
        <f>+J25/$F$25*$F$39</f>
        <v>2.1059991627429615</v>
      </c>
      <c r="K39" s="196">
        <f>+K25/$F$25*$F$39</f>
        <v>0.3318579968168384</v>
      </c>
      <c r="L39" s="196">
        <f>SUM(G39:K39)</f>
        <v>4230.958356719664</v>
      </c>
    </row>
    <row r="40" spans="1:12" s="188" customFormat="1" ht="16.5" thickBot="1">
      <c r="A40" s="184" t="s">
        <v>366</v>
      </c>
      <c r="B40" s="184"/>
      <c r="C40" s="184"/>
      <c r="D40" s="184"/>
      <c r="E40" s="184"/>
      <c r="F40" s="197">
        <f>SUM(F34:F39)</f>
        <v>108979.00162737173</v>
      </c>
      <c r="G40" s="198">
        <f aca="true" t="shared" si="2" ref="G40:L40">SUM(G35:G39)</f>
        <v>98604.4352420153</v>
      </c>
      <c r="H40" s="198">
        <f t="shared" si="2"/>
        <v>9144.953969482753</v>
      </c>
      <c r="I40" s="198">
        <f t="shared" si="2"/>
        <v>1166.8192572179807</v>
      </c>
      <c r="J40" s="198">
        <f t="shared" si="2"/>
        <v>54.2453191058471</v>
      </c>
      <c r="K40" s="198">
        <f t="shared" si="2"/>
        <v>8.547839549807891</v>
      </c>
      <c r="L40" s="198">
        <f t="shared" si="2"/>
        <v>108979.00162737169</v>
      </c>
    </row>
    <row r="41" spans="1:9" ht="15.75" thickTop="1">
      <c r="A41"/>
      <c r="B41"/>
      <c r="C41"/>
      <c r="D41"/>
      <c r="E41"/>
      <c r="F41"/>
      <c r="G41"/>
      <c r="H41"/>
      <c r="I41"/>
    </row>
    <row r="42" spans="1:9" ht="15">
      <c r="A42"/>
      <c r="B42"/>
      <c r="C42"/>
      <c r="D42"/>
      <c r="E42"/>
      <c r="F42"/>
      <c r="G42"/>
      <c r="H42"/>
      <c r="I42"/>
    </row>
    <row r="43" spans="1:9" ht="15">
      <c r="A43"/>
      <c r="B43"/>
      <c r="C43"/>
      <c r="D43"/>
      <c r="E43"/>
      <c r="F43"/>
      <c r="G43"/>
      <c r="H43"/>
      <c r="I43"/>
    </row>
    <row r="44" spans="1:9" ht="15">
      <c r="A44"/>
      <c r="B44"/>
      <c r="C44"/>
      <c r="D44"/>
      <c r="E44"/>
      <c r="F44"/>
      <c r="G44"/>
      <c r="H44"/>
      <c r="I44"/>
    </row>
    <row r="45" spans="1:9" ht="15">
      <c r="A45"/>
      <c r="B45"/>
      <c r="C45"/>
      <c r="D45"/>
      <c r="E45"/>
      <c r="F45"/>
      <c r="G45"/>
      <c r="H45"/>
      <c r="I45"/>
    </row>
    <row r="46" spans="1:9" ht="15">
      <c r="A46"/>
      <c r="B46"/>
      <c r="C46"/>
      <c r="D46"/>
      <c r="E46"/>
      <c r="F46"/>
      <c r="G46"/>
      <c r="H46"/>
      <c r="I46"/>
    </row>
    <row r="47" spans="1:9" ht="15">
      <c r="A47"/>
      <c r="B47"/>
      <c r="C47"/>
      <c r="D47"/>
      <c r="E47"/>
      <c r="F47"/>
      <c r="G47"/>
      <c r="H47"/>
      <c r="I47"/>
    </row>
    <row r="48" spans="1:9" ht="15">
      <c r="A48"/>
      <c r="B48"/>
      <c r="C48"/>
      <c r="D48"/>
      <c r="E48"/>
      <c r="F48"/>
      <c r="G48"/>
      <c r="H48"/>
      <c r="I48"/>
    </row>
    <row r="49" spans="1:9" ht="15">
      <c r="A49"/>
      <c r="B49"/>
      <c r="C49"/>
      <c r="D49"/>
      <c r="E49"/>
      <c r="F49"/>
      <c r="G49"/>
      <c r="H49"/>
      <c r="I49"/>
    </row>
    <row r="50" spans="1:9" ht="15">
      <c r="A50"/>
      <c r="B50"/>
      <c r="C50"/>
      <c r="D50"/>
      <c r="E50"/>
      <c r="F50"/>
      <c r="G50"/>
      <c r="H50"/>
      <c r="I50"/>
    </row>
    <row r="51" spans="1:9" ht="15">
      <c r="A51"/>
      <c r="B51"/>
      <c r="C51"/>
      <c r="D51"/>
      <c r="E51"/>
      <c r="F51"/>
      <c r="G51"/>
      <c r="H51"/>
      <c r="I51"/>
    </row>
    <row r="52" spans="1:9" ht="15">
      <c r="A52"/>
      <c r="B52"/>
      <c r="C52"/>
      <c r="D52"/>
      <c r="E52"/>
      <c r="F52"/>
      <c r="G52"/>
      <c r="H52"/>
      <c r="I52"/>
    </row>
    <row r="53" spans="1:9" ht="15">
      <c r="A53"/>
      <c r="B53"/>
      <c r="C53"/>
      <c r="D53"/>
      <c r="E53"/>
      <c r="F53"/>
      <c r="G53"/>
      <c r="H53"/>
      <c r="I53"/>
    </row>
    <row r="54" spans="1:9" ht="15">
      <c r="A54"/>
      <c r="B54"/>
      <c r="C54"/>
      <c r="D54"/>
      <c r="E54"/>
      <c r="F54"/>
      <c r="G54"/>
      <c r="H54"/>
      <c r="I54"/>
    </row>
    <row r="55" spans="1:9" ht="15">
      <c r="A55"/>
      <c r="B55"/>
      <c r="C55"/>
      <c r="D55"/>
      <c r="E55"/>
      <c r="F55"/>
      <c r="G55"/>
      <c r="H55"/>
      <c r="I55"/>
    </row>
    <row r="56" spans="1:9" ht="15">
      <c r="A56"/>
      <c r="B56"/>
      <c r="C56"/>
      <c r="D56"/>
      <c r="E56"/>
      <c r="F56"/>
      <c r="G56"/>
      <c r="H56"/>
      <c r="I56"/>
    </row>
    <row r="57" spans="1:9" ht="15">
      <c r="A57"/>
      <c r="B57"/>
      <c r="C57"/>
      <c r="D57"/>
      <c r="E57"/>
      <c r="F57"/>
      <c r="G57"/>
      <c r="H57"/>
      <c r="I57"/>
    </row>
    <row r="58" spans="1:9" ht="15">
      <c r="A58"/>
      <c r="B58"/>
      <c r="C58"/>
      <c r="D58"/>
      <c r="E58"/>
      <c r="F58"/>
      <c r="G58"/>
      <c r="H58"/>
      <c r="I58"/>
    </row>
    <row r="59" spans="1:9" ht="15">
      <c r="A59"/>
      <c r="B59"/>
      <c r="C59"/>
      <c r="D59"/>
      <c r="E59"/>
      <c r="F59"/>
      <c r="G59"/>
      <c r="H59"/>
      <c r="I59"/>
    </row>
    <row r="60" ht="15">
      <c r="G60" s="112"/>
    </row>
  </sheetData>
  <sheetProtection/>
  <mergeCells count="2">
    <mergeCell ref="A1:L1"/>
    <mergeCell ref="A2:L2"/>
  </mergeCells>
  <printOptions/>
  <pageMargins left="0.7480314960629921" right="0.7480314960629921" top="0.984251968503937" bottom="0.984251968503937" header="0.11811023622047245" footer="0.5118110236220472"/>
  <pageSetup fitToHeight="1" fitToWidth="1" horizontalDpi="600" verticalDpi="600" orientation="portrait" scale="50" r:id="rId1"/>
  <headerFooter alignWithMargins="0">
    <oddHeader>&amp;R
&amp;"Arial,Bold"&amp;24Confidential Information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6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8.57421875" style="8" bestFit="1" customWidth="1"/>
    <col min="2" max="2" width="68.28125" style="8" bestFit="1" customWidth="1"/>
    <col min="3" max="4" width="16.140625" style="8" bestFit="1" customWidth="1"/>
    <col min="5" max="5" width="19.421875" style="8" bestFit="1" customWidth="1"/>
    <col min="6" max="6" width="16.8515625" style="8" bestFit="1" customWidth="1"/>
    <col min="7" max="7" width="16.8515625" style="145" bestFit="1" customWidth="1"/>
    <col min="8" max="8" width="19.8515625" style="8" bestFit="1" customWidth="1"/>
    <col min="9" max="10" width="17.28125" style="8" bestFit="1" customWidth="1"/>
    <col min="11" max="11" width="19.8515625" style="8" bestFit="1" customWidth="1"/>
    <col min="12" max="13" width="17.57421875" style="8" bestFit="1" customWidth="1"/>
    <col min="14" max="14" width="19.421875" style="8" bestFit="1" customWidth="1"/>
    <col min="15" max="16" width="17.28125" style="8" bestFit="1" customWidth="1"/>
    <col min="17" max="17" width="20.421875" style="8" bestFit="1" customWidth="1"/>
    <col min="18" max="16384" width="9.140625" style="8" customWidth="1"/>
  </cols>
  <sheetData>
    <row r="1" spans="1:7" s="3" customFormat="1" ht="20.25" customHeight="1">
      <c r="A1" s="1"/>
      <c r="B1" s="264"/>
      <c r="C1" s="264"/>
      <c r="D1" s="264"/>
      <c r="E1" s="264"/>
      <c r="F1" s="1"/>
      <c r="G1" s="113"/>
    </row>
    <row r="2" spans="1:7" s="3" customFormat="1" ht="18.75" customHeight="1">
      <c r="A2" s="1"/>
      <c r="B2" s="265" t="str">
        <f>'1. LDC Information'!C18</f>
        <v>Milton Hydro Distribution inc. </v>
      </c>
      <c r="C2" s="265"/>
      <c r="D2" s="265"/>
      <c r="E2" s="265"/>
      <c r="F2" s="1"/>
      <c r="G2" s="113"/>
    </row>
    <row r="3" spans="1:7" s="3" customFormat="1" ht="18.75" customHeight="1">
      <c r="A3" s="1"/>
      <c r="B3" s="266" t="str">
        <f>'1. LDC Information'!C22</f>
        <v>EB-2010-0137</v>
      </c>
      <c r="C3" s="266"/>
      <c r="D3" s="266"/>
      <c r="E3" s="266"/>
      <c r="F3" s="1"/>
      <c r="G3" s="113"/>
    </row>
    <row r="4" spans="1:7" s="3" customFormat="1" ht="18">
      <c r="A4" s="1"/>
      <c r="B4" s="54">
        <f>'1. LDC Information'!C25</f>
        <v>40416</v>
      </c>
      <c r="C4" s="53"/>
      <c r="D4" s="53"/>
      <c r="E4" s="53"/>
      <c r="F4" s="1"/>
      <c r="G4" s="113"/>
    </row>
    <row r="5" spans="1:7" s="3" customFormat="1" ht="21" customHeight="1">
      <c r="A5" s="1"/>
      <c r="B5" s="283" t="s">
        <v>224</v>
      </c>
      <c r="C5" s="283"/>
      <c r="D5" s="283"/>
      <c r="E5" s="55"/>
      <c r="F5" s="1"/>
      <c r="G5" s="113"/>
    </row>
    <row r="6" spans="1:7" s="3" customFormat="1" ht="6" customHeight="1">
      <c r="A6" s="56"/>
      <c r="B6" s="56"/>
      <c r="C6" s="56"/>
      <c r="D6" s="56"/>
      <c r="E6" s="56"/>
      <c r="F6" s="56"/>
      <c r="G6" s="56"/>
    </row>
    <row r="7" spans="1:7" ht="12.75">
      <c r="A7" s="6"/>
      <c r="B7" s="6"/>
      <c r="C7" s="6"/>
      <c r="D7" s="6"/>
      <c r="E7" s="6"/>
      <c r="F7" s="6"/>
      <c r="G7" s="113"/>
    </row>
    <row r="8" spans="1:7" ht="26.25">
      <c r="A8" s="114" t="s">
        <v>225</v>
      </c>
      <c r="B8" s="6"/>
      <c r="C8" s="6"/>
      <c r="D8" s="6"/>
      <c r="E8" s="6"/>
      <c r="F8" s="6"/>
      <c r="G8" s="113"/>
    </row>
    <row r="9" spans="1:7" ht="13.5" thickBot="1">
      <c r="A9" s="6"/>
      <c r="B9" s="6"/>
      <c r="C9" s="6"/>
      <c r="D9" s="6"/>
      <c r="E9" s="6"/>
      <c r="F9" s="6"/>
      <c r="G9" s="113"/>
    </row>
    <row r="10" spans="1:17" ht="18.75" thickBot="1">
      <c r="A10" s="6"/>
      <c r="B10" s="57" t="s">
        <v>226</v>
      </c>
      <c r="C10" s="284">
        <v>2007</v>
      </c>
      <c r="D10" s="285"/>
      <c r="E10" s="286"/>
      <c r="F10" s="284">
        <v>2008</v>
      </c>
      <c r="G10" s="285"/>
      <c r="H10" s="286"/>
      <c r="I10" s="284">
        <v>2009</v>
      </c>
      <c r="J10" s="285"/>
      <c r="K10" s="286"/>
      <c r="L10" s="284">
        <v>2010</v>
      </c>
      <c r="M10" s="285"/>
      <c r="N10" s="286"/>
      <c r="O10" s="284">
        <v>2011</v>
      </c>
      <c r="P10" s="285"/>
      <c r="Q10" s="286"/>
    </row>
    <row r="11" spans="1:17" ht="12.75">
      <c r="A11" s="6"/>
      <c r="B11" s="115" t="s">
        <v>227</v>
      </c>
      <c r="C11" s="116">
        <f>'9. 2011 SM Avg Nt Fix Ass &amp;UCC'!C22</f>
        <v>937631.3350000001</v>
      </c>
      <c r="D11" s="117"/>
      <c r="E11" s="118"/>
      <c r="F11" s="116">
        <f>'9. 2011 SM Avg Nt Fix Ass &amp;UCC'!D22</f>
        <v>2129317.6233333335</v>
      </c>
      <c r="G11" s="117"/>
      <c r="H11" s="118"/>
      <c r="I11" s="119">
        <f>'9. 2011 SM Avg Nt Fix Ass &amp;UCC'!E22</f>
        <v>2624394.953</v>
      </c>
      <c r="J11" s="7"/>
      <c r="K11" s="120"/>
      <c r="L11" s="119">
        <f>'9. 2011 SM Avg Nt Fix Ass &amp;UCC'!F22</f>
        <v>2835441.392</v>
      </c>
      <c r="M11" s="7"/>
      <c r="N11" s="120"/>
      <c r="O11" s="119">
        <f>'9. 2011 SM Avg Nt Fix Ass &amp;UCC'!G22</f>
        <v>2767229.031111111</v>
      </c>
      <c r="P11" s="7"/>
      <c r="Q11" s="120"/>
    </row>
    <row r="12" spans="1:17" ht="12.75">
      <c r="A12" s="6"/>
      <c r="B12" s="115" t="s">
        <v>228</v>
      </c>
      <c r="C12" s="119">
        <f>'9. 2011 SM Avg Nt Fix Ass &amp;UCC'!C36</f>
        <v>0</v>
      </c>
      <c r="D12" s="121"/>
      <c r="E12" s="120"/>
      <c r="F12" s="119">
        <f>'9. 2011 SM Avg Nt Fix Ass &amp;UCC'!D36</f>
        <v>0</v>
      </c>
      <c r="G12" s="121"/>
      <c r="H12" s="120"/>
      <c r="I12" s="119">
        <f>'9. 2011 SM Avg Nt Fix Ass &amp;UCC'!E36</f>
        <v>0</v>
      </c>
      <c r="J12" s="121"/>
      <c r="K12" s="120"/>
      <c r="L12" s="119">
        <f>'9. 2011 SM Avg Nt Fix Ass &amp;UCC'!F36</f>
        <v>0</v>
      </c>
      <c r="M12" s="121"/>
      <c r="N12" s="120"/>
      <c r="O12" s="119">
        <f>'9. 2011 SM Avg Nt Fix Ass &amp;UCC'!G36</f>
        <v>0</v>
      </c>
      <c r="P12" s="121"/>
      <c r="Q12" s="120"/>
    </row>
    <row r="13" spans="1:17" ht="12.75">
      <c r="A13" s="6"/>
      <c r="B13" s="115" t="s">
        <v>229</v>
      </c>
      <c r="C13" s="119">
        <f>'9. 2011 SM Avg Nt Fix Ass &amp;UCC'!C50</f>
        <v>0</v>
      </c>
      <c r="D13" s="122"/>
      <c r="E13" s="120"/>
      <c r="F13" s="119">
        <f>'9. 2011 SM Avg Nt Fix Ass &amp;UCC'!D50</f>
        <v>0</v>
      </c>
      <c r="G13" s="122"/>
      <c r="H13" s="120"/>
      <c r="I13" s="119">
        <f>'9. 2011 SM Avg Nt Fix Ass &amp;UCC'!E50</f>
        <v>0</v>
      </c>
      <c r="J13" s="122"/>
      <c r="K13" s="120"/>
      <c r="L13" s="119">
        <f>'9. 2011 SM Avg Nt Fix Ass &amp;UCC'!F50</f>
        <v>0</v>
      </c>
      <c r="M13" s="122"/>
      <c r="N13" s="120"/>
      <c r="O13" s="119">
        <f>'9. 2011 SM Avg Nt Fix Ass &amp;UCC'!G50</f>
        <v>0</v>
      </c>
      <c r="P13" s="122"/>
      <c r="Q13" s="120"/>
    </row>
    <row r="14" spans="1:17" ht="12.75">
      <c r="A14" s="6"/>
      <c r="B14" s="115" t="s">
        <v>230</v>
      </c>
      <c r="C14" s="119">
        <f>'9. 2011 SM Avg Nt Fix Ass &amp;UCC'!C65</f>
        <v>0</v>
      </c>
      <c r="D14" s="122"/>
      <c r="E14" s="120"/>
      <c r="F14" s="119">
        <f>'9. 2011 SM Avg Nt Fix Ass &amp;UCC'!D65</f>
        <v>0</v>
      </c>
      <c r="G14" s="122"/>
      <c r="H14" s="120"/>
      <c r="I14" s="119">
        <f>'9. 2011 SM Avg Nt Fix Ass &amp;UCC'!E65</f>
        <v>0</v>
      </c>
      <c r="J14" s="122"/>
      <c r="K14" s="120"/>
      <c r="L14" s="119">
        <f>'9. 2011 SM Avg Nt Fix Ass &amp;UCC'!F65</f>
        <v>0</v>
      </c>
      <c r="M14" s="122"/>
      <c r="N14" s="120"/>
      <c r="O14" s="119">
        <f>'9. 2011 SM Avg Nt Fix Ass &amp;UCC'!G65</f>
        <v>0</v>
      </c>
      <c r="P14" s="122"/>
      <c r="Q14" s="120"/>
    </row>
    <row r="15" spans="1:17" ht="12.75">
      <c r="A15" s="6"/>
      <c r="B15" s="115" t="s">
        <v>231</v>
      </c>
      <c r="C15" s="119">
        <f>'9. 2011 SM Avg Nt Fix Ass &amp;UCC'!C79</f>
        <v>246631.01</v>
      </c>
      <c r="D15" s="122"/>
      <c r="E15" s="120"/>
      <c r="F15" s="119">
        <f>'9. 2011 SM Avg Nt Fix Ass &amp;UCC'!D79</f>
        <v>427600.62</v>
      </c>
      <c r="G15" s="122"/>
      <c r="H15" s="120"/>
      <c r="I15" s="119">
        <f>'9. 2011 SM Avg Nt Fix Ass &amp;UCC'!E79</f>
        <v>429915.65</v>
      </c>
      <c r="J15" s="122"/>
      <c r="K15" s="120"/>
      <c r="L15" s="119">
        <f>'9. 2011 SM Avg Nt Fix Ass &amp;UCC'!F79</f>
        <v>432962.60000000003</v>
      </c>
      <c r="M15" s="122"/>
      <c r="N15" s="120"/>
      <c r="O15" s="119">
        <f>'9. 2011 SM Avg Nt Fix Ass &amp;UCC'!G79</f>
        <v>432962.60000000003</v>
      </c>
      <c r="P15" s="122"/>
      <c r="Q15" s="120"/>
    </row>
    <row r="16" spans="1:17" ht="12.75">
      <c r="A16" s="6"/>
      <c r="B16" s="115" t="s">
        <v>232</v>
      </c>
      <c r="C16" s="123">
        <f>SUM(C11:C15)</f>
        <v>1184262.3450000002</v>
      </c>
      <c r="D16" s="122">
        <f>C16</f>
        <v>1184262.3450000002</v>
      </c>
      <c r="E16" s="120"/>
      <c r="F16" s="123">
        <f>SUM(F11:F15)</f>
        <v>2556918.2433333336</v>
      </c>
      <c r="G16" s="122">
        <f>F16</f>
        <v>2556918.2433333336</v>
      </c>
      <c r="H16" s="120"/>
      <c r="I16" s="123">
        <f>SUM(I11:I15)</f>
        <v>3054310.603</v>
      </c>
      <c r="J16" s="122">
        <f>I16</f>
        <v>3054310.603</v>
      </c>
      <c r="K16" s="120"/>
      <c r="L16" s="123">
        <f>SUM(L11:L15)</f>
        <v>3268403.992</v>
      </c>
      <c r="M16" s="122">
        <f>L16</f>
        <v>3268403.992</v>
      </c>
      <c r="N16" s="120"/>
      <c r="O16" s="123">
        <f>SUM(O11:O15)</f>
        <v>3200191.631111111</v>
      </c>
      <c r="P16" s="122">
        <f>O16</f>
        <v>3200191.631111111</v>
      </c>
      <c r="Q16" s="120"/>
    </row>
    <row r="17" spans="1:17" ht="12.75">
      <c r="A17" s="6"/>
      <c r="B17" s="115"/>
      <c r="C17" s="124"/>
      <c r="D17" s="7"/>
      <c r="E17" s="120"/>
      <c r="F17" s="124"/>
      <c r="G17" s="7"/>
      <c r="H17" s="120"/>
      <c r="I17" s="124"/>
      <c r="J17" s="7"/>
      <c r="K17" s="120"/>
      <c r="L17" s="124"/>
      <c r="M17" s="7"/>
      <c r="N17" s="120"/>
      <c r="O17" s="124"/>
      <c r="P17" s="7"/>
      <c r="Q17" s="120"/>
    </row>
    <row r="18" spans="1:17" ht="18">
      <c r="A18" s="6"/>
      <c r="B18" s="57" t="s">
        <v>233</v>
      </c>
      <c r="C18" s="124"/>
      <c r="D18" s="7"/>
      <c r="E18" s="120"/>
      <c r="F18" s="124"/>
      <c r="G18" s="7"/>
      <c r="H18" s="120"/>
      <c r="I18" s="124"/>
      <c r="J18" s="7"/>
      <c r="K18" s="120"/>
      <c r="L18" s="124"/>
      <c r="M18" s="7"/>
      <c r="N18" s="120"/>
      <c r="O18" s="124"/>
      <c r="P18" s="7"/>
      <c r="Q18" s="120"/>
    </row>
    <row r="19" spans="1:17" ht="12.75">
      <c r="A19" s="6"/>
      <c r="B19" s="115" t="s">
        <v>208</v>
      </c>
      <c r="C19" s="125">
        <f>E34</f>
        <v>387.67</v>
      </c>
      <c r="D19" s="122"/>
      <c r="E19" s="126"/>
      <c r="F19" s="125">
        <f>H34</f>
        <v>95085.55</v>
      </c>
      <c r="G19" s="122"/>
      <c r="H19" s="126"/>
      <c r="I19" s="125">
        <f>K34</f>
        <v>103039.63</v>
      </c>
      <c r="J19" s="122"/>
      <c r="K19" s="126"/>
      <c r="L19" s="125">
        <f>N34</f>
        <v>93355</v>
      </c>
      <c r="M19" s="122"/>
      <c r="N19" s="126"/>
      <c r="O19" s="125">
        <f>Q34</f>
        <v>0</v>
      </c>
      <c r="P19" s="122"/>
      <c r="Q19" s="120"/>
    </row>
    <row r="20" spans="1:17" ht="12.75">
      <c r="A20" s="6"/>
      <c r="B20" s="115" t="str">
        <f>"Working Capital "&amp;'3.  LDC Assumptions and Data'!C21*100&amp;" %"</f>
        <v>Working Capital 15 %</v>
      </c>
      <c r="C20" s="125">
        <f>C19*'3.  LDC Assumptions and Data'!$C$21</f>
        <v>58.1505</v>
      </c>
      <c r="D20" s="122">
        <f>C20</f>
        <v>58.1505</v>
      </c>
      <c r="E20" s="126"/>
      <c r="F20" s="125">
        <f>F19*'3.  LDC Assumptions and Data'!$C$21</f>
        <v>14262.8325</v>
      </c>
      <c r="G20" s="122">
        <f>F20</f>
        <v>14262.8325</v>
      </c>
      <c r="H20" s="126"/>
      <c r="I20" s="125">
        <f>I19*'3.  LDC Assumptions and Data'!$C$21</f>
        <v>15455.9445</v>
      </c>
      <c r="J20" s="122">
        <f>I20</f>
        <v>15455.9445</v>
      </c>
      <c r="K20" s="126"/>
      <c r="L20" s="125">
        <f>L19*'3.  LDC Assumptions and Data'!$C$21</f>
        <v>14003.25</v>
      </c>
      <c r="M20" s="122">
        <f>L20</f>
        <v>14003.25</v>
      </c>
      <c r="N20" s="126"/>
      <c r="O20" s="125">
        <f>O19*'3.  LDC Assumptions and Data'!$C$21</f>
        <v>0</v>
      </c>
      <c r="P20" s="122">
        <f>O20</f>
        <v>0</v>
      </c>
      <c r="Q20" s="120"/>
    </row>
    <row r="21" spans="1:17" ht="12.75">
      <c r="A21" s="6"/>
      <c r="B21" s="115"/>
      <c r="C21" s="125"/>
      <c r="D21" s="122"/>
      <c r="E21" s="126"/>
      <c r="F21" s="125"/>
      <c r="G21" s="122"/>
      <c r="H21" s="126"/>
      <c r="I21" s="125"/>
      <c r="J21" s="122"/>
      <c r="K21" s="126"/>
      <c r="L21" s="125"/>
      <c r="M21" s="122"/>
      <c r="N21" s="126"/>
      <c r="O21" s="125"/>
      <c r="P21" s="122"/>
      <c r="Q21" s="120"/>
    </row>
    <row r="22" spans="1:17" ht="15.75">
      <c r="A22" s="6"/>
      <c r="B22" s="85" t="s">
        <v>234</v>
      </c>
      <c r="C22" s="125"/>
      <c r="D22" s="127">
        <f>SUM(D12:D20)</f>
        <v>1184320.4955000002</v>
      </c>
      <c r="E22" s="126"/>
      <c r="F22" s="125"/>
      <c r="G22" s="127">
        <f>SUM(G12:G20)</f>
        <v>2571181.0758333337</v>
      </c>
      <c r="H22" s="126"/>
      <c r="I22" s="125"/>
      <c r="J22" s="127">
        <f>SUM(J12:J20)</f>
        <v>3069766.5475000003</v>
      </c>
      <c r="K22" s="126"/>
      <c r="L22" s="125"/>
      <c r="M22" s="127">
        <f>SUM(M12:M20)</f>
        <v>3282407.242</v>
      </c>
      <c r="N22" s="126"/>
      <c r="O22" s="125"/>
      <c r="P22" s="127">
        <f>SUM(P12:P20)</f>
        <v>3200191.631111111</v>
      </c>
      <c r="Q22" s="120"/>
    </row>
    <row r="23" spans="1:17" ht="12.75">
      <c r="A23" s="6"/>
      <c r="B23" s="115"/>
      <c r="C23" s="124"/>
      <c r="D23" s="7"/>
      <c r="E23" s="120"/>
      <c r="F23" s="124"/>
      <c r="G23" s="7"/>
      <c r="H23" s="120"/>
      <c r="I23" s="124"/>
      <c r="J23" s="7"/>
      <c r="K23" s="120"/>
      <c r="L23" s="124"/>
      <c r="M23" s="7"/>
      <c r="N23" s="120"/>
      <c r="O23" s="124"/>
      <c r="P23" s="7"/>
      <c r="Q23" s="120"/>
    </row>
    <row r="24" spans="1:17" ht="18">
      <c r="A24" s="6"/>
      <c r="B24" s="57" t="s">
        <v>210</v>
      </c>
      <c r="C24" s="124"/>
      <c r="D24" s="7"/>
      <c r="E24" s="120"/>
      <c r="F24" s="124"/>
      <c r="G24" s="7"/>
      <c r="H24" s="120"/>
      <c r="I24" s="124"/>
      <c r="J24" s="7"/>
      <c r="K24" s="120"/>
      <c r="L24" s="124"/>
      <c r="M24" s="7"/>
      <c r="N24" s="120"/>
      <c r="O24" s="124"/>
      <c r="P24" s="7"/>
      <c r="Q24" s="120"/>
    </row>
    <row r="25" spans="1:17" ht="12.75">
      <c r="A25" s="6"/>
      <c r="B25" s="115" t="s">
        <v>315</v>
      </c>
      <c r="C25" s="128">
        <f>'3.  LDC Assumptions and Data'!$C$15</f>
        <v>0.5</v>
      </c>
      <c r="D25" s="122">
        <f>D22*C25</f>
        <v>592160.2477500001</v>
      </c>
      <c r="E25" s="120"/>
      <c r="F25" s="128">
        <f>'3.  LDC Assumptions and Data'!$D$15</f>
        <v>0.533</v>
      </c>
      <c r="G25" s="122">
        <f>G22*F25</f>
        <v>1370439.513419167</v>
      </c>
      <c r="H25" s="120"/>
      <c r="I25" s="128">
        <f>'3.  LDC Assumptions and Data'!$E$15</f>
        <v>0.567</v>
      </c>
      <c r="J25" s="122">
        <f>J22*I25</f>
        <v>1740557.6324325001</v>
      </c>
      <c r="K25" s="120"/>
      <c r="L25" s="128">
        <f>'3.  LDC Assumptions and Data'!$F$15</f>
        <v>0.6</v>
      </c>
      <c r="M25" s="122">
        <f>M22*L25</f>
        <v>1969444.3451999999</v>
      </c>
      <c r="N25" s="120"/>
      <c r="O25" s="128">
        <f>'3.  LDC Assumptions and Data'!$G$15</f>
        <v>0.6</v>
      </c>
      <c r="P25" s="122">
        <f>P22*O25</f>
        <v>1920114.9786666664</v>
      </c>
      <c r="Q25" s="120"/>
    </row>
    <row r="26" spans="1:17" ht="12.75">
      <c r="A26" s="6"/>
      <c r="B26" s="115" t="s">
        <v>316</v>
      </c>
      <c r="C26" s="128">
        <f>'3.  LDC Assumptions and Data'!$C$16</f>
        <v>0.5</v>
      </c>
      <c r="D26" s="122">
        <f>D22*C26</f>
        <v>592160.2477500001</v>
      </c>
      <c r="E26" s="120"/>
      <c r="F26" s="128">
        <f>'3.  LDC Assumptions and Data'!$D$16</f>
        <v>0.46699999999999997</v>
      </c>
      <c r="G26" s="122">
        <f>G22*F26</f>
        <v>1200741.5624141668</v>
      </c>
      <c r="H26" s="120"/>
      <c r="I26" s="128">
        <f>'3.  LDC Assumptions and Data'!$E$16</f>
        <v>0.433</v>
      </c>
      <c r="J26" s="122">
        <f>J22*I26</f>
        <v>1329208.9150675002</v>
      </c>
      <c r="K26" s="120"/>
      <c r="L26" s="128">
        <f>'3.  LDC Assumptions and Data'!$F$16</f>
        <v>0.4</v>
      </c>
      <c r="M26" s="122">
        <f>M22*L26</f>
        <v>1312962.8968000002</v>
      </c>
      <c r="N26" s="120"/>
      <c r="O26" s="128">
        <f>'3.  LDC Assumptions and Data'!$G$16</f>
        <v>0.4</v>
      </c>
      <c r="P26" s="122">
        <f>P22*O26</f>
        <v>1280076.6524444446</v>
      </c>
      <c r="Q26" s="120"/>
    </row>
    <row r="27" spans="1:17" ht="12.75">
      <c r="A27" s="6"/>
      <c r="B27" s="115"/>
      <c r="C27" s="129"/>
      <c r="D27" s="127">
        <f>SUM(D25:D26)</f>
        <v>1184320.4955000002</v>
      </c>
      <c r="E27" s="120"/>
      <c r="F27" s="129"/>
      <c r="G27" s="127">
        <f>SUM(G25:G26)</f>
        <v>2571181.0758333337</v>
      </c>
      <c r="H27" s="120"/>
      <c r="I27" s="129"/>
      <c r="J27" s="127">
        <f>SUM(J25:J26)</f>
        <v>3069766.5475000003</v>
      </c>
      <c r="K27" s="120"/>
      <c r="L27" s="129"/>
      <c r="M27" s="127">
        <f>SUM(M25:M26)</f>
        <v>3282407.242</v>
      </c>
      <c r="N27" s="120"/>
      <c r="O27" s="129"/>
      <c r="P27" s="127">
        <f>SUM(P25:P26)</f>
        <v>3200191.631111111</v>
      </c>
      <c r="Q27" s="120"/>
    </row>
    <row r="28" spans="1:17" ht="12.75">
      <c r="A28" s="6"/>
      <c r="B28" s="115"/>
      <c r="C28" s="129"/>
      <c r="D28" s="7"/>
      <c r="E28" s="120"/>
      <c r="F28" s="129"/>
      <c r="G28" s="7"/>
      <c r="H28" s="120"/>
      <c r="I28" s="129"/>
      <c r="J28" s="7"/>
      <c r="K28" s="120"/>
      <c r="L28" s="129"/>
      <c r="M28" s="7"/>
      <c r="N28" s="120"/>
      <c r="O28" s="129"/>
      <c r="P28" s="7"/>
      <c r="Q28" s="120"/>
    </row>
    <row r="29" spans="1:17" ht="12.75">
      <c r="A29" s="6"/>
      <c r="B29" s="115" t="s">
        <v>317</v>
      </c>
      <c r="C29" s="128">
        <f>'3.  LDC Assumptions and Data'!$C$17</f>
        <v>0.0725</v>
      </c>
      <c r="D29" s="122">
        <f>D25*C29</f>
        <v>42931.617961875</v>
      </c>
      <c r="E29" s="126"/>
      <c r="F29" s="128">
        <f>'3.  LDC Assumptions and Data'!$C$17</f>
        <v>0.0725</v>
      </c>
      <c r="G29" s="122">
        <f>G25*F29</f>
        <v>99356.8647228896</v>
      </c>
      <c r="H29" s="126"/>
      <c r="I29" s="128">
        <f>'3.  LDC Assumptions and Data'!$C$17</f>
        <v>0.0725</v>
      </c>
      <c r="J29" s="122">
        <f>J25*I29</f>
        <v>126190.42835135626</v>
      </c>
      <c r="K29" s="126"/>
      <c r="L29" s="128">
        <f>'3.  LDC Assumptions and Data'!$C$17</f>
        <v>0.0725</v>
      </c>
      <c r="M29" s="122">
        <f>M25*L29</f>
        <v>142784.71502699997</v>
      </c>
      <c r="N29" s="126"/>
      <c r="O29" s="194">
        <f>'3.  LDC Assumptions and Data'!$C$17</f>
        <v>0.0725</v>
      </c>
      <c r="P29" s="122">
        <f>P25*O29*4/12</f>
        <v>46402.7786511111</v>
      </c>
      <c r="Q29" s="126"/>
    </row>
    <row r="30" spans="1:17" ht="12.75">
      <c r="A30" s="6"/>
      <c r="B30" s="115" t="s">
        <v>318</v>
      </c>
      <c r="C30" s="128">
        <f>'3.  LDC Assumptions and Data'!$C$18</f>
        <v>0.09</v>
      </c>
      <c r="D30" s="122">
        <f>D26*C30</f>
        <v>53294.42229750001</v>
      </c>
      <c r="E30" s="126"/>
      <c r="F30" s="128">
        <f>'3.  LDC Assumptions and Data'!$C$18</f>
        <v>0.09</v>
      </c>
      <c r="G30" s="122">
        <f>G26*F30</f>
        <v>108066.740617275</v>
      </c>
      <c r="H30" s="126"/>
      <c r="I30" s="128">
        <f>'3.  LDC Assumptions and Data'!$C$18</f>
        <v>0.09</v>
      </c>
      <c r="J30" s="122">
        <f>J26*I30</f>
        <v>119628.80235607502</v>
      </c>
      <c r="K30" s="126"/>
      <c r="L30" s="128">
        <f>'3.  LDC Assumptions and Data'!$C$18</f>
        <v>0.09</v>
      </c>
      <c r="M30" s="122">
        <f>M26*L30</f>
        <v>118166.66071200001</v>
      </c>
      <c r="N30" s="126"/>
      <c r="O30" s="128">
        <f>'3.  LDC Assumptions and Data'!$C$18</f>
        <v>0.09</v>
      </c>
      <c r="P30" s="122">
        <f>P26*O30*4/12</f>
        <v>38402.29957333334</v>
      </c>
      <c r="Q30" s="126"/>
    </row>
    <row r="31" spans="1:17" ht="15.75">
      <c r="A31" s="6"/>
      <c r="B31" s="85" t="s">
        <v>210</v>
      </c>
      <c r="C31" s="124"/>
      <c r="D31" s="127">
        <f>SUM(D29:D30)</f>
        <v>96226.040259375</v>
      </c>
      <c r="E31" s="126">
        <f>D31</f>
        <v>96226.040259375</v>
      </c>
      <c r="F31" s="124"/>
      <c r="G31" s="127">
        <f>SUM(G29:G30)</f>
        <v>207423.60534016462</v>
      </c>
      <c r="H31" s="126">
        <f>G31</f>
        <v>207423.60534016462</v>
      </c>
      <c r="I31" s="124"/>
      <c r="J31" s="127">
        <f>SUM(J29:J30)</f>
        <v>245819.23070743127</v>
      </c>
      <c r="K31" s="126">
        <f>J31</f>
        <v>245819.23070743127</v>
      </c>
      <c r="L31" s="124"/>
      <c r="M31" s="127">
        <f>SUM(M29:M30)</f>
        <v>260951.37573899998</v>
      </c>
      <c r="N31" s="126">
        <f>M31</f>
        <v>260951.37573899998</v>
      </c>
      <c r="O31" s="124"/>
      <c r="P31" s="127">
        <f>SUM(P29:P30)</f>
        <v>84805.07822444444</v>
      </c>
      <c r="Q31" s="126">
        <f>P31</f>
        <v>84805.07822444444</v>
      </c>
    </row>
    <row r="32" spans="1:17" ht="15.75">
      <c r="A32" s="6"/>
      <c r="B32" s="85"/>
      <c r="C32" s="124"/>
      <c r="D32" s="121"/>
      <c r="E32" s="130"/>
      <c r="F32" s="124"/>
      <c r="G32" s="121"/>
      <c r="H32" s="130"/>
      <c r="I32" s="124"/>
      <c r="J32" s="121"/>
      <c r="K32" s="130"/>
      <c r="L32" s="124"/>
      <c r="M32" s="121"/>
      <c r="N32" s="130"/>
      <c r="O32" s="124"/>
      <c r="P32" s="121"/>
      <c r="Q32" s="130"/>
    </row>
    <row r="33" spans="1:17" ht="18">
      <c r="A33" s="6"/>
      <c r="B33" s="57" t="s">
        <v>211</v>
      </c>
      <c r="C33" s="124"/>
      <c r="D33" s="121"/>
      <c r="E33" s="130"/>
      <c r="F33" s="124"/>
      <c r="G33" s="121"/>
      <c r="H33" s="130"/>
      <c r="I33" s="124"/>
      <c r="J33" s="121"/>
      <c r="K33" s="130"/>
      <c r="L33" s="124"/>
      <c r="M33" s="121"/>
      <c r="N33" s="130"/>
      <c r="O33" s="124"/>
      <c r="P33" s="121"/>
      <c r="Q33" s="130"/>
    </row>
    <row r="34" spans="1:17" ht="12.75">
      <c r="A34" s="6"/>
      <c r="B34" s="101" t="s">
        <v>319</v>
      </c>
      <c r="C34" s="124"/>
      <c r="D34" s="122"/>
      <c r="E34" s="131">
        <f>'3.  LDC Assumptions and Data'!C62</f>
        <v>387.67</v>
      </c>
      <c r="F34" s="125"/>
      <c r="G34" s="122"/>
      <c r="H34" s="131">
        <f>'3.  LDC Assumptions and Data'!D62</f>
        <v>95085.55</v>
      </c>
      <c r="I34" s="125"/>
      <c r="J34" s="122"/>
      <c r="K34" s="131">
        <f>'3.  LDC Assumptions and Data'!E62</f>
        <v>103039.63</v>
      </c>
      <c r="L34" s="125"/>
      <c r="M34" s="122"/>
      <c r="N34" s="131">
        <f>'3.  LDC Assumptions and Data'!F62</f>
        <v>93355</v>
      </c>
      <c r="O34" s="125"/>
      <c r="P34" s="122"/>
      <c r="Q34" s="131">
        <f>'3.  LDC Assumptions and Data'!G62</f>
        <v>0</v>
      </c>
    </row>
    <row r="35" spans="1:17" ht="12.75">
      <c r="A35" s="6"/>
      <c r="B35" s="115"/>
      <c r="C35" s="124"/>
      <c r="D35" s="121"/>
      <c r="E35" s="130"/>
      <c r="F35" s="124"/>
      <c r="G35" s="121"/>
      <c r="H35" s="130"/>
      <c r="I35" s="124"/>
      <c r="J35" s="121"/>
      <c r="K35" s="130"/>
      <c r="L35" s="124"/>
      <c r="M35" s="121"/>
      <c r="N35" s="130"/>
      <c r="O35" s="124"/>
      <c r="P35" s="121"/>
      <c r="Q35" s="130"/>
    </row>
    <row r="36" spans="1:17" ht="18">
      <c r="A36" s="6"/>
      <c r="B36" s="57" t="s">
        <v>213</v>
      </c>
      <c r="C36" s="124"/>
      <c r="D36" s="121"/>
      <c r="E36" s="130"/>
      <c r="F36" s="124"/>
      <c r="G36" s="121"/>
      <c r="H36" s="130"/>
      <c r="I36" s="124"/>
      <c r="J36" s="121"/>
      <c r="K36" s="130"/>
      <c r="L36" s="124"/>
      <c r="M36" s="121"/>
      <c r="N36" s="130"/>
      <c r="O36" s="124"/>
      <c r="P36" s="121"/>
      <c r="Q36" s="130"/>
    </row>
    <row r="37" spans="1:17" ht="12.75">
      <c r="A37" s="6"/>
      <c r="B37" s="101" t="s">
        <v>235</v>
      </c>
      <c r="C37" s="124"/>
      <c r="D37" s="132">
        <f>SUM('9. 2011 SM Avg Nt Fix Ass &amp;UCC'!C17:C17)</f>
        <v>64664.23</v>
      </c>
      <c r="E37" s="126"/>
      <c r="F37" s="125"/>
      <c r="G37" s="132">
        <f>SUM('9. 2011 SM Avg Nt Fix Ass &amp;UCC'!D17:D17)</f>
        <v>151309.09333333335</v>
      </c>
      <c r="H37" s="126"/>
      <c r="I37" s="125"/>
      <c r="J37" s="132">
        <f>SUM('9. 2011 SM Avg Nt Fix Ass &amp;UCC'!E17:E17)</f>
        <v>195887.46733333333</v>
      </c>
      <c r="K37" s="126"/>
      <c r="L37" s="125"/>
      <c r="M37" s="132">
        <f>SUM('9. 2011 SM Avg Nt Fix Ass &amp;UCC'!F17:F17)</f>
        <v>223951.87466666667</v>
      </c>
      <c r="N37" s="126"/>
      <c r="O37" s="125"/>
      <c r="P37" s="132">
        <f>SUM('9. 2011 SM Avg Nt Fix Ass &amp;UCC'!G17:G17)</f>
        <v>76472.84711111111</v>
      </c>
      <c r="Q37" s="126"/>
    </row>
    <row r="38" spans="1:17" ht="12.75">
      <c r="A38" s="6"/>
      <c r="B38" s="101" t="s">
        <v>236</v>
      </c>
      <c r="C38" s="124"/>
      <c r="D38" s="132">
        <f>SUM('9. 2011 SM Avg Nt Fix Ass &amp;UCC'!C31:C31)</f>
        <v>0</v>
      </c>
      <c r="E38" s="126"/>
      <c r="F38" s="125"/>
      <c r="G38" s="132">
        <f>SUM('9. 2011 SM Avg Nt Fix Ass &amp;UCC'!D31:D31)</f>
        <v>0</v>
      </c>
      <c r="H38" s="126"/>
      <c r="I38" s="125"/>
      <c r="J38" s="132">
        <f>SUM('9. 2011 SM Avg Nt Fix Ass &amp;UCC'!E31:E31)</f>
        <v>0</v>
      </c>
      <c r="K38" s="126"/>
      <c r="L38" s="125"/>
      <c r="M38" s="132">
        <f>SUM('9. 2011 SM Avg Nt Fix Ass &amp;UCC'!F31:F31)</f>
        <v>0</v>
      </c>
      <c r="N38" s="126"/>
      <c r="O38" s="125"/>
      <c r="P38" s="132">
        <f>SUM('9. 2011 SM Avg Nt Fix Ass &amp;UCC'!G31:G31)</f>
        <v>0</v>
      </c>
      <c r="Q38" s="126"/>
    </row>
    <row r="39" spans="1:17" ht="12.75">
      <c r="A39" s="6"/>
      <c r="B39" s="101" t="s">
        <v>237</v>
      </c>
      <c r="C39" s="124"/>
      <c r="D39" s="132">
        <f>SUM('9. 2011 SM Avg Nt Fix Ass &amp;UCC'!C45:C45)</f>
        <v>0</v>
      </c>
      <c r="E39" s="126"/>
      <c r="F39" s="125"/>
      <c r="G39" s="132">
        <f>SUM('9. 2011 SM Avg Nt Fix Ass &amp;UCC'!D45:D45)</f>
        <v>0</v>
      </c>
      <c r="H39" s="126"/>
      <c r="I39" s="125"/>
      <c r="J39" s="132">
        <f>SUM('9. 2011 SM Avg Nt Fix Ass &amp;UCC'!E45:E45)</f>
        <v>0</v>
      </c>
      <c r="K39" s="126"/>
      <c r="L39" s="125"/>
      <c r="M39" s="132">
        <f>SUM('9. 2011 SM Avg Nt Fix Ass &amp;UCC'!F45:F45)</f>
        <v>0</v>
      </c>
      <c r="N39" s="126"/>
      <c r="O39" s="125"/>
      <c r="P39" s="132">
        <f>SUM('9. 2011 SM Avg Nt Fix Ass &amp;UCC'!G45:G45)</f>
        <v>0</v>
      </c>
      <c r="Q39" s="126"/>
    </row>
    <row r="40" spans="1:17" ht="12.75">
      <c r="A40" s="6"/>
      <c r="B40" s="101" t="s">
        <v>238</v>
      </c>
      <c r="C40" s="124"/>
      <c r="D40" s="132">
        <f>SUM('9. 2011 SM Avg Nt Fix Ass &amp;UCC'!C60:C60)</f>
        <v>0</v>
      </c>
      <c r="E40" s="126"/>
      <c r="F40" s="125"/>
      <c r="G40" s="132">
        <f>SUM('9. 2011 SM Avg Nt Fix Ass &amp;UCC'!D60:D60)</f>
        <v>0</v>
      </c>
      <c r="H40" s="126"/>
      <c r="I40" s="125"/>
      <c r="J40" s="132">
        <f>SUM('9. 2011 SM Avg Nt Fix Ass &amp;UCC'!E60:E60)</f>
        <v>0</v>
      </c>
      <c r="K40" s="126"/>
      <c r="L40" s="125"/>
      <c r="M40" s="132">
        <f>SUM('9. 2011 SM Avg Nt Fix Ass &amp;UCC'!F60:F60)</f>
        <v>0</v>
      </c>
      <c r="N40" s="126"/>
      <c r="O40" s="125"/>
      <c r="P40" s="132">
        <f>SUM('9. 2011 SM Avg Nt Fix Ass &amp;UCC'!G60:G60)</f>
        <v>0</v>
      </c>
      <c r="Q40" s="126"/>
    </row>
    <row r="41" spans="1:17" ht="12.75">
      <c r="A41" s="6"/>
      <c r="B41" s="101" t="s">
        <v>239</v>
      </c>
      <c r="C41" s="124"/>
      <c r="D41" s="132">
        <f>SUM('9. 2011 SM Avg Nt Fix Ass &amp;UCC'!C74:C74)</f>
        <v>0</v>
      </c>
      <c r="E41" s="126"/>
      <c r="F41" s="125"/>
      <c r="G41" s="132">
        <f>SUM('9. 2011 SM Avg Nt Fix Ass &amp;UCC'!D74:D74)</f>
        <v>0</v>
      </c>
      <c r="H41" s="126"/>
      <c r="I41" s="125"/>
      <c r="J41" s="132">
        <f>SUM('9. 2011 SM Avg Nt Fix Ass &amp;UCC'!E74:E74)</f>
        <v>0</v>
      </c>
      <c r="K41" s="126"/>
      <c r="L41" s="125"/>
      <c r="M41" s="132">
        <f>SUM('9. 2011 SM Avg Nt Fix Ass &amp;UCC'!F74:F74)</f>
        <v>0</v>
      </c>
      <c r="N41" s="126"/>
      <c r="O41" s="125"/>
      <c r="P41" s="132">
        <f>SUM('9. 2011 SM Avg Nt Fix Ass &amp;UCC'!G74:G74)</f>
        <v>0</v>
      </c>
      <c r="Q41" s="126"/>
    </row>
    <row r="42" spans="1:17" ht="15.75">
      <c r="A42" s="6"/>
      <c r="B42" s="85" t="s">
        <v>240</v>
      </c>
      <c r="C42" s="124"/>
      <c r="D42" s="122"/>
      <c r="E42" s="133">
        <f>SUM(D37:D41)</f>
        <v>64664.23</v>
      </c>
      <c r="F42" s="125"/>
      <c r="G42" s="122"/>
      <c r="H42" s="133">
        <f>SUM(G37:G41)</f>
        <v>151309.09333333335</v>
      </c>
      <c r="I42" s="125"/>
      <c r="J42" s="122"/>
      <c r="K42" s="133">
        <f>SUM(J37:J41)</f>
        <v>195887.46733333333</v>
      </c>
      <c r="L42" s="125"/>
      <c r="M42" s="122"/>
      <c r="N42" s="133">
        <f>SUM(M37:M41)</f>
        <v>223951.87466666667</v>
      </c>
      <c r="O42" s="125"/>
      <c r="P42" s="122"/>
      <c r="Q42" s="133">
        <f>SUM(P37:P41)</f>
        <v>76472.84711111111</v>
      </c>
    </row>
    <row r="43" spans="1:17" ht="12.75">
      <c r="A43" s="6"/>
      <c r="B43" s="115"/>
      <c r="C43" s="124"/>
      <c r="D43" s="122"/>
      <c r="E43" s="126"/>
      <c r="F43" s="124"/>
      <c r="G43" s="7"/>
      <c r="H43" s="134"/>
      <c r="I43" s="124"/>
      <c r="J43" s="7"/>
      <c r="K43" s="134"/>
      <c r="L43" s="124"/>
      <c r="M43" s="7"/>
      <c r="N43" s="134"/>
      <c r="O43" s="124"/>
      <c r="P43" s="7"/>
      <c r="Q43" s="134"/>
    </row>
    <row r="44" spans="1:17" ht="15.75">
      <c r="A44" s="6"/>
      <c r="B44" s="85" t="s">
        <v>215</v>
      </c>
      <c r="C44" s="124"/>
      <c r="D44" s="122"/>
      <c r="E44" s="135">
        <f>SUM(E31,E42,E34)</f>
        <v>161277.94025937503</v>
      </c>
      <c r="F44" s="125"/>
      <c r="G44" s="122"/>
      <c r="H44" s="135">
        <f>SUM(H31,H42,H34)</f>
        <v>453818.248673498</v>
      </c>
      <c r="I44" s="125"/>
      <c r="J44" s="122"/>
      <c r="K44" s="135">
        <f>SUM(K31,K42,K34)</f>
        <v>544746.3280407647</v>
      </c>
      <c r="L44" s="125"/>
      <c r="M44" s="122"/>
      <c r="N44" s="135">
        <f>SUM(N31,N42,N34)</f>
        <v>578258.2504056667</v>
      </c>
      <c r="O44" s="125"/>
      <c r="P44" s="122"/>
      <c r="Q44" s="135">
        <f>SUM(Q31,Q42,Q34)</f>
        <v>161277.92533555557</v>
      </c>
    </row>
    <row r="45" spans="1:17" ht="15.75">
      <c r="A45" s="6"/>
      <c r="B45" s="85"/>
      <c r="C45" s="124"/>
      <c r="D45" s="122"/>
      <c r="E45" s="126"/>
      <c r="F45" s="125"/>
      <c r="G45" s="122"/>
      <c r="H45" s="126"/>
      <c r="I45" s="125"/>
      <c r="J45" s="122"/>
      <c r="K45" s="126"/>
      <c r="L45" s="125"/>
      <c r="M45" s="122"/>
      <c r="N45" s="126"/>
      <c r="O45" s="125"/>
      <c r="P45" s="122"/>
      <c r="Q45" s="126"/>
    </row>
    <row r="46" spans="1:17" ht="18">
      <c r="A46" s="6"/>
      <c r="B46" s="57" t="s">
        <v>241</v>
      </c>
      <c r="C46" s="124"/>
      <c r="D46" s="122"/>
      <c r="E46" s="126"/>
      <c r="F46" s="125"/>
      <c r="G46" s="122"/>
      <c r="H46" s="126"/>
      <c r="I46" s="125"/>
      <c r="J46" s="122"/>
      <c r="K46" s="126"/>
      <c r="L46" s="125"/>
      <c r="M46" s="122"/>
      <c r="N46" s="126"/>
      <c r="O46" s="125"/>
      <c r="P46" s="122"/>
      <c r="Q46" s="126"/>
    </row>
    <row r="47" spans="1:17" ht="12.75">
      <c r="A47" s="6"/>
      <c r="B47" s="101" t="s">
        <v>212</v>
      </c>
      <c r="C47" s="124"/>
      <c r="D47" s="122"/>
      <c r="E47" s="126">
        <f>-E34</f>
        <v>-387.67</v>
      </c>
      <c r="F47" s="125"/>
      <c r="G47" s="122"/>
      <c r="H47" s="126">
        <f>-H34</f>
        <v>-95085.55</v>
      </c>
      <c r="I47" s="125"/>
      <c r="J47" s="122"/>
      <c r="K47" s="126">
        <f>-K34</f>
        <v>-103039.63</v>
      </c>
      <c r="L47" s="125"/>
      <c r="M47" s="122"/>
      <c r="N47" s="126">
        <f>-N34</f>
        <v>-93355</v>
      </c>
      <c r="O47" s="125"/>
      <c r="P47" s="122"/>
      <c r="Q47" s="126">
        <f>-Q34</f>
        <v>0</v>
      </c>
    </row>
    <row r="48" spans="1:17" ht="12.75">
      <c r="A48" s="6"/>
      <c r="B48" s="101" t="s">
        <v>242</v>
      </c>
      <c r="C48" s="124"/>
      <c r="D48" s="122"/>
      <c r="E48" s="126">
        <f>-E42</f>
        <v>-64664.23</v>
      </c>
      <c r="F48" s="125"/>
      <c r="G48" s="122"/>
      <c r="H48" s="126">
        <f>-H42</f>
        <v>-151309.09333333335</v>
      </c>
      <c r="I48" s="125"/>
      <c r="J48" s="122"/>
      <c r="K48" s="126">
        <f>-K42</f>
        <v>-195887.46733333333</v>
      </c>
      <c r="L48" s="125"/>
      <c r="M48" s="122"/>
      <c r="N48" s="126">
        <f>-N42</f>
        <v>-223951.87466666667</v>
      </c>
      <c r="O48" s="125"/>
      <c r="P48" s="122"/>
      <c r="Q48" s="126">
        <f>-Q42</f>
        <v>-76472.84711111111</v>
      </c>
    </row>
    <row r="49" spans="1:17" ht="12.75">
      <c r="A49" s="6"/>
      <c r="B49" s="101" t="s">
        <v>243</v>
      </c>
      <c r="C49" s="124"/>
      <c r="D49" s="122"/>
      <c r="E49" s="126">
        <f>-D29</f>
        <v>-42931.617961875</v>
      </c>
      <c r="F49" s="125"/>
      <c r="G49" s="122"/>
      <c r="H49" s="126">
        <f>-G29</f>
        <v>-99356.8647228896</v>
      </c>
      <c r="I49" s="125"/>
      <c r="J49" s="122"/>
      <c r="K49" s="126">
        <f>-J29</f>
        <v>-126190.42835135626</v>
      </c>
      <c r="L49" s="125"/>
      <c r="M49" s="122"/>
      <c r="N49" s="126">
        <f>-M29</f>
        <v>-142784.71502699997</v>
      </c>
      <c r="O49" s="125"/>
      <c r="P49" s="122"/>
      <c r="Q49" s="126">
        <f>-P29</f>
        <v>-46402.7786511111</v>
      </c>
    </row>
    <row r="50" spans="1:17" ht="15.75">
      <c r="A50" s="6"/>
      <c r="B50" s="85" t="s">
        <v>244</v>
      </c>
      <c r="C50" s="124"/>
      <c r="D50" s="122"/>
      <c r="E50" s="136">
        <f>SUM(E44:E49)</f>
        <v>53294.4222975</v>
      </c>
      <c r="F50" s="125"/>
      <c r="G50" s="122"/>
      <c r="H50" s="136">
        <f>SUM(H44:H49)</f>
        <v>108066.74061727505</v>
      </c>
      <c r="I50" s="125"/>
      <c r="J50" s="122"/>
      <c r="K50" s="136">
        <f>SUM(K44:K49)</f>
        <v>119628.80235607507</v>
      </c>
      <c r="L50" s="125"/>
      <c r="M50" s="122"/>
      <c r="N50" s="136">
        <f>SUM(N44:N49)</f>
        <v>118166.66071200001</v>
      </c>
      <c r="O50" s="125"/>
      <c r="P50" s="122"/>
      <c r="Q50" s="136">
        <f>SUM(Q44:Q49)</f>
        <v>38402.29957333336</v>
      </c>
    </row>
    <row r="51" spans="1:17" ht="15.75">
      <c r="A51" s="6"/>
      <c r="B51" s="85"/>
      <c r="C51" s="124"/>
      <c r="D51" s="122"/>
      <c r="E51" s="137"/>
      <c r="F51" s="125"/>
      <c r="G51" s="122"/>
      <c r="H51" s="137"/>
      <c r="I51" s="125"/>
      <c r="J51" s="122"/>
      <c r="K51" s="137"/>
      <c r="L51" s="125"/>
      <c r="M51" s="122"/>
      <c r="N51" s="137"/>
      <c r="O51" s="125"/>
      <c r="P51" s="122"/>
      <c r="Q51" s="137"/>
    </row>
    <row r="52" spans="1:17" ht="15.75">
      <c r="A52" s="6"/>
      <c r="B52" s="85" t="s">
        <v>320</v>
      </c>
      <c r="C52" s="124"/>
      <c r="D52" s="122"/>
      <c r="E52" s="131">
        <f>'8A. 2011 PILs'!C46</f>
        <v>28869.2525901556</v>
      </c>
      <c r="F52" s="125"/>
      <c r="G52" s="122"/>
      <c r="H52" s="131">
        <f>'8A. 2011 PILs'!D46</f>
        <v>48646.870880851595</v>
      </c>
      <c r="I52" s="125"/>
      <c r="J52" s="122"/>
      <c r="K52" s="131">
        <f>'8A. 2011 PILs'!E46</f>
        <v>57007.15859483252</v>
      </c>
      <c r="L52" s="125"/>
      <c r="M52" s="122"/>
      <c r="N52" s="131">
        <f>'8A. 2011 PILs'!F46</f>
        <v>50993.83087202668</v>
      </c>
      <c r="O52" s="125"/>
      <c r="P52" s="122"/>
      <c r="Q52" s="131">
        <f>'8A. 2011 PILs'!G46</f>
        <v>16438.38877045672</v>
      </c>
    </row>
    <row r="53" spans="1:17" ht="12.75">
      <c r="A53" s="6"/>
      <c r="B53" s="115"/>
      <c r="C53" s="124"/>
      <c r="D53" s="122"/>
      <c r="E53" s="137"/>
      <c r="F53" s="125"/>
      <c r="G53" s="122"/>
      <c r="H53" s="137"/>
      <c r="I53" s="125"/>
      <c r="J53" s="122"/>
      <c r="K53" s="137"/>
      <c r="L53" s="125"/>
      <c r="M53" s="122"/>
      <c r="N53" s="137"/>
      <c r="O53" s="125"/>
      <c r="P53" s="122"/>
      <c r="Q53" s="137"/>
    </row>
    <row r="54" spans="1:17" ht="12.75">
      <c r="A54" s="6"/>
      <c r="B54" s="115" t="str">
        <f>B44</f>
        <v>Revenue Requirement Before PILs</v>
      </c>
      <c r="C54" s="124"/>
      <c r="D54" s="122"/>
      <c r="E54" s="137">
        <f>E44</f>
        <v>161277.94025937503</v>
      </c>
      <c r="F54" s="125"/>
      <c r="G54" s="122"/>
      <c r="H54" s="137">
        <f>H44</f>
        <v>453818.248673498</v>
      </c>
      <c r="I54" s="125"/>
      <c r="J54" s="122"/>
      <c r="K54" s="137">
        <f>K44</f>
        <v>544746.3280407647</v>
      </c>
      <c r="L54" s="125"/>
      <c r="M54" s="122"/>
      <c r="N54" s="137">
        <f>N44</f>
        <v>578258.2504056667</v>
      </c>
      <c r="O54" s="125"/>
      <c r="P54" s="122"/>
      <c r="Q54" s="137">
        <f>Q44</f>
        <v>161277.92533555557</v>
      </c>
    </row>
    <row r="55" spans="1:17" ht="12.75">
      <c r="A55" s="6"/>
      <c r="B55" s="115" t="s">
        <v>245</v>
      </c>
      <c r="C55" s="124"/>
      <c r="D55" s="122"/>
      <c r="E55" s="137">
        <f>E52</f>
        <v>28869.2525901556</v>
      </c>
      <c r="F55" s="125"/>
      <c r="G55" s="122"/>
      <c r="H55" s="137">
        <f>H52</f>
        <v>48646.870880851595</v>
      </c>
      <c r="I55" s="125"/>
      <c r="J55" s="122"/>
      <c r="K55" s="137">
        <f>K52</f>
        <v>57007.15859483252</v>
      </c>
      <c r="L55" s="125"/>
      <c r="M55" s="122"/>
      <c r="N55" s="137">
        <f>N52</f>
        <v>50993.83087202668</v>
      </c>
      <c r="O55" s="125"/>
      <c r="P55" s="122"/>
      <c r="Q55" s="137">
        <f>Q52</f>
        <v>16438.38877045672</v>
      </c>
    </row>
    <row r="56" spans="1:17" ht="16.5" thickBot="1">
      <c r="A56" s="6"/>
      <c r="B56" s="85" t="s">
        <v>217</v>
      </c>
      <c r="C56" s="124"/>
      <c r="D56" s="122"/>
      <c r="E56" s="138">
        <f>SUM(E54:E55)</f>
        <v>190147.19284953063</v>
      </c>
      <c r="F56" s="125"/>
      <c r="G56" s="122"/>
      <c r="H56" s="138">
        <f>SUM(H54:H55)</f>
        <v>502465.11955434957</v>
      </c>
      <c r="I56" s="125"/>
      <c r="J56" s="122"/>
      <c r="K56" s="138">
        <f>SUM(K54:K55)</f>
        <v>601753.4866355972</v>
      </c>
      <c r="L56" s="125"/>
      <c r="M56" s="122"/>
      <c r="N56" s="138">
        <f>SUM(N54:N55)</f>
        <v>629252.0812776934</v>
      </c>
      <c r="O56" s="125"/>
      <c r="P56" s="122"/>
      <c r="Q56" s="138">
        <f>SUM(Q54:Q55)</f>
        <v>177716.3141060123</v>
      </c>
    </row>
    <row r="57" spans="1:17" ht="12.75">
      <c r="A57" s="6"/>
      <c r="B57" s="115"/>
      <c r="C57" s="124"/>
      <c r="D57" s="122"/>
      <c r="E57" s="126"/>
      <c r="F57" s="125"/>
      <c r="G57" s="122"/>
      <c r="H57" s="126"/>
      <c r="I57" s="125"/>
      <c r="J57" s="122"/>
      <c r="K57" s="126"/>
      <c r="L57" s="125"/>
      <c r="M57" s="122"/>
      <c r="N57" s="126"/>
      <c r="O57" s="125"/>
      <c r="P57" s="122"/>
      <c r="Q57" s="126"/>
    </row>
    <row r="58" spans="1:17" ht="18">
      <c r="A58" s="6"/>
      <c r="B58" s="57" t="s">
        <v>246</v>
      </c>
      <c r="C58" s="124"/>
      <c r="D58" s="122"/>
      <c r="E58" s="126"/>
      <c r="F58" s="125"/>
      <c r="G58" s="122"/>
      <c r="H58" s="126"/>
      <c r="I58" s="125"/>
      <c r="J58" s="122"/>
      <c r="K58" s="126"/>
      <c r="L58" s="125"/>
      <c r="M58" s="122"/>
      <c r="N58" s="126"/>
      <c r="O58" s="125"/>
      <c r="P58" s="122"/>
      <c r="Q58" s="126"/>
    </row>
    <row r="59" spans="1:17" ht="12.75">
      <c r="A59" s="6"/>
      <c r="B59" s="101" t="s">
        <v>217</v>
      </c>
      <c r="C59" s="124"/>
      <c r="D59" s="122"/>
      <c r="E59" s="126">
        <f>E56</f>
        <v>190147.19284953063</v>
      </c>
      <c r="F59" s="125"/>
      <c r="G59" s="122"/>
      <c r="H59" s="126">
        <f>H56</f>
        <v>502465.11955434957</v>
      </c>
      <c r="I59" s="125"/>
      <c r="J59" s="122"/>
      <c r="K59" s="126">
        <f>K56</f>
        <v>601753.4866355972</v>
      </c>
      <c r="L59" s="125"/>
      <c r="M59" s="122"/>
      <c r="N59" s="126">
        <f>N56</f>
        <v>629252.0812776934</v>
      </c>
      <c r="O59" s="125"/>
      <c r="P59" s="122"/>
      <c r="Q59" s="126">
        <f>Q56</f>
        <v>177716.3141060123</v>
      </c>
    </row>
    <row r="60" spans="1:17" ht="12.75">
      <c r="A60" s="6"/>
      <c r="B60" s="101" t="s">
        <v>321</v>
      </c>
      <c r="C60" s="124"/>
      <c r="D60" s="122"/>
      <c r="E60" s="139">
        <f>+'3.  LDC Assumptions and Data'!C28</f>
        <v>21473.5</v>
      </c>
      <c r="F60" s="125"/>
      <c r="G60" s="122"/>
      <c r="H60" s="139">
        <f>'3.  LDC Assumptions and Data'!$D$28</f>
        <v>23911.5</v>
      </c>
      <c r="I60" s="125"/>
      <c r="J60" s="122"/>
      <c r="K60" s="139">
        <f>'3.  LDC Assumptions and Data'!$E$28</f>
        <v>26252.5</v>
      </c>
      <c r="L60" s="125"/>
      <c r="M60" s="122"/>
      <c r="N60" s="139">
        <f>'3.  LDC Assumptions and Data'!$F$28</f>
        <v>28107.224014541425</v>
      </c>
      <c r="O60" s="125"/>
      <c r="P60" s="122"/>
      <c r="Q60" s="139">
        <f>'3.  LDC Assumptions and Data'!$G$28</f>
        <v>29151.073029082854</v>
      </c>
    </row>
    <row r="61" spans="1:17" ht="12.75">
      <c r="A61" s="6"/>
      <c r="B61" s="101" t="s">
        <v>247</v>
      </c>
      <c r="C61" s="124"/>
      <c r="D61" s="122"/>
      <c r="E61" s="135">
        <f>IF(ISERROR(E59/E60),0,E59/E60)</f>
        <v>8.85496974640979</v>
      </c>
      <c r="F61" s="125"/>
      <c r="G61" s="122"/>
      <c r="H61" s="135">
        <f>IF(ISERROR(H59/H60),0,H59/H60)</f>
        <v>21.013534054925437</v>
      </c>
      <c r="I61" s="125"/>
      <c r="J61" s="122"/>
      <c r="K61" s="135">
        <f>IF(ISERROR(K59/K60),0,K59/K60)</f>
        <v>22.92175932332529</v>
      </c>
      <c r="L61" s="125"/>
      <c r="M61" s="122"/>
      <c r="N61" s="135">
        <f>IF(ISERROR(N59/N60),0,N59/N60)</f>
        <v>22.387557054803647</v>
      </c>
      <c r="O61" s="125"/>
      <c r="P61" s="122"/>
      <c r="Q61" s="135">
        <f>IF(ISERROR(Q59/Q60),0,Q59/Q60)</f>
        <v>6.096390137293123</v>
      </c>
    </row>
    <row r="62" spans="1:17" ht="12.75">
      <c r="A62" s="6"/>
      <c r="B62" s="101" t="s">
        <v>248</v>
      </c>
      <c r="C62" s="124"/>
      <c r="D62" s="7"/>
      <c r="E62" s="140">
        <v>12</v>
      </c>
      <c r="F62" s="124"/>
      <c r="G62" s="7"/>
      <c r="H62" s="140">
        <v>12</v>
      </c>
      <c r="I62" s="124"/>
      <c r="J62" s="7"/>
      <c r="K62" s="140">
        <v>12</v>
      </c>
      <c r="L62" s="124"/>
      <c r="M62" s="7"/>
      <c r="N62" s="140">
        <v>12</v>
      </c>
      <c r="O62" s="124"/>
      <c r="P62" s="7"/>
      <c r="Q62" s="140">
        <v>12</v>
      </c>
    </row>
    <row r="63" spans="1:17" ht="16.5" thickBot="1">
      <c r="A63" s="6"/>
      <c r="B63" s="85" t="s">
        <v>246</v>
      </c>
      <c r="C63" s="141"/>
      <c r="D63" s="142"/>
      <c r="E63" s="138">
        <f>E61/E62</f>
        <v>0.7379141455341491</v>
      </c>
      <c r="F63" s="143"/>
      <c r="G63" s="144"/>
      <c r="H63" s="138">
        <f>H61/H62</f>
        <v>1.7511278379104531</v>
      </c>
      <c r="I63" s="143"/>
      <c r="J63" s="144"/>
      <c r="K63" s="138">
        <f>K61/K62</f>
        <v>1.9101466102771074</v>
      </c>
      <c r="L63" s="143"/>
      <c r="M63" s="144"/>
      <c r="N63" s="138">
        <f>N61/N62</f>
        <v>1.8656297545669707</v>
      </c>
      <c r="O63" s="143"/>
      <c r="P63" s="144"/>
      <c r="Q63" s="138">
        <f>Q61/Q62</f>
        <v>0.5080325114410936</v>
      </c>
    </row>
    <row r="64" spans="1:7" ht="67.5" customHeight="1">
      <c r="A64" s="6"/>
      <c r="B64" s="115"/>
      <c r="C64" s="6"/>
      <c r="D64" s="6"/>
      <c r="E64" s="6"/>
      <c r="F64"/>
      <c r="G64" s="113"/>
    </row>
    <row r="65" spans="1:7" ht="12.75">
      <c r="A65" s="6"/>
      <c r="B65" s="6"/>
      <c r="C65" s="6"/>
      <c r="D65" s="6"/>
      <c r="E65" s="6"/>
      <c r="F65" s="6"/>
      <c r="G65" s="113"/>
    </row>
    <row r="66" spans="1:7" ht="12.75">
      <c r="A66" s="6"/>
      <c r="B66" s="6"/>
      <c r="C66" s="6"/>
      <c r="D66" s="6"/>
      <c r="E66" s="6"/>
      <c r="F66" s="6"/>
      <c r="G66" s="113"/>
    </row>
    <row r="67" spans="1:7" ht="21.75" customHeight="1">
      <c r="A67" s="6"/>
      <c r="B67" s="6"/>
      <c r="C67" s="6"/>
      <c r="D67" s="6"/>
      <c r="E67" s="6"/>
      <c r="F67" s="6"/>
      <c r="G67" s="113"/>
    </row>
    <row r="68" spans="1:7" ht="45.75" customHeight="1">
      <c r="A68" s="6"/>
      <c r="B68" s="115"/>
      <c r="C68" s="6"/>
      <c r="D68" s="6"/>
      <c r="E68" s="6"/>
      <c r="F68" s="6"/>
      <c r="G68" s="113"/>
    </row>
  </sheetData>
  <sheetProtection formatColumns="0" selectLockedCells="1"/>
  <mergeCells count="9">
    <mergeCell ref="B1:E1"/>
    <mergeCell ref="B5:D5"/>
    <mergeCell ref="F10:H10"/>
    <mergeCell ref="I10:K10"/>
    <mergeCell ref="L10:N10"/>
    <mergeCell ref="O10:Q10"/>
    <mergeCell ref="C10:E10"/>
    <mergeCell ref="B2:E2"/>
    <mergeCell ref="B3:E3"/>
  </mergeCells>
  <printOptions/>
  <pageMargins left="0.43" right="0.43" top="0.79" bottom="0.54" header="0.5" footer="0.5"/>
  <pageSetup fitToHeight="1" fitToWidth="1" horizontalDpi="600" verticalDpi="600" orientation="landscape" scale="33" r:id="rId1"/>
  <headerFooter alignWithMargins="0">
    <oddHeader>&amp;R
&amp;"Arial,Bold"&amp;24Confidential Information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28125" style="8" customWidth="1"/>
    <col min="2" max="2" width="57.8515625" style="8" bestFit="1" customWidth="1"/>
    <col min="3" max="7" width="15.00390625" style="8" bestFit="1" customWidth="1"/>
    <col min="8" max="8" width="9.140625" style="8" customWidth="1"/>
    <col min="9" max="9" width="19.57421875" style="8" bestFit="1" customWidth="1"/>
    <col min="10" max="16384" width="9.140625" style="8" customWidth="1"/>
  </cols>
  <sheetData>
    <row r="1" spans="1:6" s="3" customFormat="1" ht="20.25" customHeight="1">
      <c r="A1" s="1"/>
      <c r="B1" s="264"/>
      <c r="C1" s="264"/>
      <c r="D1" s="264"/>
      <c r="E1" s="264"/>
      <c r="F1" s="1"/>
    </row>
    <row r="2" spans="1:6" s="3" customFormat="1" ht="18.75" customHeight="1">
      <c r="A2" s="1"/>
      <c r="B2" s="265" t="str">
        <f>'1. LDC Information'!C18</f>
        <v>Milton Hydro Distribution inc. </v>
      </c>
      <c r="C2" s="265"/>
      <c r="D2" s="265"/>
      <c r="E2" s="265"/>
      <c r="F2" s="1"/>
    </row>
    <row r="3" spans="1:6" s="3" customFormat="1" ht="18.75" customHeight="1">
      <c r="A3" s="1"/>
      <c r="B3" s="266" t="str">
        <f>'1. LDC Information'!C22</f>
        <v>EB-2010-0137</v>
      </c>
      <c r="C3" s="266"/>
      <c r="D3" s="266"/>
      <c r="E3" s="266"/>
      <c r="F3" s="1"/>
    </row>
    <row r="4" spans="1:6" s="3" customFormat="1" ht="18">
      <c r="A4" s="1"/>
      <c r="B4" s="54">
        <f>'1. LDC Information'!C25</f>
        <v>40416</v>
      </c>
      <c r="C4" s="53"/>
      <c r="D4" s="53"/>
      <c r="E4" s="53"/>
      <c r="F4" s="1"/>
    </row>
    <row r="5" spans="1:6" s="3" customFormat="1" ht="21" customHeight="1">
      <c r="A5" s="1"/>
      <c r="B5" s="283" t="s">
        <v>249</v>
      </c>
      <c r="C5" s="283"/>
      <c r="D5" s="283"/>
      <c r="E5" s="283"/>
      <c r="F5" s="1"/>
    </row>
    <row r="6" spans="1:7" s="3" customFormat="1" ht="6" customHeight="1">
      <c r="A6" s="56"/>
      <c r="B6" s="56"/>
      <c r="C6" s="56"/>
      <c r="D6" s="56"/>
      <c r="E6" s="56"/>
      <c r="F6" s="56"/>
      <c r="G6" s="56"/>
    </row>
    <row r="7" spans="1:6" ht="12.75">
      <c r="A7" s="6"/>
      <c r="B7" s="6"/>
      <c r="C7" s="6"/>
      <c r="D7" s="6"/>
      <c r="E7" s="6"/>
      <c r="F7" s="6"/>
    </row>
    <row r="8" spans="1:6" ht="26.25">
      <c r="A8" s="6"/>
      <c r="B8" s="114" t="s">
        <v>250</v>
      </c>
      <c r="C8" s="6"/>
      <c r="D8" s="6"/>
      <c r="E8" s="6"/>
      <c r="F8" s="6"/>
    </row>
    <row r="9" spans="1:6" ht="12.75">
      <c r="A9" s="6"/>
      <c r="B9" s="6"/>
      <c r="C9" s="6"/>
      <c r="D9" s="6"/>
      <c r="E9" s="6"/>
      <c r="F9" s="6"/>
    </row>
    <row r="10" spans="1:7" ht="12.75">
      <c r="A10" s="6"/>
      <c r="B10" s="6"/>
      <c r="C10" s="6">
        <v>2007</v>
      </c>
      <c r="D10" s="6">
        <v>2008</v>
      </c>
      <c r="E10" s="6">
        <v>2009</v>
      </c>
      <c r="F10" s="6">
        <v>2010</v>
      </c>
      <c r="G10" s="6">
        <v>2011</v>
      </c>
    </row>
    <row r="11" spans="1:6" ht="12.75">
      <c r="A11" s="6"/>
      <c r="B11" s="63" t="s">
        <v>251</v>
      </c>
      <c r="C11" s="6"/>
      <c r="D11" s="6"/>
      <c r="E11" s="6"/>
      <c r="F11" s="6"/>
    </row>
    <row r="12" spans="1:7" ht="12.75">
      <c r="A12" s="6"/>
      <c r="B12" s="6" t="s">
        <v>252</v>
      </c>
      <c r="C12" s="146">
        <v>53294.4222975</v>
      </c>
      <c r="D12" s="146">
        <v>108066.74061727505</v>
      </c>
      <c r="E12" s="146">
        <v>119628.80235607507</v>
      </c>
      <c r="F12" s="146">
        <v>118166.66071200001</v>
      </c>
      <c r="G12" s="146">
        <v>38402.29957333336</v>
      </c>
    </row>
    <row r="13" spans="1:7" ht="12.75">
      <c r="A13" s="6"/>
      <c r="B13" s="6" t="s">
        <v>322</v>
      </c>
      <c r="C13" s="146">
        <v>64664.23</v>
      </c>
      <c r="D13" s="146">
        <v>151309.09333333335</v>
      </c>
      <c r="E13" s="146">
        <v>195887.46733333333</v>
      </c>
      <c r="F13" s="146">
        <v>223951.87466666667</v>
      </c>
      <c r="G13" s="146">
        <v>76472.84711111111</v>
      </c>
    </row>
    <row r="14" spans="1:7" ht="12.75">
      <c r="A14" s="6"/>
      <c r="B14" s="6" t="s">
        <v>253</v>
      </c>
      <c r="C14" s="146">
        <v>-77597.076</v>
      </c>
      <c r="D14" s="146">
        <v>-175363.14592</v>
      </c>
      <c r="E14" s="146">
        <v>-214828.1430464</v>
      </c>
      <c r="F14" s="146">
        <v>-231319.18040268798</v>
      </c>
      <c r="G14" s="146">
        <v>-73124.5486568243</v>
      </c>
    </row>
    <row r="15" spans="1:7" ht="12.75">
      <c r="A15" s="6"/>
      <c r="B15" s="6" t="s">
        <v>254</v>
      </c>
      <c r="C15" s="146">
        <v>0</v>
      </c>
      <c r="D15" s="146">
        <v>0</v>
      </c>
      <c r="E15" s="146">
        <v>0</v>
      </c>
      <c r="F15" s="146">
        <v>0</v>
      </c>
      <c r="G15" s="146">
        <v>0</v>
      </c>
    </row>
    <row r="16" spans="1:7" ht="12.75">
      <c r="A16" s="6"/>
      <c r="B16" s="6" t="s">
        <v>255</v>
      </c>
      <c r="C16" s="146">
        <v>0</v>
      </c>
      <c r="D16" s="146">
        <v>0</v>
      </c>
      <c r="E16" s="146">
        <v>0</v>
      </c>
      <c r="F16" s="146">
        <v>0</v>
      </c>
      <c r="G16" s="146">
        <v>0</v>
      </c>
    </row>
    <row r="17" spans="1:7" ht="12.75">
      <c r="A17" s="6"/>
      <c r="B17" s="6" t="s">
        <v>256</v>
      </c>
      <c r="C17" s="127">
        <v>40361.576297499996</v>
      </c>
      <c r="D17" s="127">
        <v>84012.68803060838</v>
      </c>
      <c r="E17" s="127">
        <v>100688.12664300844</v>
      </c>
      <c r="F17" s="127">
        <v>110799.35497597873</v>
      </c>
      <c r="G17" s="127">
        <v>41750.59802762017</v>
      </c>
    </row>
    <row r="18" spans="1:7" ht="12.75">
      <c r="A18" s="6"/>
      <c r="B18" s="6" t="s">
        <v>323</v>
      </c>
      <c r="C18" s="147">
        <v>0.3612</v>
      </c>
      <c r="D18" s="147">
        <v>0.335</v>
      </c>
      <c r="E18" s="147">
        <v>0.33</v>
      </c>
      <c r="F18" s="147">
        <v>0.31</v>
      </c>
      <c r="G18" s="147">
        <v>0.2825</v>
      </c>
    </row>
    <row r="19" spans="1:7" ht="12.75">
      <c r="A19" s="6"/>
      <c r="B19" s="6" t="s">
        <v>257</v>
      </c>
      <c r="C19" s="127">
        <v>14578.601358656999</v>
      </c>
      <c r="D19" s="127">
        <v>28144.25049025381</v>
      </c>
      <c r="E19" s="127">
        <v>33227.08179219279</v>
      </c>
      <c r="F19" s="127">
        <v>34347.800042553405</v>
      </c>
      <c r="G19" s="127">
        <v>11794.543942802698</v>
      </c>
    </row>
    <row r="20" spans="1:7" ht="12.75">
      <c r="A20" s="6"/>
      <c r="B20" s="6"/>
      <c r="C20" s="6"/>
      <c r="D20" s="6"/>
      <c r="E20" s="6"/>
      <c r="F20" s="6"/>
      <c r="G20" s="6"/>
    </row>
    <row r="21" spans="1:7" ht="12.75">
      <c r="A21" s="6"/>
      <c r="B21" s="63" t="s">
        <v>258</v>
      </c>
      <c r="C21" s="6"/>
      <c r="D21" s="6"/>
      <c r="E21" s="6"/>
      <c r="F21" s="6"/>
      <c r="G21" s="6"/>
    </row>
    <row r="22" spans="1:7" ht="12.75">
      <c r="A22" s="6"/>
      <c r="B22" s="115" t="s">
        <v>196</v>
      </c>
      <c r="C22" s="146">
        <v>1875262.6700000002</v>
      </c>
      <c r="D22" s="146">
        <v>2383372.576666667</v>
      </c>
      <c r="E22" s="146">
        <v>2865417.3293333333</v>
      </c>
      <c r="F22" s="146">
        <v>2805465.4546666667</v>
      </c>
      <c r="G22" s="146">
        <v>2728992.6075555556</v>
      </c>
    </row>
    <row r="23" spans="1:7" ht="12.75">
      <c r="A23" s="6"/>
      <c r="B23" s="115" t="s">
        <v>169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</row>
    <row r="24" spans="1:7" ht="12.75">
      <c r="A24" s="6"/>
      <c r="B24" s="115" t="s">
        <v>170</v>
      </c>
      <c r="C24" s="132">
        <v>0</v>
      </c>
      <c r="D24" s="132">
        <v>0</v>
      </c>
      <c r="E24" s="132">
        <v>0</v>
      </c>
      <c r="F24" s="132">
        <v>0</v>
      </c>
      <c r="G24" s="132">
        <v>0</v>
      </c>
    </row>
    <row r="25" spans="1:7" ht="12.75">
      <c r="A25" s="6"/>
      <c r="B25" s="115" t="s">
        <v>72</v>
      </c>
      <c r="C25" s="132">
        <v>0</v>
      </c>
      <c r="D25" s="132">
        <v>0</v>
      </c>
      <c r="E25" s="132">
        <v>0</v>
      </c>
      <c r="F25" s="132">
        <v>0</v>
      </c>
      <c r="G25" s="132">
        <v>0</v>
      </c>
    </row>
    <row r="26" spans="1:7" ht="12.75">
      <c r="A26" s="6"/>
      <c r="B26" s="115" t="s">
        <v>74</v>
      </c>
      <c r="C26" s="148">
        <v>246631.01</v>
      </c>
      <c r="D26" s="148">
        <v>427600.62</v>
      </c>
      <c r="E26" s="148">
        <v>429915.65</v>
      </c>
      <c r="F26" s="148">
        <v>432962.60000000003</v>
      </c>
      <c r="G26" s="148">
        <v>432962.60000000003</v>
      </c>
    </row>
    <row r="27" spans="1:7" ht="12.75">
      <c r="A27" s="6"/>
      <c r="B27" s="6" t="s">
        <v>259</v>
      </c>
      <c r="C27" s="104">
        <v>2121893.68</v>
      </c>
      <c r="D27" s="104">
        <v>2810973.1966666672</v>
      </c>
      <c r="E27" s="104">
        <v>3295332.979333333</v>
      </c>
      <c r="F27" s="104">
        <v>3238428.054666667</v>
      </c>
      <c r="G27" s="104">
        <v>3161955.2075555557</v>
      </c>
    </row>
    <row r="28" spans="1:7" ht="12.75">
      <c r="A28" s="6"/>
      <c r="B28" s="6" t="s">
        <v>260</v>
      </c>
      <c r="C28" s="104">
        <v>0</v>
      </c>
      <c r="D28" s="104">
        <v>0</v>
      </c>
      <c r="E28" s="104">
        <v>0</v>
      </c>
      <c r="F28" s="104">
        <v>0</v>
      </c>
      <c r="G28" s="104">
        <v>0</v>
      </c>
    </row>
    <row r="29" spans="1:7" ht="12.75">
      <c r="A29" s="6"/>
      <c r="B29" s="6" t="s">
        <v>261</v>
      </c>
      <c r="C29" s="127">
        <v>2121893.68</v>
      </c>
      <c r="D29" s="127">
        <v>2810973.1966666672</v>
      </c>
      <c r="E29" s="127">
        <v>3295332.979333333</v>
      </c>
      <c r="F29" s="127">
        <v>3238428.054666667</v>
      </c>
      <c r="G29" s="127">
        <v>3161955.2075555557</v>
      </c>
    </row>
    <row r="30" spans="1:8" ht="12.75">
      <c r="A30" s="6"/>
      <c r="B30" s="6" t="s">
        <v>262</v>
      </c>
      <c r="C30" s="149">
        <v>0.00285</v>
      </c>
      <c r="D30" s="149">
        <v>0.00225</v>
      </c>
      <c r="E30" s="149">
        <v>0.00225</v>
      </c>
      <c r="F30" s="149">
        <v>0.00075</v>
      </c>
      <c r="G30" s="149">
        <v>0</v>
      </c>
      <c r="H30" s="199" t="s">
        <v>374</v>
      </c>
    </row>
    <row r="31" spans="1:7" ht="12.75">
      <c r="A31" s="6"/>
      <c r="B31" s="6" t="s">
        <v>263</v>
      </c>
      <c r="C31" s="127">
        <v>6047.396988</v>
      </c>
      <c r="D31" s="127">
        <v>6324.689692500001</v>
      </c>
      <c r="E31" s="127">
        <v>7414.4992035</v>
      </c>
      <c r="F31" s="127">
        <v>1214.4105205</v>
      </c>
      <c r="G31" s="127">
        <v>0</v>
      </c>
    </row>
    <row r="32" spans="1:7" ht="12.75">
      <c r="A32" s="6"/>
      <c r="B32" s="6"/>
      <c r="C32" s="6"/>
      <c r="D32" s="6"/>
      <c r="E32" s="6"/>
      <c r="F32" s="6"/>
      <c r="G32" s="6"/>
    </row>
    <row r="33" spans="1:7" ht="12.75">
      <c r="A33" s="6"/>
      <c r="B33" s="6"/>
      <c r="C33" s="6"/>
      <c r="D33" s="6"/>
      <c r="E33" s="6"/>
      <c r="F33" s="6"/>
      <c r="G33" s="6"/>
    </row>
    <row r="34" spans="1:7" ht="15.75">
      <c r="A34" s="6"/>
      <c r="B34" s="150" t="s">
        <v>264</v>
      </c>
      <c r="C34" s="6"/>
      <c r="D34" s="6"/>
      <c r="E34" s="6"/>
      <c r="F34" s="6"/>
      <c r="G34" s="6"/>
    </row>
    <row r="35" spans="1:7" ht="12.75">
      <c r="A35" s="6"/>
      <c r="B35" s="6"/>
      <c r="C35" s="6" t="s">
        <v>265</v>
      </c>
      <c r="D35" s="6" t="s">
        <v>265</v>
      </c>
      <c r="E35" s="6" t="s">
        <v>265</v>
      </c>
      <c r="F35" s="6" t="s">
        <v>265</v>
      </c>
      <c r="G35" s="6" t="s">
        <v>265</v>
      </c>
    </row>
    <row r="36" spans="1:7" ht="12.75">
      <c r="A36" s="6"/>
      <c r="B36" s="6" t="s">
        <v>266</v>
      </c>
      <c r="C36" s="104">
        <v>14578.601358656999</v>
      </c>
      <c r="D36" s="104">
        <v>28144.25049025381</v>
      </c>
      <c r="E36" s="104">
        <v>33227.08179219279</v>
      </c>
      <c r="F36" s="104">
        <v>34347.800042553405</v>
      </c>
      <c r="G36" s="104">
        <v>11794.543942802698</v>
      </c>
    </row>
    <row r="37" spans="1:7" ht="12.75">
      <c r="A37" s="6"/>
      <c r="B37" s="6" t="s">
        <v>267</v>
      </c>
      <c r="C37" s="104">
        <v>6047.396988</v>
      </c>
      <c r="D37" s="104">
        <v>6324.689692500001</v>
      </c>
      <c r="E37" s="104">
        <v>7414.4992035</v>
      </c>
      <c r="F37" s="104">
        <v>1214.4105205</v>
      </c>
      <c r="G37" s="104">
        <v>0</v>
      </c>
    </row>
    <row r="38" spans="1:9" ht="12.75">
      <c r="A38" s="6"/>
      <c r="B38" s="6" t="s">
        <v>268</v>
      </c>
      <c r="C38" s="127">
        <v>20625.998346656997</v>
      </c>
      <c r="D38" s="127">
        <v>34468.94018275381</v>
      </c>
      <c r="E38" s="127">
        <v>40641.580995692784</v>
      </c>
      <c r="F38" s="127">
        <v>35562.210563053406</v>
      </c>
      <c r="G38" s="127">
        <v>11794.543942802698</v>
      </c>
      <c r="I38" s="68" t="s">
        <v>154</v>
      </c>
    </row>
    <row r="39" ht="13.5" customHeight="1"/>
    <row r="40" spans="3:7" ht="12.75">
      <c r="C40" s="51" t="s">
        <v>264</v>
      </c>
      <c r="D40" s="51" t="s">
        <v>264</v>
      </c>
      <c r="E40" s="51" t="s">
        <v>264</v>
      </c>
      <c r="F40" s="51" t="s">
        <v>264</v>
      </c>
      <c r="G40" s="51" t="s">
        <v>264</v>
      </c>
    </row>
    <row r="41" spans="3:7" ht="12.75">
      <c r="C41" s="151">
        <v>0.3612</v>
      </c>
      <c r="D41" s="151">
        <v>0.335</v>
      </c>
      <c r="E41" s="151">
        <v>0.33</v>
      </c>
      <c r="F41" s="151">
        <v>0.31</v>
      </c>
      <c r="G41" s="151">
        <v>0.2825</v>
      </c>
    </row>
    <row r="43" spans="3:7" ht="25.5">
      <c r="C43" s="152" t="s">
        <v>269</v>
      </c>
      <c r="D43" s="152" t="s">
        <v>269</v>
      </c>
      <c r="E43" s="152" t="s">
        <v>269</v>
      </c>
      <c r="F43" s="152" t="s">
        <v>269</v>
      </c>
      <c r="G43" s="152" t="s">
        <v>269</v>
      </c>
    </row>
    <row r="44" spans="2:7" ht="12.75">
      <c r="B44" s="6" t="s">
        <v>266</v>
      </c>
      <c r="C44" s="104">
        <v>22821.8556021556</v>
      </c>
      <c r="D44" s="104">
        <v>42322.18118835159</v>
      </c>
      <c r="E44" s="104">
        <v>49592.65939133253</v>
      </c>
      <c r="F44" s="104">
        <v>49779.42035152668</v>
      </c>
      <c r="G44" s="104">
        <v>16438.38877045672</v>
      </c>
    </row>
    <row r="45" spans="2:7" ht="12.75">
      <c r="B45" s="6" t="s">
        <v>267</v>
      </c>
      <c r="C45" s="104">
        <v>6047.396988</v>
      </c>
      <c r="D45" s="104">
        <v>6324.689692500001</v>
      </c>
      <c r="E45" s="104">
        <v>7414.4992035</v>
      </c>
      <c r="F45" s="104">
        <v>1214.4105205</v>
      </c>
      <c r="G45" s="104">
        <v>0</v>
      </c>
    </row>
    <row r="46" spans="2:7" ht="12.75">
      <c r="B46" s="6" t="s">
        <v>268</v>
      </c>
      <c r="C46" s="153">
        <v>28869.2525901556</v>
      </c>
      <c r="D46" s="153">
        <v>48646.870880851595</v>
      </c>
      <c r="E46" s="153">
        <v>57007.15859483252</v>
      </c>
      <c r="F46" s="153">
        <v>50993.83087202668</v>
      </c>
      <c r="G46" s="153">
        <v>16438.38877045672</v>
      </c>
    </row>
  </sheetData>
  <sheetProtection formatColumns="0" selectLockedCells="1"/>
  <mergeCells count="4">
    <mergeCell ref="B2:E2"/>
    <mergeCell ref="B3:E3"/>
    <mergeCell ref="B1:E1"/>
    <mergeCell ref="B5:E5"/>
  </mergeCells>
  <printOptions/>
  <pageMargins left="0.4330708661417323" right="0.4330708661417323" top="0.6299212598425197" bottom="0.6299212598425197" header="0.11811023622047245" footer="0.5118110236220472"/>
  <pageSetup fitToHeight="1" fitToWidth="1" horizontalDpi="600" verticalDpi="600" orientation="landscape" scale="70" r:id="rId1"/>
  <headerFooter alignWithMargins="0">
    <oddHeader>&amp;R
&amp;"Arial,Bold"&amp;24Confidential Information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I1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57421875" style="8" customWidth="1"/>
    <col min="2" max="2" width="75.28125" style="8" bestFit="1" customWidth="1"/>
    <col min="3" max="7" width="15.00390625" style="8" bestFit="1" customWidth="1"/>
    <col min="8" max="8" width="19.57421875" style="8" bestFit="1" customWidth="1"/>
    <col min="9" max="16384" width="9.140625" style="8" customWidth="1"/>
  </cols>
  <sheetData>
    <row r="1" spans="1:9" s="3" customFormat="1" ht="20.25" customHeight="1">
      <c r="A1" s="1"/>
      <c r="B1" s="264"/>
      <c r="C1" s="264"/>
      <c r="D1" s="264"/>
      <c r="E1" s="264"/>
      <c r="F1" s="154"/>
      <c r="G1" s="154"/>
      <c r="H1" s="154"/>
      <c r="I1" s="1"/>
    </row>
    <row r="2" spans="1:9" s="3" customFormat="1" ht="18.75" customHeight="1">
      <c r="A2" s="1"/>
      <c r="B2" s="265" t="str">
        <f>'1. LDC Information'!C18</f>
        <v>Milton Hydro Distribution inc. </v>
      </c>
      <c r="C2" s="265"/>
      <c r="D2" s="265"/>
      <c r="E2" s="265"/>
      <c r="F2" s="53"/>
      <c r="G2" s="53"/>
      <c r="H2" s="1"/>
      <c r="I2" s="1"/>
    </row>
    <row r="3" spans="1:9" s="3" customFormat="1" ht="18.75" customHeight="1">
      <c r="A3" s="1"/>
      <c r="B3" s="266" t="str">
        <f>'1. LDC Information'!C22</f>
        <v>EB-2010-0137</v>
      </c>
      <c r="C3" s="266"/>
      <c r="D3" s="266"/>
      <c r="E3" s="266"/>
      <c r="F3" s="53"/>
      <c r="G3" s="4"/>
      <c r="H3" s="1"/>
      <c r="I3" s="1"/>
    </row>
    <row r="4" spans="1:9" s="3" customFormat="1" ht="18">
      <c r="A4" s="1"/>
      <c r="B4" s="54">
        <f>'1. LDC Information'!C25</f>
        <v>40416</v>
      </c>
      <c r="C4" s="53"/>
      <c r="D4" s="53"/>
      <c r="E4" s="53"/>
      <c r="F4" s="53"/>
      <c r="G4" s="53"/>
      <c r="H4" s="1"/>
      <c r="I4" s="1"/>
    </row>
    <row r="5" spans="1:9" s="3" customFormat="1" ht="21" customHeight="1">
      <c r="A5" s="1"/>
      <c r="B5" s="267" t="s">
        <v>270</v>
      </c>
      <c r="C5" s="267"/>
      <c r="D5" s="267"/>
      <c r="E5" s="267"/>
      <c r="F5" s="55"/>
      <c r="G5" s="55"/>
      <c r="H5" s="1"/>
      <c r="I5" s="1"/>
    </row>
    <row r="6" spans="1:9" s="3" customFormat="1" ht="6" customHeight="1">
      <c r="A6" s="56"/>
      <c r="B6" s="56"/>
      <c r="C6" s="56"/>
      <c r="D6" s="56"/>
      <c r="E6" s="56"/>
      <c r="F6" s="56"/>
      <c r="G6" s="1"/>
      <c r="H6" s="1"/>
      <c r="I6" s="1"/>
    </row>
    <row r="7" spans="1:9" ht="12.75">
      <c r="A7" s="6"/>
      <c r="B7" s="6"/>
      <c r="C7" s="6"/>
      <c r="D7" s="6"/>
      <c r="E7" s="6"/>
      <c r="F7" s="6"/>
      <c r="G7" s="6"/>
      <c r="H7" s="6"/>
      <c r="I7" s="6"/>
    </row>
    <row r="8" spans="1:9" ht="26.25">
      <c r="A8" s="6"/>
      <c r="B8" s="114" t="s">
        <v>271</v>
      </c>
      <c r="C8" s="6"/>
      <c r="D8" s="6"/>
      <c r="E8" s="6"/>
      <c r="F8" s="6"/>
      <c r="G8" s="6"/>
      <c r="H8" s="6"/>
      <c r="I8" s="6"/>
    </row>
    <row r="9" spans="1:9" ht="12.75">
      <c r="A9" s="6"/>
      <c r="B9" s="6"/>
      <c r="C9" s="6"/>
      <c r="D9" s="6"/>
      <c r="E9" s="6"/>
      <c r="F9" s="6"/>
      <c r="G9" s="6"/>
      <c r="H9" s="6"/>
      <c r="I9" s="6"/>
    </row>
    <row r="10" spans="1:9" ht="18">
      <c r="A10" s="6"/>
      <c r="B10" s="57" t="s">
        <v>272</v>
      </c>
      <c r="C10" s="6">
        <v>2007</v>
      </c>
      <c r="D10" s="6">
        <v>2008</v>
      </c>
      <c r="E10" s="6">
        <v>2009</v>
      </c>
      <c r="F10" s="6">
        <v>2010</v>
      </c>
      <c r="G10" s="6">
        <v>2011</v>
      </c>
      <c r="H10" s="6"/>
      <c r="I10" s="155"/>
    </row>
    <row r="11" spans="1:9" ht="12.75">
      <c r="A11" s="6"/>
      <c r="B11" s="6"/>
      <c r="C11" s="6"/>
      <c r="D11" s="6"/>
      <c r="E11" s="6"/>
      <c r="F11" s="6"/>
      <c r="G11" s="6"/>
      <c r="H11" s="6"/>
      <c r="I11" s="6"/>
    </row>
    <row r="12" spans="1:9" ht="12.75">
      <c r="A12" s="6"/>
      <c r="B12" s="6" t="s">
        <v>273</v>
      </c>
      <c r="C12" s="127">
        <v>0</v>
      </c>
      <c r="D12" s="127">
        <v>1939926.9000000001</v>
      </c>
      <c r="E12" s="127">
        <v>2599345.9000000004</v>
      </c>
      <c r="F12" s="127">
        <v>3277278.12</v>
      </c>
      <c r="G12" s="127">
        <v>3441278.12</v>
      </c>
      <c r="H12" s="6"/>
      <c r="I12" s="6"/>
    </row>
    <row r="13" spans="1:9" ht="12.75">
      <c r="A13" s="6"/>
      <c r="B13" s="6" t="s">
        <v>324</v>
      </c>
      <c r="C13" s="132">
        <v>1939926.9000000001</v>
      </c>
      <c r="D13" s="132">
        <v>659419</v>
      </c>
      <c r="E13" s="132">
        <v>677932.22</v>
      </c>
      <c r="F13" s="132">
        <v>164000</v>
      </c>
      <c r="G13" s="132">
        <v>0</v>
      </c>
      <c r="H13" s="6"/>
      <c r="I13" s="6"/>
    </row>
    <row r="14" spans="1:9" ht="12.75">
      <c r="A14" s="6"/>
      <c r="B14" s="6" t="s">
        <v>274</v>
      </c>
      <c r="C14" s="127">
        <v>1939926.9000000001</v>
      </c>
      <c r="D14" s="127">
        <v>2599345.9000000004</v>
      </c>
      <c r="E14" s="127">
        <v>3277278.12</v>
      </c>
      <c r="F14" s="127">
        <v>3441278.12</v>
      </c>
      <c r="G14" s="127">
        <v>3441278.12</v>
      </c>
      <c r="H14" s="6"/>
      <c r="I14" s="6"/>
    </row>
    <row r="15" spans="1:9" ht="12.75">
      <c r="A15" s="6"/>
      <c r="B15" s="6"/>
      <c r="C15" s="121"/>
      <c r="D15" s="121"/>
      <c r="E15" s="121"/>
      <c r="F15" s="121"/>
      <c r="G15" s="121"/>
      <c r="H15" s="6"/>
      <c r="I15" s="6"/>
    </row>
    <row r="16" spans="1:9" ht="12.75">
      <c r="A16" s="6"/>
      <c r="B16" s="6" t="s">
        <v>275</v>
      </c>
      <c r="C16" s="127">
        <v>0</v>
      </c>
      <c r="D16" s="127">
        <v>64664.23</v>
      </c>
      <c r="E16" s="127">
        <v>215973.32333333336</v>
      </c>
      <c r="F16" s="127">
        <v>411860.7906666667</v>
      </c>
      <c r="G16" s="127">
        <v>635812.6653333334</v>
      </c>
      <c r="H16" s="6"/>
      <c r="I16" s="6"/>
    </row>
    <row r="17" spans="1:9" ht="12.75">
      <c r="A17" s="6"/>
      <c r="B17" s="6" t="str">
        <f>"Amortization Year 1 ("&amp;'3.  LDC Assumptions and Data'!$C$50&amp;" Years  Straight Line)"</f>
        <v>Amortization Year 1 (15 Years  Straight Line)</v>
      </c>
      <c r="C17" s="104">
        <v>64664.23</v>
      </c>
      <c r="D17" s="104">
        <v>151309.09333333335</v>
      </c>
      <c r="E17" s="104">
        <v>195887.46733333333</v>
      </c>
      <c r="F17" s="104">
        <v>223951.87466666667</v>
      </c>
      <c r="G17" s="104">
        <v>76472.84711111111</v>
      </c>
      <c r="H17" s="6"/>
      <c r="I17" s="6"/>
    </row>
    <row r="18" spans="1:9" ht="12.75">
      <c r="A18" s="6"/>
      <c r="B18" s="6" t="s">
        <v>276</v>
      </c>
      <c r="C18" s="127">
        <v>64664.23</v>
      </c>
      <c r="D18" s="127">
        <v>215973.32333333336</v>
      </c>
      <c r="E18" s="127">
        <v>411860.7906666667</v>
      </c>
      <c r="F18" s="127">
        <v>635812.6653333334</v>
      </c>
      <c r="G18" s="127">
        <v>712285.5124444446</v>
      </c>
      <c r="H18" s="6"/>
      <c r="I18" s="6"/>
    </row>
    <row r="19" spans="1:9" ht="12.75">
      <c r="A19" s="6"/>
      <c r="B19" s="6"/>
      <c r="C19" s="156"/>
      <c r="D19" s="156"/>
      <c r="E19" s="156"/>
      <c r="F19" s="156"/>
      <c r="G19" s="156"/>
      <c r="H19" s="6"/>
      <c r="I19" s="6"/>
    </row>
    <row r="20" spans="1:9" ht="12.75">
      <c r="A20" s="6"/>
      <c r="B20" s="6" t="s">
        <v>277</v>
      </c>
      <c r="C20" s="104">
        <v>0</v>
      </c>
      <c r="D20" s="104">
        <v>1875262.6700000002</v>
      </c>
      <c r="E20" s="104">
        <v>2383372.576666667</v>
      </c>
      <c r="F20" s="104">
        <v>2865417.3293333333</v>
      </c>
      <c r="G20" s="104">
        <v>2805465.4546666667</v>
      </c>
      <c r="H20" s="6"/>
      <c r="I20" s="6"/>
    </row>
    <row r="21" spans="1:8" ht="12.75">
      <c r="A21" s="6"/>
      <c r="B21" s="6" t="s">
        <v>278</v>
      </c>
      <c r="C21" s="127">
        <v>1875262.6700000002</v>
      </c>
      <c r="D21" s="157">
        <v>2383372.576666667</v>
      </c>
      <c r="E21" s="157">
        <v>2865417.3293333333</v>
      </c>
      <c r="F21" s="157">
        <v>2805465.4546666667</v>
      </c>
      <c r="G21" s="157">
        <v>2728992.6075555556</v>
      </c>
      <c r="H21" s="68"/>
    </row>
    <row r="22" spans="1:8" ht="13.5" thickBot="1">
      <c r="A22" s="6"/>
      <c r="B22" s="6" t="s">
        <v>279</v>
      </c>
      <c r="C22" s="158">
        <v>937631.3350000001</v>
      </c>
      <c r="D22" s="159">
        <v>2129317.6233333335</v>
      </c>
      <c r="E22" s="159">
        <v>2624394.953</v>
      </c>
      <c r="F22" s="159">
        <v>2835441.392</v>
      </c>
      <c r="G22" s="159">
        <v>2767229.031111111</v>
      </c>
      <c r="H22" s="68"/>
    </row>
    <row r="23" spans="1:9" ht="12.75">
      <c r="A23" s="6"/>
      <c r="B23" s="6"/>
      <c r="C23" s="121"/>
      <c r="D23" s="121"/>
      <c r="E23" s="6"/>
      <c r="F23" s="6"/>
      <c r="G23" s="6"/>
      <c r="H23" s="6"/>
      <c r="I23" s="6"/>
    </row>
    <row r="24" spans="1:9" ht="18">
      <c r="A24" s="6"/>
      <c r="B24" s="57" t="s">
        <v>280</v>
      </c>
      <c r="C24" s="6">
        <v>2007</v>
      </c>
      <c r="D24" s="6">
        <v>2008</v>
      </c>
      <c r="E24" s="6">
        <v>2008</v>
      </c>
      <c r="F24" s="6">
        <v>2009</v>
      </c>
      <c r="G24" s="6">
        <v>2010</v>
      </c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 t="s">
        <v>273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6"/>
      <c r="I26" s="6"/>
    </row>
    <row r="27" spans="1:9" ht="12.75">
      <c r="A27" s="6"/>
      <c r="B27" s="6" t="s">
        <v>325</v>
      </c>
      <c r="C27" s="132">
        <v>0</v>
      </c>
      <c r="D27" s="132">
        <v>0</v>
      </c>
      <c r="E27" s="132">
        <v>0</v>
      </c>
      <c r="F27" s="132">
        <v>0</v>
      </c>
      <c r="G27" s="132">
        <v>0</v>
      </c>
      <c r="H27" s="6"/>
      <c r="I27" s="6"/>
    </row>
    <row r="28" spans="1:9" ht="12.75">
      <c r="A28" s="6"/>
      <c r="B28" s="6" t="s">
        <v>274</v>
      </c>
      <c r="C28" s="127">
        <v>0</v>
      </c>
      <c r="D28" s="127">
        <v>0</v>
      </c>
      <c r="E28" s="127">
        <v>0</v>
      </c>
      <c r="F28" s="127">
        <v>0</v>
      </c>
      <c r="G28" s="127">
        <v>0</v>
      </c>
      <c r="H28" s="6"/>
      <c r="I28" s="6"/>
    </row>
    <row r="29" spans="1:9" ht="12.75">
      <c r="A29" s="6"/>
      <c r="B29" s="6"/>
      <c r="C29" s="122"/>
      <c r="D29" s="122"/>
      <c r="E29" s="122"/>
      <c r="F29" s="122"/>
      <c r="G29" s="122"/>
      <c r="H29" s="6"/>
      <c r="I29" s="6"/>
    </row>
    <row r="30" spans="1:9" ht="12.75">
      <c r="A30" s="6"/>
      <c r="B30" s="6" t="s">
        <v>275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6"/>
      <c r="I30" s="6"/>
    </row>
    <row r="31" spans="1:9" ht="12.75">
      <c r="A31" s="6"/>
      <c r="B31" s="6" t="str">
        <f>"Amortization Year 1 ("&amp;'3.  LDC Assumptions and Data'!$C$51&amp;" Years  Straight Line)"</f>
        <v>Amortization Year 1 (5 Years  Straight Line)</v>
      </c>
      <c r="C31" s="104">
        <v>0</v>
      </c>
      <c r="D31" s="104">
        <v>0</v>
      </c>
      <c r="E31" s="104">
        <v>0</v>
      </c>
      <c r="F31" s="104">
        <v>0</v>
      </c>
      <c r="G31" s="104">
        <v>0</v>
      </c>
      <c r="H31" s="6"/>
      <c r="I31" s="6"/>
    </row>
    <row r="32" spans="1:9" ht="12.75">
      <c r="A32" s="6"/>
      <c r="B32" s="6" t="s">
        <v>276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6"/>
      <c r="I32" s="6"/>
    </row>
    <row r="33" spans="1:9" ht="12.75">
      <c r="A33" s="6"/>
      <c r="B33" s="6"/>
      <c r="C33" s="127"/>
      <c r="D33" s="127"/>
      <c r="E33" s="127"/>
      <c r="F33" s="127"/>
      <c r="G33" s="127"/>
      <c r="H33" s="6"/>
      <c r="I33" s="6"/>
    </row>
    <row r="34" spans="1:9" ht="12.75">
      <c r="A34" s="6"/>
      <c r="B34" s="6" t="s">
        <v>277</v>
      </c>
      <c r="C34" s="104">
        <v>0</v>
      </c>
      <c r="D34" s="104">
        <v>0</v>
      </c>
      <c r="E34" s="104">
        <v>0</v>
      </c>
      <c r="F34" s="104">
        <v>0</v>
      </c>
      <c r="G34" s="104">
        <v>0</v>
      </c>
      <c r="H34" s="6"/>
      <c r="I34" s="6"/>
    </row>
    <row r="35" spans="1:9" ht="12.75">
      <c r="A35" s="6"/>
      <c r="B35" s="6" t="s">
        <v>278</v>
      </c>
      <c r="C35" s="127">
        <v>0</v>
      </c>
      <c r="D35" s="157">
        <v>0</v>
      </c>
      <c r="E35" s="157">
        <v>0</v>
      </c>
      <c r="F35" s="157">
        <v>0</v>
      </c>
      <c r="G35" s="157">
        <v>0</v>
      </c>
      <c r="H35" s="68"/>
      <c r="I35" s="6"/>
    </row>
    <row r="36" spans="1:9" ht="13.5" thickBot="1">
      <c r="A36" s="6"/>
      <c r="B36" s="6" t="s">
        <v>279</v>
      </c>
      <c r="C36" s="158">
        <v>0</v>
      </c>
      <c r="D36" s="160">
        <v>0</v>
      </c>
      <c r="E36" s="160">
        <v>0</v>
      </c>
      <c r="F36" s="160">
        <v>0</v>
      </c>
      <c r="G36" s="160">
        <v>0</v>
      </c>
      <c r="H36" s="68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  <row r="38" spans="1:9" ht="18">
      <c r="A38" s="6"/>
      <c r="B38" s="57" t="s">
        <v>281</v>
      </c>
      <c r="C38" s="6">
        <v>2007</v>
      </c>
      <c r="D38" s="6">
        <v>2008</v>
      </c>
      <c r="E38" s="6">
        <v>2008</v>
      </c>
      <c r="F38" s="6">
        <v>2009</v>
      </c>
      <c r="G38" s="6">
        <v>2010</v>
      </c>
      <c r="H38" s="6"/>
      <c r="I38" s="6"/>
    </row>
    <row r="39" spans="1:9" ht="12.75">
      <c r="A39" s="6"/>
      <c r="B39" s="6"/>
      <c r="C39" s="6"/>
      <c r="D39" s="6"/>
      <c r="E39" s="6"/>
      <c r="F39" s="6"/>
      <c r="G39" s="6"/>
      <c r="H39" s="6"/>
      <c r="I39" s="6"/>
    </row>
    <row r="40" spans="1:9" ht="12.75">
      <c r="A40" s="6"/>
      <c r="B40" s="6" t="s">
        <v>273</v>
      </c>
      <c r="C40" s="127">
        <v>0</v>
      </c>
      <c r="D40" s="127">
        <v>0</v>
      </c>
      <c r="E40" s="127">
        <v>0</v>
      </c>
      <c r="F40" s="127">
        <v>0</v>
      </c>
      <c r="G40" s="127">
        <v>0</v>
      </c>
      <c r="H40" s="6"/>
      <c r="I40" s="6"/>
    </row>
    <row r="41" spans="1:9" ht="12.75">
      <c r="A41" s="6"/>
      <c r="B41" s="6" t="s">
        <v>324</v>
      </c>
      <c r="C41" s="132">
        <v>0</v>
      </c>
      <c r="D41" s="132">
        <v>0</v>
      </c>
      <c r="E41" s="132">
        <v>0</v>
      </c>
      <c r="F41" s="132">
        <v>0</v>
      </c>
      <c r="G41" s="132">
        <v>0</v>
      </c>
      <c r="H41" s="6"/>
      <c r="I41" s="6"/>
    </row>
    <row r="42" spans="1:9" ht="12.75">
      <c r="A42" s="6"/>
      <c r="B42" s="6" t="s">
        <v>274</v>
      </c>
      <c r="C42" s="127">
        <v>0</v>
      </c>
      <c r="D42" s="127">
        <v>0</v>
      </c>
      <c r="E42" s="127">
        <v>0</v>
      </c>
      <c r="F42" s="127">
        <v>0</v>
      </c>
      <c r="G42" s="127">
        <v>0</v>
      </c>
      <c r="H42" s="6"/>
      <c r="I42" s="6"/>
    </row>
    <row r="43" spans="1:9" ht="12.75">
      <c r="A43" s="6"/>
      <c r="B43" s="6"/>
      <c r="C43" s="122"/>
      <c r="D43" s="122"/>
      <c r="E43" s="122"/>
      <c r="F43" s="122"/>
      <c r="G43" s="122"/>
      <c r="H43" s="6"/>
      <c r="I43" s="6"/>
    </row>
    <row r="44" spans="1:9" ht="12.75">
      <c r="A44" s="6"/>
      <c r="B44" s="6" t="s">
        <v>275</v>
      </c>
      <c r="C44" s="127">
        <v>0</v>
      </c>
      <c r="D44" s="127">
        <v>0</v>
      </c>
      <c r="E44" s="127">
        <v>0</v>
      </c>
      <c r="F44" s="127">
        <v>0</v>
      </c>
      <c r="G44" s="127">
        <v>0</v>
      </c>
      <c r="H44" s="6"/>
      <c r="I44" s="6"/>
    </row>
    <row r="45" spans="1:9" ht="12.75">
      <c r="A45" s="6"/>
      <c r="B45" s="6" t="str">
        <f>"Amortization Year 1 ("&amp;'3.  LDC Assumptions and Data'!$C$52&amp;" Years Straight Line)"</f>
        <v>Amortization Year 1 (3 Years Straight Line)</v>
      </c>
      <c r="C45" s="104">
        <v>0</v>
      </c>
      <c r="D45" s="104">
        <v>0</v>
      </c>
      <c r="E45" s="104">
        <v>0</v>
      </c>
      <c r="F45" s="104">
        <v>0</v>
      </c>
      <c r="G45" s="104">
        <v>0</v>
      </c>
      <c r="H45" s="6"/>
      <c r="I45" s="6"/>
    </row>
    <row r="46" spans="1:9" ht="12.75">
      <c r="A46" s="6"/>
      <c r="B46" s="6" t="s">
        <v>276</v>
      </c>
      <c r="C46" s="127">
        <v>0</v>
      </c>
      <c r="D46" s="127">
        <v>0</v>
      </c>
      <c r="E46" s="127">
        <v>0</v>
      </c>
      <c r="F46" s="127">
        <v>0</v>
      </c>
      <c r="G46" s="127">
        <v>0</v>
      </c>
      <c r="H46" s="6"/>
      <c r="I46" s="6"/>
    </row>
    <row r="47" spans="1:9" ht="12.75">
      <c r="A47" s="6"/>
      <c r="B47" s="6"/>
      <c r="C47" s="127"/>
      <c r="D47" s="127"/>
      <c r="E47" s="127"/>
      <c r="F47" s="127"/>
      <c r="G47" s="127"/>
      <c r="H47" s="6"/>
      <c r="I47" s="6"/>
    </row>
    <row r="48" spans="1:9" ht="12.75">
      <c r="A48" s="6"/>
      <c r="B48" s="6" t="s">
        <v>277</v>
      </c>
      <c r="C48" s="104">
        <v>0</v>
      </c>
      <c r="D48" s="104">
        <v>0</v>
      </c>
      <c r="E48" s="104">
        <v>0</v>
      </c>
      <c r="F48" s="104">
        <v>0</v>
      </c>
      <c r="G48" s="104">
        <v>0</v>
      </c>
      <c r="H48" s="6"/>
      <c r="I48" s="6"/>
    </row>
    <row r="49" spans="1:9" ht="12.75">
      <c r="A49" s="6"/>
      <c r="B49" s="6" t="s">
        <v>278</v>
      </c>
      <c r="C49" s="127">
        <v>0</v>
      </c>
      <c r="D49" s="157">
        <v>0</v>
      </c>
      <c r="E49" s="157">
        <v>0</v>
      </c>
      <c r="F49" s="157">
        <v>0</v>
      </c>
      <c r="G49" s="157">
        <v>0</v>
      </c>
      <c r="H49" s="68"/>
      <c r="I49" s="6"/>
    </row>
    <row r="50" spans="1:9" ht="13.5" thickBot="1">
      <c r="A50" s="6"/>
      <c r="B50" s="6" t="s">
        <v>279</v>
      </c>
      <c r="C50" s="158">
        <v>0</v>
      </c>
      <c r="D50" s="160">
        <v>0</v>
      </c>
      <c r="E50" s="160">
        <v>0</v>
      </c>
      <c r="F50" s="160">
        <v>0</v>
      </c>
      <c r="G50" s="160">
        <v>0</v>
      </c>
      <c r="H50" s="68"/>
      <c r="I50" s="6"/>
    </row>
    <row r="51" spans="1:9" ht="12.75">
      <c r="A51" s="6"/>
      <c r="B51" s="6"/>
      <c r="C51" s="121"/>
      <c r="D51" s="121"/>
      <c r="E51" s="6"/>
      <c r="F51" s="6"/>
      <c r="G51" s="6"/>
      <c r="H51" s="6"/>
      <c r="I51" s="6"/>
    </row>
    <row r="52" spans="1:9" ht="12.75">
      <c r="A52" s="6"/>
      <c r="B52" s="6"/>
      <c r="C52" s="121"/>
      <c r="D52" s="121"/>
      <c r="E52" s="6"/>
      <c r="F52" s="6"/>
      <c r="G52" s="6"/>
      <c r="H52" s="6"/>
      <c r="I52" s="6"/>
    </row>
    <row r="53" spans="1:9" ht="18">
      <c r="A53" s="6"/>
      <c r="B53" s="57" t="s">
        <v>282</v>
      </c>
      <c r="C53" s="6">
        <v>2007</v>
      </c>
      <c r="D53" s="6">
        <v>2008</v>
      </c>
      <c r="E53" s="6">
        <v>2008</v>
      </c>
      <c r="F53" s="6">
        <v>2009</v>
      </c>
      <c r="G53" s="6">
        <v>2010</v>
      </c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 t="s">
        <v>273</v>
      </c>
      <c r="C55" s="127">
        <v>0</v>
      </c>
      <c r="D55" s="127">
        <v>0</v>
      </c>
      <c r="E55" s="127">
        <v>0</v>
      </c>
      <c r="F55" s="127">
        <v>0</v>
      </c>
      <c r="G55" s="127">
        <v>0</v>
      </c>
      <c r="H55" s="6"/>
      <c r="I55" s="6"/>
    </row>
    <row r="56" spans="1:9" ht="12.75">
      <c r="A56" s="6"/>
      <c r="B56" s="6" t="s">
        <v>324</v>
      </c>
      <c r="C56" s="132">
        <v>0</v>
      </c>
      <c r="D56" s="132">
        <v>0</v>
      </c>
      <c r="E56" s="132">
        <v>0</v>
      </c>
      <c r="F56" s="132">
        <v>0</v>
      </c>
      <c r="G56" s="132">
        <v>0</v>
      </c>
      <c r="H56" s="6"/>
      <c r="I56" s="6"/>
    </row>
    <row r="57" spans="1:9" ht="12.75">
      <c r="A57" s="6"/>
      <c r="B57" s="6" t="s">
        <v>274</v>
      </c>
      <c r="C57" s="127">
        <v>0</v>
      </c>
      <c r="D57" s="127">
        <v>0</v>
      </c>
      <c r="E57" s="127">
        <v>0</v>
      </c>
      <c r="F57" s="127">
        <v>0</v>
      </c>
      <c r="G57" s="127">
        <v>0</v>
      </c>
      <c r="H57" s="6"/>
      <c r="I57" s="6"/>
    </row>
    <row r="58" spans="1:9" ht="12.75">
      <c r="A58" s="6"/>
      <c r="B58" s="6"/>
      <c r="C58" s="122"/>
      <c r="D58" s="122"/>
      <c r="E58" s="122"/>
      <c r="F58" s="122"/>
      <c r="G58" s="122"/>
      <c r="H58" s="6"/>
      <c r="I58" s="6"/>
    </row>
    <row r="59" spans="1:9" ht="12.75">
      <c r="A59" s="6"/>
      <c r="B59" s="6" t="s">
        <v>275</v>
      </c>
      <c r="C59" s="127">
        <v>0</v>
      </c>
      <c r="D59" s="127">
        <v>0</v>
      </c>
      <c r="E59" s="127">
        <v>0</v>
      </c>
      <c r="F59" s="127">
        <v>0</v>
      </c>
      <c r="G59" s="127">
        <v>0</v>
      </c>
      <c r="H59" s="6"/>
      <c r="I59" s="6"/>
    </row>
    <row r="60" spans="1:9" ht="12.75">
      <c r="A60" s="6"/>
      <c r="B60" s="6" t="str">
        <f>"Amortization Year 1 ("&amp;'3.  LDC Assumptions and Data'!$C$53&amp;" Years Straight Line)"</f>
        <v>Amortization Year 1 (10 Years Straight Line)</v>
      </c>
      <c r="C60" s="104">
        <v>0</v>
      </c>
      <c r="D60" s="104">
        <v>0</v>
      </c>
      <c r="E60" s="104">
        <v>0</v>
      </c>
      <c r="F60" s="104">
        <v>0</v>
      </c>
      <c r="G60" s="104">
        <v>0</v>
      </c>
      <c r="H60" s="6"/>
      <c r="I60" s="6"/>
    </row>
    <row r="61" spans="1:9" ht="12.75">
      <c r="A61" s="6"/>
      <c r="B61" s="6" t="s">
        <v>276</v>
      </c>
      <c r="C61" s="127">
        <v>0</v>
      </c>
      <c r="D61" s="127">
        <v>0</v>
      </c>
      <c r="E61" s="127">
        <v>0</v>
      </c>
      <c r="F61" s="127">
        <v>0</v>
      </c>
      <c r="G61" s="127">
        <v>0</v>
      </c>
      <c r="H61" s="6"/>
      <c r="I61" s="6"/>
    </row>
    <row r="62" spans="1:9" ht="12.75">
      <c r="A62" s="6"/>
      <c r="B62" s="6"/>
      <c r="C62" s="127"/>
      <c r="D62" s="127"/>
      <c r="E62" s="127"/>
      <c r="F62" s="127"/>
      <c r="G62" s="127"/>
      <c r="H62" s="6"/>
      <c r="I62" s="6"/>
    </row>
    <row r="63" spans="1:9" ht="12.75">
      <c r="A63" s="6"/>
      <c r="B63" s="6" t="s">
        <v>277</v>
      </c>
      <c r="C63" s="104">
        <v>0</v>
      </c>
      <c r="D63" s="104">
        <v>0</v>
      </c>
      <c r="E63" s="104">
        <v>0</v>
      </c>
      <c r="F63" s="104">
        <v>0</v>
      </c>
      <c r="G63" s="104">
        <v>0</v>
      </c>
      <c r="H63" s="6"/>
      <c r="I63" s="6"/>
    </row>
    <row r="64" spans="1:9" ht="12.75">
      <c r="A64" s="6"/>
      <c r="B64" s="6" t="s">
        <v>278</v>
      </c>
      <c r="C64" s="127">
        <v>0</v>
      </c>
      <c r="D64" s="157">
        <v>0</v>
      </c>
      <c r="E64" s="157">
        <v>0</v>
      </c>
      <c r="F64" s="157">
        <v>0</v>
      </c>
      <c r="G64" s="157">
        <v>0</v>
      </c>
      <c r="H64" s="68"/>
      <c r="I64" s="6"/>
    </row>
    <row r="65" spans="1:9" ht="13.5" thickBot="1">
      <c r="A65" s="6"/>
      <c r="B65" s="6" t="s">
        <v>279</v>
      </c>
      <c r="C65" s="158">
        <v>0</v>
      </c>
      <c r="D65" s="160">
        <v>0</v>
      </c>
      <c r="E65" s="160">
        <v>0</v>
      </c>
      <c r="F65" s="160">
        <v>0</v>
      </c>
      <c r="G65" s="160">
        <v>0</v>
      </c>
      <c r="H65" s="68"/>
      <c r="I65" s="6"/>
    </row>
    <row r="66" spans="1:9" ht="12.75">
      <c r="A66" s="6"/>
      <c r="B66" s="6"/>
      <c r="C66" s="121"/>
      <c r="D66" s="121"/>
      <c r="E66" s="6"/>
      <c r="F66" s="6"/>
      <c r="G66" s="6"/>
      <c r="H66" s="6"/>
      <c r="I66" s="6"/>
    </row>
    <row r="67" spans="1:9" ht="18">
      <c r="A67" s="6"/>
      <c r="B67" s="57" t="s">
        <v>369</v>
      </c>
      <c r="C67" s="6">
        <v>2007</v>
      </c>
      <c r="D67" s="6">
        <v>2008</v>
      </c>
      <c r="E67" s="6">
        <v>2008</v>
      </c>
      <c r="F67" s="6">
        <v>2009</v>
      </c>
      <c r="G67" s="6">
        <v>2010</v>
      </c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 t="s">
        <v>273</v>
      </c>
      <c r="C69" s="127">
        <v>0</v>
      </c>
      <c r="D69" s="127">
        <v>246631.01</v>
      </c>
      <c r="E69" s="127">
        <v>427600.62</v>
      </c>
      <c r="F69" s="127">
        <v>429915.65</v>
      </c>
      <c r="G69" s="127">
        <v>432962.60000000003</v>
      </c>
      <c r="H69" s="6"/>
      <c r="I69" s="6"/>
    </row>
    <row r="70" spans="1:9" ht="12.75">
      <c r="A70" s="6"/>
      <c r="B70" s="6" t="s">
        <v>324</v>
      </c>
      <c r="C70" s="132">
        <v>246631.01</v>
      </c>
      <c r="D70" s="132">
        <v>180969.61</v>
      </c>
      <c r="E70" s="132">
        <v>2315.03</v>
      </c>
      <c r="F70" s="132">
        <v>3046.95</v>
      </c>
      <c r="G70" s="132">
        <v>0</v>
      </c>
      <c r="H70" s="6"/>
      <c r="I70" s="6"/>
    </row>
    <row r="71" spans="1:9" ht="12.75">
      <c r="A71" s="6"/>
      <c r="B71" s="6" t="s">
        <v>274</v>
      </c>
      <c r="C71" s="127">
        <v>246631.01</v>
      </c>
      <c r="D71" s="127">
        <v>427600.62</v>
      </c>
      <c r="E71" s="127">
        <v>429915.65</v>
      </c>
      <c r="F71" s="127">
        <v>432962.60000000003</v>
      </c>
      <c r="G71" s="127">
        <v>432962.60000000003</v>
      </c>
      <c r="H71" s="6"/>
      <c r="I71" s="6"/>
    </row>
    <row r="72" spans="1:9" ht="12.75">
      <c r="A72" s="6"/>
      <c r="B72" s="6"/>
      <c r="C72" s="122"/>
      <c r="D72" s="122"/>
      <c r="E72" s="122"/>
      <c r="F72" s="122"/>
      <c r="G72" s="122"/>
      <c r="H72" s="6"/>
      <c r="I72" s="6"/>
    </row>
    <row r="73" spans="1:9" ht="12.75">
      <c r="A73" s="6"/>
      <c r="B73" s="6" t="s">
        <v>275</v>
      </c>
      <c r="C73" s="127">
        <v>0</v>
      </c>
      <c r="D73" s="127">
        <v>0</v>
      </c>
      <c r="E73" s="127">
        <v>0</v>
      </c>
      <c r="F73" s="127">
        <v>0</v>
      </c>
      <c r="G73" s="127">
        <v>0</v>
      </c>
      <c r="H73" s="6"/>
      <c r="I73" s="6"/>
    </row>
    <row r="74" spans="1:9" ht="12.75">
      <c r="A74" s="6"/>
      <c r="B74" s="193" t="s">
        <v>368</v>
      </c>
      <c r="C74" s="104"/>
      <c r="D74" s="104"/>
      <c r="E74" s="104"/>
      <c r="F74" s="104"/>
      <c r="G74" s="104"/>
      <c r="H74" s="6"/>
      <c r="I74" s="6"/>
    </row>
    <row r="75" spans="1:9" ht="12.75">
      <c r="A75" s="6"/>
      <c r="B75" s="6" t="s">
        <v>276</v>
      </c>
      <c r="C75" s="127">
        <v>0</v>
      </c>
      <c r="D75" s="127">
        <v>0</v>
      </c>
      <c r="E75" s="127">
        <v>0</v>
      </c>
      <c r="F75" s="127">
        <v>0</v>
      </c>
      <c r="G75" s="127">
        <v>0</v>
      </c>
      <c r="H75" s="6"/>
      <c r="I75" s="6"/>
    </row>
    <row r="76" spans="1:9" ht="12.75">
      <c r="A76" s="6"/>
      <c r="B76" s="6"/>
      <c r="C76" s="127"/>
      <c r="D76" s="127"/>
      <c r="E76" s="127"/>
      <c r="F76" s="127"/>
      <c r="G76" s="127"/>
      <c r="H76" s="6"/>
      <c r="I76" s="6"/>
    </row>
    <row r="77" spans="1:9" ht="12.75">
      <c r="A77" s="6"/>
      <c r="B77" s="6" t="s">
        <v>277</v>
      </c>
      <c r="C77" s="104">
        <v>0</v>
      </c>
      <c r="D77" s="104">
        <v>246631.01</v>
      </c>
      <c r="E77" s="104">
        <v>427600.62</v>
      </c>
      <c r="F77" s="104">
        <v>429915.65</v>
      </c>
      <c r="G77" s="104">
        <v>432962.60000000003</v>
      </c>
      <c r="H77" s="6"/>
      <c r="I77" s="6"/>
    </row>
    <row r="78" spans="1:9" ht="12.75">
      <c r="A78" s="6"/>
      <c r="B78" s="6" t="s">
        <v>278</v>
      </c>
      <c r="C78" s="127">
        <v>246631.01</v>
      </c>
      <c r="D78" s="157">
        <v>427600.62</v>
      </c>
      <c r="E78" s="157">
        <v>429915.65</v>
      </c>
      <c r="F78" s="157">
        <v>432962.60000000003</v>
      </c>
      <c r="G78" s="157">
        <v>432962.60000000003</v>
      </c>
      <c r="H78" s="68"/>
      <c r="I78" s="6"/>
    </row>
    <row r="79" spans="1:9" ht="13.5" thickBot="1">
      <c r="A79" s="6"/>
      <c r="B79" s="6" t="s">
        <v>279</v>
      </c>
      <c r="C79" s="158">
        <v>246631.01</v>
      </c>
      <c r="D79" s="160">
        <v>427600.62</v>
      </c>
      <c r="E79" s="160">
        <v>429915.65</v>
      </c>
      <c r="F79" s="160">
        <v>432962.60000000003</v>
      </c>
      <c r="G79" s="160">
        <v>432962.60000000003</v>
      </c>
      <c r="H79" s="68"/>
      <c r="I79" s="6"/>
    </row>
    <row r="80" spans="1:9" ht="12.75">
      <c r="A80" s="6"/>
      <c r="B80" s="6"/>
      <c r="C80" s="121"/>
      <c r="D80" s="121"/>
      <c r="E80" s="6"/>
      <c r="F80" s="6"/>
      <c r="G80" s="6"/>
      <c r="H80" s="6"/>
      <c r="I80" s="6"/>
    </row>
    <row r="81" spans="1:9" ht="12.75">
      <c r="A81" s="6"/>
      <c r="B81" s="6"/>
      <c r="C81" s="121"/>
      <c r="D81" s="121"/>
      <c r="E81" s="6"/>
      <c r="F81" s="6"/>
      <c r="G81" s="6"/>
      <c r="H81" s="6"/>
      <c r="I81" s="6"/>
    </row>
    <row r="82" spans="1:9" ht="26.25">
      <c r="A82" s="6"/>
      <c r="B82" s="114" t="s">
        <v>283</v>
      </c>
      <c r="C82" s="121"/>
      <c r="D82" s="121"/>
      <c r="E82" s="6"/>
      <c r="F82" s="6"/>
      <c r="G82" s="6"/>
      <c r="H82" s="6"/>
      <c r="I82" s="6"/>
    </row>
    <row r="83" spans="1:9" ht="12.75">
      <c r="A83" s="6"/>
      <c r="B83" s="6"/>
      <c r="C83" s="121"/>
      <c r="D83" s="121"/>
      <c r="E83" s="6"/>
      <c r="F83" s="6"/>
      <c r="G83" s="6"/>
      <c r="H83" s="6"/>
      <c r="I83" s="6"/>
    </row>
    <row r="84" spans="1:9" ht="18">
      <c r="A84" s="6"/>
      <c r="B84" s="57" t="s">
        <v>284</v>
      </c>
      <c r="C84" s="6"/>
      <c r="D84" s="6"/>
      <c r="E84" s="6"/>
      <c r="F84" s="6"/>
      <c r="G84" s="6"/>
      <c r="H84" s="6"/>
      <c r="I84" s="6"/>
    </row>
    <row r="85" spans="1:9" ht="12.75">
      <c r="A85" s="6"/>
      <c r="B85" s="6" t="s">
        <v>285</v>
      </c>
      <c r="C85" s="6">
        <v>2007</v>
      </c>
      <c r="D85" s="6">
        <v>2008</v>
      </c>
      <c r="E85" s="6">
        <v>2008</v>
      </c>
      <c r="F85" s="6">
        <v>2009</v>
      </c>
      <c r="G85" s="6">
        <v>2010</v>
      </c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 t="s">
        <v>286</v>
      </c>
      <c r="C87" s="127">
        <v>0</v>
      </c>
      <c r="D87" s="127">
        <v>1862329.824</v>
      </c>
      <c r="E87" s="127">
        <v>2346385.67808</v>
      </c>
      <c r="F87" s="127">
        <v>2809489.7550335997</v>
      </c>
      <c r="G87" s="127">
        <v>2742170.5746309115</v>
      </c>
      <c r="H87" s="6"/>
      <c r="I87" s="6"/>
    </row>
    <row r="88" spans="1:9" ht="12.75">
      <c r="A88" s="6"/>
      <c r="B88" s="6" t="s">
        <v>287</v>
      </c>
      <c r="C88" s="104">
        <v>1939926.9000000001</v>
      </c>
      <c r="D88" s="104">
        <v>659419</v>
      </c>
      <c r="E88" s="104">
        <v>677932.22</v>
      </c>
      <c r="F88" s="104">
        <v>164000</v>
      </c>
      <c r="G88" s="104">
        <v>0</v>
      </c>
      <c r="H88" s="6"/>
      <c r="I88" s="6"/>
    </row>
    <row r="89" spans="1:9" ht="12.75">
      <c r="A89" s="6"/>
      <c r="B89" s="6" t="s">
        <v>288</v>
      </c>
      <c r="C89" s="127">
        <v>1939926.9000000001</v>
      </c>
      <c r="D89" s="127">
        <v>2521748.824</v>
      </c>
      <c r="E89" s="127">
        <v>3024317.8980799997</v>
      </c>
      <c r="F89" s="127">
        <v>2973489.7550335997</v>
      </c>
      <c r="G89" s="127">
        <v>2742170.5746309115</v>
      </c>
      <c r="H89" s="6"/>
      <c r="I89" s="6"/>
    </row>
    <row r="90" spans="1:9" ht="12.75">
      <c r="A90" s="6"/>
      <c r="B90" s="6" t="s">
        <v>289</v>
      </c>
      <c r="C90" s="104">
        <v>969963.4500000001</v>
      </c>
      <c r="D90" s="104">
        <v>329709.5</v>
      </c>
      <c r="E90" s="104">
        <v>338966.11</v>
      </c>
      <c r="F90" s="104">
        <v>82000</v>
      </c>
      <c r="G90" s="104">
        <v>0</v>
      </c>
      <c r="H90" s="6"/>
      <c r="I90" s="6"/>
    </row>
    <row r="91" spans="1:9" ht="12.75">
      <c r="A91" s="6"/>
      <c r="B91" s="6" t="s">
        <v>290</v>
      </c>
      <c r="C91" s="127">
        <v>969963.4500000001</v>
      </c>
      <c r="D91" s="127">
        <v>2192039.324</v>
      </c>
      <c r="E91" s="127">
        <v>2685351.78808</v>
      </c>
      <c r="F91" s="127">
        <v>2891489.7550335997</v>
      </c>
      <c r="G91" s="127">
        <v>2742170.5746309115</v>
      </c>
      <c r="H91" s="6"/>
      <c r="I91" s="6"/>
    </row>
    <row r="92" spans="1:9" ht="12.75">
      <c r="A92" s="6"/>
      <c r="B92" s="6" t="s">
        <v>291</v>
      </c>
      <c r="C92" s="155">
        <v>0.08</v>
      </c>
      <c r="D92" s="155">
        <v>0.08</v>
      </c>
      <c r="E92" s="155">
        <v>0.08</v>
      </c>
      <c r="F92" s="155">
        <v>0.08</v>
      </c>
      <c r="G92" s="155">
        <v>0.08</v>
      </c>
      <c r="H92" s="6"/>
      <c r="I92" s="6"/>
    </row>
    <row r="93" spans="1:9" ht="12.75">
      <c r="A93" s="6"/>
      <c r="B93" s="6" t="s">
        <v>292</v>
      </c>
      <c r="C93" s="127">
        <v>77597.076</v>
      </c>
      <c r="D93" s="127">
        <v>175363.14592</v>
      </c>
      <c r="E93" s="127">
        <v>214828.1430464</v>
      </c>
      <c r="F93" s="127">
        <v>231319.18040268798</v>
      </c>
      <c r="G93" s="127">
        <v>219373.64597047292</v>
      </c>
      <c r="H93" s="68"/>
      <c r="I93" s="6"/>
    </row>
    <row r="94" spans="1:9" ht="13.5" thickBot="1">
      <c r="A94" s="6"/>
      <c r="B94" s="6" t="s">
        <v>293</v>
      </c>
      <c r="C94" s="158">
        <v>1862329.824</v>
      </c>
      <c r="D94" s="158">
        <v>2346385.67808</v>
      </c>
      <c r="E94" s="158">
        <v>2809489.7550335997</v>
      </c>
      <c r="F94" s="158">
        <v>2742170.5746309115</v>
      </c>
      <c r="G94" s="158">
        <v>2522796.9286604384</v>
      </c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8">
      <c r="A96" s="6"/>
      <c r="B96" s="57" t="s">
        <v>294</v>
      </c>
      <c r="C96" s="6"/>
      <c r="D96" s="6"/>
      <c r="E96" s="6"/>
      <c r="F96" s="6"/>
      <c r="G96" s="6"/>
      <c r="H96" s="6"/>
      <c r="I96" s="6"/>
    </row>
    <row r="97" spans="1:9" ht="12.75">
      <c r="A97" s="6"/>
      <c r="B97" s="6" t="s">
        <v>295</v>
      </c>
      <c r="C97" s="6">
        <v>2007</v>
      </c>
      <c r="D97" s="6">
        <v>2008</v>
      </c>
      <c r="E97" s="6">
        <v>2008</v>
      </c>
      <c r="F97" s="6">
        <v>2009</v>
      </c>
      <c r="G97" s="6">
        <v>2010</v>
      </c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 t="s">
        <v>286</v>
      </c>
      <c r="C99" s="127">
        <v>0</v>
      </c>
      <c r="D99" s="127">
        <v>0</v>
      </c>
      <c r="E99" s="127">
        <v>0</v>
      </c>
      <c r="F99" s="127">
        <v>0</v>
      </c>
      <c r="G99" s="127">
        <v>0</v>
      </c>
      <c r="H99" s="6"/>
      <c r="I99" s="6"/>
    </row>
    <row r="100" spans="1:9" ht="12.75">
      <c r="A100" s="6"/>
      <c r="B100" s="6" t="s">
        <v>296</v>
      </c>
      <c r="C100" s="104">
        <v>0</v>
      </c>
      <c r="D100" s="104">
        <v>0</v>
      </c>
      <c r="E100" s="104">
        <v>0</v>
      </c>
      <c r="F100" s="104">
        <v>0</v>
      </c>
      <c r="G100" s="104">
        <v>0</v>
      </c>
      <c r="H100" s="6"/>
      <c r="I100" s="6"/>
    </row>
    <row r="101" spans="1:9" ht="12.75">
      <c r="A101" s="6"/>
      <c r="B101" s="6" t="s">
        <v>297</v>
      </c>
      <c r="C101" s="104">
        <v>0</v>
      </c>
      <c r="D101" s="104">
        <v>0</v>
      </c>
      <c r="E101" s="104">
        <v>0</v>
      </c>
      <c r="F101" s="104">
        <v>0</v>
      </c>
      <c r="G101" s="104">
        <v>0</v>
      </c>
      <c r="H101" s="6"/>
      <c r="I101" s="6"/>
    </row>
    <row r="102" spans="1:9" ht="12.75">
      <c r="A102" s="6"/>
      <c r="B102" s="6" t="s">
        <v>288</v>
      </c>
      <c r="C102" s="127">
        <v>0</v>
      </c>
      <c r="D102" s="127">
        <v>0</v>
      </c>
      <c r="E102" s="127">
        <v>0</v>
      </c>
      <c r="F102" s="127">
        <v>0</v>
      </c>
      <c r="G102" s="127">
        <v>0</v>
      </c>
      <c r="H102" s="6"/>
      <c r="I102" s="6"/>
    </row>
    <row r="103" spans="1:9" ht="12.75">
      <c r="A103" s="6"/>
      <c r="B103" s="6" t="s">
        <v>289</v>
      </c>
      <c r="C103" s="104">
        <v>0</v>
      </c>
      <c r="D103" s="104">
        <v>0</v>
      </c>
      <c r="E103" s="104">
        <v>0</v>
      </c>
      <c r="F103" s="104">
        <v>0</v>
      </c>
      <c r="G103" s="104">
        <v>0</v>
      </c>
      <c r="H103" s="6"/>
      <c r="I103" s="6"/>
    </row>
    <row r="104" spans="1:9" ht="12.75">
      <c r="A104" s="6"/>
      <c r="B104" s="6" t="s">
        <v>290</v>
      </c>
      <c r="C104" s="127">
        <v>0</v>
      </c>
      <c r="D104" s="127">
        <v>0</v>
      </c>
      <c r="E104" s="127">
        <v>0</v>
      </c>
      <c r="F104" s="127">
        <v>0</v>
      </c>
      <c r="G104" s="127">
        <v>0</v>
      </c>
      <c r="H104" s="6"/>
      <c r="I104" s="6"/>
    </row>
    <row r="105" spans="1:9" ht="12.75">
      <c r="A105" s="6"/>
      <c r="B105" s="6" t="s">
        <v>298</v>
      </c>
      <c r="C105" s="161">
        <v>0.45</v>
      </c>
      <c r="D105" s="161">
        <v>0.45</v>
      </c>
      <c r="E105" s="161">
        <v>0.45</v>
      </c>
      <c r="F105" s="161">
        <v>0.45</v>
      </c>
      <c r="G105" s="161">
        <v>0.45</v>
      </c>
      <c r="H105" s="6"/>
      <c r="I105" s="6"/>
    </row>
    <row r="106" spans="1:9" ht="12.75">
      <c r="A106" s="6"/>
      <c r="B106" s="6" t="s">
        <v>292</v>
      </c>
      <c r="C106" s="127">
        <v>0</v>
      </c>
      <c r="D106" s="127">
        <v>0</v>
      </c>
      <c r="E106" s="127">
        <v>0</v>
      </c>
      <c r="F106" s="127">
        <v>0</v>
      </c>
      <c r="G106" s="127">
        <v>0</v>
      </c>
      <c r="H106" s="68"/>
      <c r="I106" s="6"/>
    </row>
    <row r="107" spans="1:9" ht="13.5" thickBot="1">
      <c r="A107" s="6"/>
      <c r="B107" s="6" t="s">
        <v>293</v>
      </c>
      <c r="C107" s="158">
        <v>0</v>
      </c>
      <c r="D107" s="158">
        <v>0</v>
      </c>
      <c r="E107" s="158">
        <v>0</v>
      </c>
      <c r="F107" s="158">
        <v>0</v>
      </c>
      <c r="G107" s="158">
        <v>0</v>
      </c>
      <c r="H107" s="6"/>
      <c r="I107" s="6"/>
    </row>
    <row r="109" spans="1:9" ht="18">
      <c r="A109" s="6"/>
      <c r="B109" s="57" t="s">
        <v>299</v>
      </c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 t="s">
        <v>300</v>
      </c>
      <c r="C110" s="6">
        <v>2007</v>
      </c>
      <c r="D110" s="6">
        <v>2008</v>
      </c>
      <c r="E110" s="6">
        <v>2008</v>
      </c>
      <c r="F110" s="6">
        <v>2009</v>
      </c>
      <c r="G110" s="6">
        <v>2010</v>
      </c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 t="s">
        <v>286</v>
      </c>
      <c r="C112" s="127">
        <v>0</v>
      </c>
      <c r="D112" s="127">
        <v>246631.01</v>
      </c>
      <c r="E112" s="127">
        <v>427600.62</v>
      </c>
      <c r="F112" s="127">
        <v>429915.65</v>
      </c>
      <c r="G112" s="127">
        <v>432962.60000000003</v>
      </c>
      <c r="H112" s="6"/>
      <c r="I112" s="6"/>
    </row>
    <row r="113" spans="1:9" ht="12.75">
      <c r="A113" s="6"/>
      <c r="B113" s="6" t="s">
        <v>301</v>
      </c>
      <c r="C113" s="104">
        <v>0</v>
      </c>
      <c r="D113" s="104">
        <v>0</v>
      </c>
      <c r="E113" s="104">
        <v>0</v>
      </c>
      <c r="F113" s="104">
        <v>0</v>
      </c>
      <c r="G113" s="104">
        <v>0</v>
      </c>
      <c r="H113" s="6"/>
      <c r="I113" s="6"/>
    </row>
    <row r="114" spans="1:9" ht="12.75">
      <c r="A114" s="6"/>
      <c r="B114" s="6" t="s">
        <v>302</v>
      </c>
      <c r="C114" s="104">
        <v>246631.01</v>
      </c>
      <c r="D114" s="104">
        <v>180969.61</v>
      </c>
      <c r="E114" s="104">
        <v>2315.03</v>
      </c>
      <c r="F114" s="104">
        <v>3046.95</v>
      </c>
      <c r="G114" s="104">
        <v>0</v>
      </c>
      <c r="H114" s="6"/>
      <c r="I114" s="6"/>
    </row>
    <row r="115" spans="1:9" ht="12.75">
      <c r="A115" s="6"/>
      <c r="B115" s="6" t="s">
        <v>288</v>
      </c>
      <c r="C115" s="127">
        <v>246631.01</v>
      </c>
      <c r="D115" s="127">
        <v>427600.62</v>
      </c>
      <c r="E115" s="127">
        <v>429915.65</v>
      </c>
      <c r="F115" s="127">
        <v>432962.60000000003</v>
      </c>
      <c r="G115" s="127">
        <v>432962.60000000003</v>
      </c>
      <c r="H115" s="6"/>
      <c r="I115" s="6"/>
    </row>
    <row r="116" spans="1:9" ht="12.75">
      <c r="A116" s="6"/>
      <c r="B116" s="6" t="s">
        <v>370</v>
      </c>
      <c r="C116" s="104"/>
      <c r="D116" s="104"/>
      <c r="E116" s="104"/>
      <c r="F116" s="104"/>
      <c r="G116" s="104">
        <v>0</v>
      </c>
      <c r="H116" s="6"/>
      <c r="I116" s="6"/>
    </row>
    <row r="117" spans="1:9" ht="12.75">
      <c r="A117" s="6"/>
      <c r="B117" s="6" t="s">
        <v>290</v>
      </c>
      <c r="C117" s="127">
        <v>0</v>
      </c>
      <c r="D117" s="127"/>
      <c r="E117" s="127">
        <v>427600.62</v>
      </c>
      <c r="F117" s="127">
        <v>429915.65</v>
      </c>
      <c r="G117" s="127">
        <v>432962.60000000003</v>
      </c>
      <c r="H117" s="6"/>
      <c r="I117" s="6"/>
    </row>
    <row r="118" spans="1:9" ht="12.75">
      <c r="A118" s="6"/>
      <c r="B118" s="6" t="s">
        <v>303</v>
      </c>
      <c r="C118" s="161">
        <v>0.2</v>
      </c>
      <c r="D118" s="161">
        <v>0.2</v>
      </c>
      <c r="E118" s="161">
        <v>0.2</v>
      </c>
      <c r="F118" s="161">
        <v>0.2</v>
      </c>
      <c r="G118" s="161">
        <v>0.2</v>
      </c>
      <c r="H118" s="6"/>
      <c r="I118" s="6"/>
    </row>
    <row r="119" spans="1:9" ht="12.75">
      <c r="A119" s="6"/>
      <c r="B119" s="6" t="s">
        <v>371</v>
      </c>
      <c r="C119" s="127">
        <v>0</v>
      </c>
      <c r="D119" s="127">
        <v>0</v>
      </c>
      <c r="E119" s="127"/>
      <c r="F119" s="127"/>
      <c r="G119" s="127"/>
      <c r="H119" s="68"/>
      <c r="I119" s="6"/>
    </row>
    <row r="120" spans="1:9" ht="13.5" thickBot="1">
      <c r="A120" s="6"/>
      <c r="B120" s="6" t="s">
        <v>293</v>
      </c>
      <c r="C120" s="158">
        <v>246631.01</v>
      </c>
      <c r="D120" s="158">
        <v>427600.62</v>
      </c>
      <c r="E120" s="158">
        <v>429915.65</v>
      </c>
      <c r="F120" s="158">
        <v>432962.60000000003</v>
      </c>
      <c r="G120" s="158">
        <v>432962.60000000003</v>
      </c>
      <c r="H120" s="6"/>
      <c r="I120" s="6"/>
    </row>
    <row r="124" ht="15">
      <c r="B124" s="52"/>
    </row>
    <row r="125" ht="15">
      <c r="B125" s="52"/>
    </row>
  </sheetData>
  <sheetProtection formatColumns="0" selectLockedCells="1"/>
  <mergeCells count="4">
    <mergeCell ref="B2:E2"/>
    <mergeCell ref="B3:E3"/>
    <mergeCell ref="B1:E1"/>
    <mergeCell ref="B5:E5"/>
  </mergeCells>
  <printOptions/>
  <pageMargins left="0.5118110236220472" right="0.4330708661417323" top="0.5511811023622047" bottom="0.5511811023622047" header="0.11811023622047245" footer="0.5118110236220472"/>
  <pageSetup fitToHeight="2" horizontalDpi="600" verticalDpi="600" orientation="landscape" scale="65" r:id="rId1"/>
  <headerFooter alignWithMargins="0">
    <oddHeader>&amp;R
&amp;"Arial,Bold"&amp;24Confidential Information</oddHeader>
  </headerFooter>
  <rowBreaks count="1" manualBreakCount="1">
    <brk id="8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BenumMa</dc:creator>
  <cp:keywords/>
  <dc:description/>
  <cp:lastModifiedBy>Cameron McKenzie</cp:lastModifiedBy>
  <cp:lastPrinted>2010-08-11T22:08:11Z</cp:lastPrinted>
  <dcterms:created xsi:type="dcterms:W3CDTF">2007-08-13T15:48:29Z</dcterms:created>
  <dcterms:modified xsi:type="dcterms:W3CDTF">2010-08-25T17:15:39Z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