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75" windowHeight="124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<sst xmlns="http://schemas.openxmlformats.org/spreadsheetml/2006/main" count="160" uniqueCount="37">
  <si>
    <t>File Number:</t>
  </si>
  <si>
    <t>Exhibit:</t>
  </si>
  <si>
    <t>Tab:</t>
  </si>
  <si>
    <t>Schedule:</t>
  </si>
  <si>
    <t>Page:</t>
  </si>
  <si>
    <t>xx</t>
  </si>
  <si>
    <t>Date:</t>
  </si>
  <si>
    <t>Capitalization/Cost of Capital</t>
  </si>
  <si>
    <t>Line No.</t>
  </si>
  <si>
    <t>Particulars</t>
  </si>
  <si>
    <t>Capitalization Ratio</t>
  </si>
  <si>
    <t>Cost Rate</t>
  </si>
  <si>
    <t>Return</t>
  </si>
  <si>
    <t>2011 Test Year - Application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</si>
  <si>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</si>
  <si>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</si>
  <si>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</si>
  <si>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</si>
  <si>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</si>
  <si>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</si>
  <si>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</si>
  <si>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</si>
  <si>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</si>
  <si>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</si>
  <si>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</si>
  <si>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</si>
  <si>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>Notes</t>
  </si>
  <si>
    <t>4.0% unless an applicant utility has proposed or been approved for a different amount.</t>
  </si>
  <si>
    <t>Long-Term and Short Term Debt Rates include Board Deemed rates for 2010 Applications for affiliated debt, to be updated when 2011 rates released</t>
  </si>
  <si>
    <t xml:space="preserve"> Short Term Debt Rates include Board Deemed rates for 2010 Applications, to be updated when 2011 rates released</t>
  </si>
  <si>
    <t>2010 Bridge Year</t>
  </si>
  <si>
    <t>2009</t>
  </si>
  <si>
    <t>2008</t>
  </si>
  <si>
    <t>2007</t>
  </si>
  <si>
    <t>2006 Actual</t>
  </si>
  <si>
    <t>2006 Board Approved</t>
  </si>
  <si>
    <t>EB-2010-0144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</si>
</sst>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\)"/>
    <numFmt numFmtId="166" formatCode="&quot;$&quot;#,##0_);[Red]\(&quot;$&quot;#,##0\);&quot;$&quot;\ \-"/>
  </numFmts>
  <fonts count="8">
    <font>
      <sz val="12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>
      <alignment/>
    </xf>
    <xf numFmtId="0" fontId="2" fillId="0" borderId="5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3" borderId="6" xfId="0" applyNumberFormat="1" applyFont="1" applyFill="1" applyBorder="1" applyAlignment="1" applyProtection="1">
      <alignment horizontal="center"/>
      <protection/>
    </xf>
    <xf numFmtId="49" fontId="2" fillId="3" borderId="7" xfId="0" applyNumberFormat="1" applyFont="1" applyFill="1" applyBorder="1" applyAlignment="1" applyProtection="1">
      <alignment horizontal="center"/>
      <protection/>
    </xf>
    <xf numFmtId="49" fontId="2" fillId="3" borderId="8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3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164" fontId="4" fillId="0" borderId="0" xfId="19" applyNumberFormat="1" applyFont="1" applyFill="1" applyBorder="1" applyAlignment="1" applyProtection="1">
      <alignment/>
      <protection/>
    </xf>
    <xf numFmtId="10" fontId="4" fillId="0" borderId="0" xfId="19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 locked="0"/>
    </xf>
    <xf numFmtId="166" fontId="4" fillId="0" borderId="0" xfId="17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6" fontId="4" fillId="0" borderId="0" xfId="17" applyNumberFormat="1" applyFont="1" applyBorder="1" applyAlignment="1" applyProtection="1">
      <alignment/>
      <protection/>
    </xf>
    <xf numFmtId="164" fontId="4" fillId="0" borderId="1" xfId="19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 quotePrefix="1">
      <alignment/>
      <protection locked="0"/>
    </xf>
    <xf numFmtId="166" fontId="4" fillId="0" borderId="1" xfId="17" applyNumberFormat="1" applyFont="1" applyFill="1" applyBorder="1" applyAlignment="1" applyProtection="1">
      <alignment/>
      <protection/>
    </xf>
    <xf numFmtId="10" fontId="4" fillId="0" borderId="1" xfId="19" applyNumberFormat="1" applyFont="1" applyFill="1" applyBorder="1" applyAlignment="1" applyProtection="1">
      <alignment/>
      <protection/>
    </xf>
    <xf numFmtId="166" fontId="4" fillId="0" borderId="1" xfId="17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4" fillId="0" borderId="10" xfId="19" applyNumberFormat="1" applyFont="1" applyFill="1" applyBorder="1" applyAlignment="1" applyProtection="1">
      <alignment/>
      <protection/>
    </xf>
    <xf numFmtId="166" fontId="4" fillId="0" borderId="10" xfId="17" applyNumberFormat="1" applyFont="1" applyFill="1" applyBorder="1" applyAlignment="1" applyProtection="1">
      <alignment/>
      <protection/>
    </xf>
    <xf numFmtId="10" fontId="4" fillId="0" borderId="10" xfId="19" applyNumberFormat="1" applyFont="1" applyFill="1" applyBorder="1" applyAlignment="1" applyProtection="1">
      <alignment/>
      <protection/>
    </xf>
    <xf numFmtId="166" fontId="4" fillId="0" borderId="10" xfId="17" applyNumberFormat="1" applyFont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164" fontId="4" fillId="0" borderId="0" xfId="19" applyNumberFormat="1" applyFont="1" applyFill="1" applyBorder="1" applyAlignment="1" applyProtection="1">
      <alignment/>
      <protection/>
    </xf>
    <xf numFmtId="10" fontId="4" fillId="0" borderId="0" xfId="19" applyNumberFormat="1" applyFont="1" applyFill="1" applyBorder="1" applyAlignment="1" applyProtection="1">
      <alignment/>
      <protection/>
    </xf>
    <xf numFmtId="166" fontId="4" fillId="0" borderId="0" xfId="17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6" fontId="4" fillId="0" borderId="0" xfId="17" applyNumberFormat="1" applyFont="1" applyBorder="1" applyAlignment="1" applyProtection="1">
      <alignment/>
      <protection/>
    </xf>
    <xf numFmtId="164" fontId="4" fillId="0" borderId="1" xfId="19" applyNumberFormat="1" applyFont="1" applyFill="1" applyBorder="1" applyAlignment="1" applyProtection="1">
      <alignment/>
      <protection/>
    </xf>
    <xf numFmtId="166" fontId="4" fillId="0" borderId="1" xfId="17" applyNumberFormat="1" applyFont="1" applyBorder="1" applyAlignment="1" applyProtection="1">
      <alignment/>
      <protection/>
    </xf>
    <xf numFmtId="10" fontId="4" fillId="0" borderId="1" xfId="19" applyNumberFormat="1" applyFont="1" applyFill="1" applyBorder="1" applyAlignment="1" applyProtection="1">
      <alignment/>
      <protection/>
    </xf>
    <xf numFmtId="164" fontId="4" fillId="0" borderId="10" xfId="19" applyNumberFormat="1" applyFont="1" applyBorder="1" applyAlignment="1" applyProtection="1">
      <alignment/>
      <protection/>
    </xf>
    <xf numFmtId="10" fontId="4" fillId="0" borderId="10" xfId="19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0" fontId="4" fillId="0" borderId="0" xfId="19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9" fontId="1" fillId="0" borderId="11" xfId="0" applyNumberFormat="1" applyFont="1" applyBorder="1" applyAlignment="1" applyProtection="1">
      <alignment/>
      <protection/>
    </xf>
    <xf numFmtId="166" fontId="4" fillId="0" borderId="11" xfId="17" applyNumberFormat="1" applyFont="1" applyFill="1" applyBorder="1" applyAlignment="1" applyProtection="1">
      <alignment/>
      <protection/>
    </xf>
    <xf numFmtId="10" fontId="4" fillId="0" borderId="11" xfId="19" applyNumberFormat="1" applyFont="1" applyBorder="1" applyAlignment="1" applyProtection="1">
      <alignment/>
      <protection/>
    </xf>
    <xf numFmtId="166" fontId="4" fillId="0" borderId="11" xfId="17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3" xfId="0" applyFont="1" applyBorder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 quotePrefix="1">
      <alignment/>
      <protection/>
    </xf>
    <xf numFmtId="0" fontId="1" fillId="0" borderId="0" xfId="0" applyFont="1" applyAlignment="1" applyProtection="1">
      <alignment/>
      <protection/>
    </xf>
    <xf numFmtId="165" fontId="6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 locked="0"/>
    </xf>
    <xf numFmtId="0" fontId="7" fillId="0" borderId="0" xfId="0" applyFont="1" applyAlignment="1">
      <alignment/>
    </xf>
    <xf numFmtId="165" fontId="6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165" fontId="1" fillId="0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>
      <alignment/>
    </xf>
    <xf numFmtId="1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hibit%20Revenue%20Requirement\Revenue%20Requirement%20Model%20-%202011-%20WNH%20v08%20Change%20Financing%20US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FA Continuity 2010"/>
      <sheetName val="FA Continuity 2011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Return on Capital"/>
      <sheetName val="Debt &amp; Capital Structure"/>
      <sheetName val="Tax rates"/>
      <sheetName val="CCA Continuity 2010"/>
      <sheetName val="CCA Continuity 2011"/>
      <sheetName val="Reserves Continuity"/>
      <sheetName val="Corporation Loss Continuity"/>
      <sheetName val="Tax Adjustments 2010"/>
      <sheetName val="Tax Adjustments 2011"/>
      <sheetName val="2011 Rev Deficiency"/>
      <sheetName val="Capital Tax &amp; Expense Schedules"/>
      <sheetName val="Revenue Requirement"/>
    </sheetNames>
    <sheetDataSet>
      <sheetData sheetId="21">
        <row r="59">
          <cell r="E59">
            <v>0.5</v>
          </cell>
          <cell r="F59">
            <v>0.06670629698079862</v>
          </cell>
        </row>
        <row r="63">
          <cell r="E63">
            <v>0.5</v>
          </cell>
          <cell r="F63">
            <v>0.09</v>
          </cell>
        </row>
        <row r="66">
          <cell r="D66">
            <v>101092862.55099998</v>
          </cell>
        </row>
        <row r="72">
          <cell r="E72">
            <v>0.5</v>
          </cell>
          <cell r="F72">
            <v>0.06174423207928453</v>
          </cell>
        </row>
        <row r="76">
          <cell r="E76">
            <v>0.5</v>
          </cell>
          <cell r="F76">
            <v>0.09</v>
          </cell>
        </row>
        <row r="79">
          <cell r="D79">
            <v>105390753.871</v>
          </cell>
        </row>
        <row r="85">
          <cell r="E85">
            <v>0.533</v>
          </cell>
          <cell r="F85">
            <v>0.06957064099507673</v>
          </cell>
        </row>
        <row r="89">
          <cell r="E89">
            <v>0.467</v>
          </cell>
          <cell r="F89">
            <v>0.09</v>
          </cell>
        </row>
        <row r="92">
          <cell r="D92">
            <v>110659543.8545</v>
          </cell>
        </row>
        <row r="98">
          <cell r="E98">
            <v>0.567</v>
          </cell>
          <cell r="F98">
            <v>0.07153805202372282</v>
          </cell>
        </row>
        <row r="102">
          <cell r="E102">
            <v>0.433</v>
          </cell>
          <cell r="F102">
            <v>0.09</v>
          </cell>
        </row>
        <row r="105">
          <cell r="D105">
            <v>114086969.54</v>
          </cell>
        </row>
        <row r="111">
          <cell r="F111">
            <v>0.07153805202372282</v>
          </cell>
        </row>
        <row r="115">
          <cell r="F115">
            <v>0.09</v>
          </cell>
        </row>
        <row r="118">
          <cell r="D118">
            <v>130155551.28268635</v>
          </cell>
        </row>
        <row r="131">
          <cell r="D131">
            <v>152808317.14187765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173"/>
  <sheetViews>
    <sheetView tabSelected="1" workbookViewId="0" topLeftCell="A1">
      <selection activeCell="A1" sqref="A1"/>
    </sheetView>
  </sheetViews>
  <sheetFormatPr defaultColWidth="8.88671875" defaultRowHeight="15"/>
  <cols>
    <col min="1" max="1" width="2.21484375" style="1" customWidth="1"/>
    <col min="2" max="2" width="4.99609375" style="1" customWidth="1"/>
    <col min="3" max="3" width="2.99609375" style="1" customWidth="1"/>
    <col min="4" max="4" width="12.88671875" style="1" customWidth="1"/>
    <col min="5" max="5" width="2.3359375" style="1" customWidth="1"/>
    <col min="6" max="6" width="8.6640625" style="1" customWidth="1"/>
    <col min="7" max="7" width="1.1171875" style="1" customWidth="1"/>
    <col min="8" max="8" width="2.6640625" style="1" customWidth="1"/>
    <col min="9" max="9" width="1.1171875" style="1" customWidth="1"/>
    <col min="10" max="10" width="11.21484375" style="1" bestFit="1" customWidth="1"/>
    <col min="11" max="11" width="2.5546875" style="1" customWidth="1"/>
    <col min="12" max="12" width="9.99609375" style="1" customWidth="1"/>
    <col min="13" max="13" width="1.1171875" style="1" customWidth="1"/>
    <col min="14" max="14" width="2.77734375" style="1" customWidth="1"/>
    <col min="15" max="15" width="1.33203125" style="1" customWidth="1"/>
    <col min="16" max="16" width="10.88671875" style="1" customWidth="1"/>
    <col min="17" max="17" width="1.66796875" style="1" customWidth="1"/>
    <col min="18" max="19" width="8.88671875" style="1" customWidth="1"/>
    <col min="20" max="22" width="8.5546875" style="1" bestFit="1" customWidth="1"/>
    <col min="23" max="24" width="11.3359375" style="1" bestFit="1" customWidth="1"/>
    <col min="25" max="16384" width="8.88671875" style="1" customWidth="1"/>
  </cols>
  <sheetData>
    <row r="1" spans="12:16" ht="14.25">
      <c r="L1" s="1" t="s">
        <v>0</v>
      </c>
      <c r="P1" s="1" t="s">
        <v>36</v>
      </c>
    </row>
    <row r="2" spans="12:16" ht="14.25">
      <c r="L2" s="1" t="s">
        <v>1</v>
      </c>
      <c r="P2" s="1">
        <v>4</v>
      </c>
    </row>
    <row r="3" ht="14.25">
      <c r="L3" s="1" t="s">
        <v>2</v>
      </c>
    </row>
    <row r="4" ht="14.25">
      <c r="L4" s="1" t="s">
        <v>3</v>
      </c>
    </row>
    <row r="5" spans="12:16" ht="14.25">
      <c r="L5" s="1" t="s">
        <v>4</v>
      </c>
      <c r="P5" s="82" t="s">
        <v>5</v>
      </c>
    </row>
    <row r="7" spans="12:16" ht="14.25">
      <c r="L7" s="1" t="s">
        <v>6</v>
      </c>
      <c r="P7" s="83">
        <v>40417</v>
      </c>
    </row>
    <row r="10" spans="2:16" ht="15">
      <c r="B10" s="2"/>
      <c r="C10" s="2"/>
      <c r="D10" s="3" t="s">
        <v>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ht="14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4.25">
      <c r="B12" s="4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5">
      <c r="B13" s="6"/>
      <c r="C13" s="5"/>
      <c r="D13" s="7" t="s">
        <v>9</v>
      </c>
      <c r="E13" s="5"/>
      <c r="F13" s="8" t="s">
        <v>10</v>
      </c>
      <c r="G13" s="8"/>
      <c r="H13" s="8"/>
      <c r="I13" s="8"/>
      <c r="J13" s="8"/>
      <c r="K13" s="9"/>
      <c r="L13" s="7" t="s">
        <v>11</v>
      </c>
      <c r="M13" s="10"/>
      <c r="N13" s="5"/>
      <c r="O13" s="5"/>
      <c r="P13" s="7" t="s">
        <v>12</v>
      </c>
    </row>
    <row r="14" spans="2:16" ht="15">
      <c r="B14" s="11"/>
      <c r="C14" s="5"/>
      <c r="D14" s="5"/>
      <c r="E14" s="5"/>
      <c r="F14" s="5"/>
      <c r="G14" s="5"/>
      <c r="H14" s="5"/>
      <c r="I14" s="5"/>
      <c r="J14" s="12"/>
      <c r="K14" s="12"/>
      <c r="L14" s="5"/>
      <c r="M14" s="5"/>
      <c r="N14" s="5"/>
      <c r="O14" s="5"/>
      <c r="P14" s="5"/>
    </row>
    <row r="15" spans="2:17" ht="15">
      <c r="B15" s="13"/>
      <c r="C15" s="14"/>
      <c r="D15" s="14"/>
      <c r="E15" s="14"/>
      <c r="F15" s="14"/>
      <c r="G15" s="14"/>
      <c r="H15" s="14"/>
      <c r="I15" s="14"/>
      <c r="J15" s="15"/>
      <c r="K15" s="15"/>
      <c r="L15" s="14"/>
      <c r="M15" s="14"/>
      <c r="N15" s="14"/>
      <c r="O15" s="14"/>
      <c r="P15" s="14"/>
      <c r="Q15" s="16"/>
    </row>
    <row r="16" spans="2:17" ht="15">
      <c r="B16" s="17"/>
      <c r="C16" s="18"/>
      <c r="D16" s="19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2"/>
    </row>
    <row r="17" spans="2:17" ht="15">
      <c r="B17" s="17"/>
      <c r="C17" s="5"/>
      <c r="D17" s="5"/>
      <c r="E17" s="5"/>
      <c r="F17" s="23" t="s">
        <v>14</v>
      </c>
      <c r="G17" s="24"/>
      <c r="H17" s="24"/>
      <c r="I17" s="24"/>
      <c r="J17" s="23" t="s">
        <v>15</v>
      </c>
      <c r="K17" s="5"/>
      <c r="L17" s="23" t="s">
        <v>14</v>
      </c>
      <c r="M17" s="24"/>
      <c r="N17" s="5"/>
      <c r="O17" s="5"/>
      <c r="P17" s="12" t="s">
        <v>15</v>
      </c>
      <c r="Q17" s="22"/>
    </row>
    <row r="18" spans="2:17" ht="15">
      <c r="B18" s="17"/>
      <c r="C18" s="5"/>
      <c r="D18" s="25" t="s">
        <v>16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2"/>
    </row>
    <row r="19" spans="2:17" ht="15">
      <c r="B19" s="17">
        <v>1</v>
      </c>
      <c r="C19" s="5"/>
      <c r="D19" s="26" t="s">
        <v>17</v>
      </c>
      <c r="E19" s="5"/>
      <c r="F19" s="27">
        <v>0.56</v>
      </c>
      <c r="G19" s="28"/>
      <c r="H19" s="29"/>
      <c r="I19" s="29"/>
      <c r="J19" s="30">
        <f>$J$28*F19</f>
        <v>85572657.5994515</v>
      </c>
      <c r="K19" s="31"/>
      <c r="L19" s="28">
        <v>0.0546547398316402</v>
      </c>
      <c r="M19" s="28"/>
      <c r="N19" s="29"/>
      <c r="O19" s="29"/>
      <c r="P19" s="32">
        <f>L19*J19</f>
        <v>4676951.33780005</v>
      </c>
      <c r="Q19" s="22"/>
    </row>
    <row r="20" spans="2:17" ht="15">
      <c r="B20" s="17">
        <v>2</v>
      </c>
      <c r="C20" s="5"/>
      <c r="D20" s="26" t="s">
        <v>18</v>
      </c>
      <c r="E20" s="5"/>
      <c r="F20" s="33">
        <v>0.04</v>
      </c>
      <c r="G20" s="28"/>
      <c r="H20" s="34" t="s">
        <v>19</v>
      </c>
      <c r="I20" s="34"/>
      <c r="J20" s="35">
        <f>$J$28*F20</f>
        <v>6112332.685675106</v>
      </c>
      <c r="K20" s="31"/>
      <c r="L20" s="36">
        <v>0.0207</v>
      </c>
      <c r="M20" s="28"/>
      <c r="N20" s="29"/>
      <c r="O20" s="29"/>
      <c r="P20" s="37">
        <f>L20*J20</f>
        <v>126525.2865934747</v>
      </c>
      <c r="Q20" s="22"/>
    </row>
    <row r="21" spans="2:17" ht="15.75" thickBot="1">
      <c r="B21" s="17">
        <v>3</v>
      </c>
      <c r="C21" s="5"/>
      <c r="D21" s="38" t="s">
        <v>20</v>
      </c>
      <c r="E21" s="5"/>
      <c r="F21" s="39">
        <f>SUM(F19:F20)</f>
        <v>0.6000000000000001</v>
      </c>
      <c r="G21" s="39"/>
      <c r="H21" s="39"/>
      <c r="I21" s="39"/>
      <c r="J21" s="40">
        <f>SUM(J19:J20)</f>
        <v>91684990.2851266</v>
      </c>
      <c r="K21" s="31"/>
      <c r="L21" s="41">
        <f>IF(F21=0,0,SUMPRODUCT(F19:F20,L19:L20)/F21)</f>
        <v>0.052391090509530856</v>
      </c>
      <c r="M21" s="28"/>
      <c r="N21" s="31"/>
      <c r="O21" s="31"/>
      <c r="P21" s="42">
        <f>SUM(P19:P20)</f>
        <v>4803476.624393525</v>
      </c>
      <c r="Q21" s="22"/>
    </row>
    <row r="22" spans="2:17" ht="15.75" thickTop="1">
      <c r="B22" s="17"/>
      <c r="C22" s="5"/>
      <c r="D22" s="5"/>
      <c r="E22" s="5"/>
      <c r="F22" s="27"/>
      <c r="G22" s="27"/>
      <c r="H22" s="27"/>
      <c r="I22" s="27"/>
      <c r="J22" s="43"/>
      <c r="K22" s="31"/>
      <c r="L22" s="28"/>
      <c r="M22" s="28"/>
      <c r="N22" s="31"/>
      <c r="O22" s="31"/>
      <c r="P22" s="44"/>
      <c r="Q22" s="22"/>
    </row>
    <row r="23" spans="2:17" ht="15">
      <c r="B23" s="17"/>
      <c r="C23" s="5"/>
      <c r="D23" s="25" t="s">
        <v>21</v>
      </c>
      <c r="E23" s="5"/>
      <c r="F23" s="27"/>
      <c r="G23" s="27"/>
      <c r="H23" s="27"/>
      <c r="I23" s="27"/>
      <c r="J23" s="43"/>
      <c r="K23" s="31"/>
      <c r="L23" s="28"/>
      <c r="M23" s="28"/>
      <c r="N23" s="31"/>
      <c r="O23" s="31"/>
      <c r="P23" s="44"/>
      <c r="Q23" s="22"/>
    </row>
    <row r="24" spans="2:17" ht="15">
      <c r="B24" s="45">
        <v>4</v>
      </c>
      <c r="C24" s="46"/>
      <c r="D24" s="47" t="s">
        <v>22</v>
      </c>
      <c r="E24" s="46"/>
      <c r="F24" s="48">
        <v>0.4</v>
      </c>
      <c r="G24" s="49"/>
      <c r="H24" s="29"/>
      <c r="I24" s="29"/>
      <c r="J24" s="50">
        <f>$J$28*F24</f>
        <v>61123326.85675106</v>
      </c>
      <c r="K24" s="51"/>
      <c r="L24" s="49">
        <v>0.0985</v>
      </c>
      <c r="M24" s="49"/>
      <c r="N24" s="29"/>
      <c r="O24" s="29"/>
      <c r="P24" s="52">
        <f>L24*J24</f>
        <v>6020647.6953899795</v>
      </c>
      <c r="Q24" s="22"/>
    </row>
    <row r="25" spans="2:17" ht="15">
      <c r="B25" s="45">
        <v>5</v>
      </c>
      <c r="C25" s="46"/>
      <c r="D25" s="47" t="s">
        <v>23</v>
      </c>
      <c r="E25" s="46"/>
      <c r="F25" s="53"/>
      <c r="G25" s="49"/>
      <c r="H25" s="29"/>
      <c r="I25" s="29"/>
      <c r="J25" s="54">
        <f>$J$28*F25</f>
        <v>0</v>
      </c>
      <c r="K25" s="46"/>
      <c r="L25" s="55"/>
      <c r="M25" s="49"/>
      <c r="N25" s="29"/>
      <c r="O25" s="29"/>
      <c r="P25" s="54">
        <f>L25*J25</f>
        <v>0</v>
      </c>
      <c r="Q25" s="22"/>
    </row>
    <row r="26" spans="2:17" ht="15.75" thickBot="1">
      <c r="B26" s="17">
        <v>6</v>
      </c>
      <c r="C26" s="5"/>
      <c r="D26" s="38" t="s">
        <v>24</v>
      </c>
      <c r="E26" s="5"/>
      <c r="F26" s="56">
        <f>SUM(F24:F25)</f>
        <v>0.4</v>
      </c>
      <c r="G26" s="56"/>
      <c r="H26" s="56"/>
      <c r="I26" s="39"/>
      <c r="J26" s="42">
        <f>SUM(J24:J25)</f>
        <v>61123326.85675106</v>
      </c>
      <c r="K26" s="5"/>
      <c r="L26" s="57">
        <f>IF(F26=0,0,SUMPRODUCT(F24:F25,L24:L25)/F26)</f>
        <v>0.0985</v>
      </c>
      <c r="M26" s="28"/>
      <c r="N26" s="31"/>
      <c r="O26" s="31"/>
      <c r="P26" s="42">
        <f>SUM(P24:P25)</f>
        <v>6020647.6953899795</v>
      </c>
      <c r="Q26" s="22"/>
    </row>
    <row r="27" spans="2:17" ht="15.75" thickTop="1">
      <c r="B27" s="17"/>
      <c r="C27" s="5"/>
      <c r="D27" s="5"/>
      <c r="E27" s="5"/>
      <c r="F27" s="58"/>
      <c r="G27" s="5"/>
      <c r="H27" s="5"/>
      <c r="I27" s="5"/>
      <c r="J27" s="44"/>
      <c r="K27" s="5"/>
      <c r="L27" s="59"/>
      <c r="M27" s="59"/>
      <c r="N27" s="31"/>
      <c r="O27" s="31"/>
      <c r="P27" s="44"/>
      <c r="Q27" s="22"/>
    </row>
    <row r="28" spans="2:17" ht="15.75" thickBot="1">
      <c r="B28" s="17">
        <v>7</v>
      </c>
      <c r="C28" s="5"/>
      <c r="D28" s="25" t="s">
        <v>25</v>
      </c>
      <c r="E28" s="5"/>
      <c r="F28" s="60">
        <v>1</v>
      </c>
      <c r="G28" s="60"/>
      <c r="H28" s="61"/>
      <c r="I28" s="61"/>
      <c r="J28" s="62">
        <f>+'[1]Debt &amp; Capital Structure'!$D$131</f>
        <v>152808317.14187765</v>
      </c>
      <c r="K28" s="5"/>
      <c r="L28" s="63">
        <f>(L21*F21)+(L26*F26)</f>
        <v>0.07083465430571853</v>
      </c>
      <c r="M28" s="59"/>
      <c r="N28" s="5"/>
      <c r="O28" s="5"/>
      <c r="P28" s="64">
        <f>P21+P26</f>
        <v>10824124.319783505</v>
      </c>
      <c r="Q28" s="22"/>
    </row>
    <row r="29" spans="2:20" ht="15.75" thickTop="1"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/>
      <c r="S29" s="68"/>
      <c r="T29" s="69"/>
    </row>
    <row r="30" spans="2:17" ht="15">
      <c r="B30" s="7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1"/>
    </row>
    <row r="31" spans="2:16" ht="15">
      <c r="B31" s="72" t="s">
        <v>26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2:16" ht="15">
      <c r="B32" s="73" t="s">
        <v>19</v>
      </c>
      <c r="C32" s="2"/>
      <c r="D32" s="74" t="s">
        <v>27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9" ht="32.25" customHeight="1">
      <c r="B33" s="75">
        <v>2</v>
      </c>
      <c r="C33" s="76"/>
      <c r="D33" s="77" t="s">
        <v>28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S33" s="78"/>
    </row>
    <row r="34" spans="2:16" ht="32.25" customHeight="1">
      <c r="B34" s="75">
        <v>3</v>
      </c>
      <c r="C34" s="76"/>
      <c r="D34" s="77" t="s">
        <v>29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2:16" ht="15">
      <c r="B35" s="79"/>
      <c r="C35" s="76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2:16" ht="14.25">
      <c r="B36" s="81"/>
      <c r="C36" s="76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2:16" ht="14.25">
      <c r="B37" s="81"/>
      <c r="C37" s="76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2:16" ht="15">
      <c r="B38" s="2"/>
      <c r="C38" s="2"/>
      <c r="D38" s="3" t="s">
        <v>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4.25">
      <c r="B40" s="4" t="s">
        <v>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5">
      <c r="B41" s="6"/>
      <c r="C41" s="5"/>
      <c r="D41" s="7" t="s">
        <v>9</v>
      </c>
      <c r="E41" s="5"/>
      <c r="F41" s="8" t="s">
        <v>10</v>
      </c>
      <c r="G41" s="8"/>
      <c r="H41" s="8"/>
      <c r="I41" s="8"/>
      <c r="J41" s="8"/>
      <c r="K41" s="9"/>
      <c r="L41" s="7" t="s">
        <v>11</v>
      </c>
      <c r="M41" s="10"/>
      <c r="N41" s="5"/>
      <c r="O41" s="5"/>
      <c r="P41" s="7" t="s">
        <v>12</v>
      </c>
    </row>
    <row r="42" spans="2:16" ht="15">
      <c r="B42" s="11"/>
      <c r="C42" s="5"/>
      <c r="D42" s="5"/>
      <c r="E42" s="5"/>
      <c r="F42" s="5"/>
      <c r="G42" s="5"/>
      <c r="H42" s="5"/>
      <c r="I42" s="5"/>
      <c r="J42" s="12"/>
      <c r="K42" s="12"/>
      <c r="L42" s="5"/>
      <c r="M42" s="5"/>
      <c r="N42" s="5"/>
      <c r="O42" s="5"/>
      <c r="P42" s="5"/>
    </row>
    <row r="43" spans="2:17" ht="15">
      <c r="B43" s="13"/>
      <c r="C43" s="14"/>
      <c r="D43" s="14"/>
      <c r="E43" s="14"/>
      <c r="F43" s="14"/>
      <c r="G43" s="14"/>
      <c r="H43" s="14"/>
      <c r="I43" s="14"/>
      <c r="J43" s="15"/>
      <c r="K43" s="15"/>
      <c r="L43" s="14"/>
      <c r="M43" s="14"/>
      <c r="N43" s="14"/>
      <c r="O43" s="14"/>
      <c r="P43" s="14"/>
      <c r="Q43" s="16"/>
    </row>
    <row r="44" spans="2:17" ht="15">
      <c r="B44" s="17"/>
      <c r="C44" s="18"/>
      <c r="D44" s="19" t="s">
        <v>30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2"/>
    </row>
    <row r="45" spans="2:17" ht="15">
      <c r="B45" s="17"/>
      <c r="C45" s="5"/>
      <c r="D45" s="5"/>
      <c r="E45" s="5"/>
      <c r="F45" s="23" t="s">
        <v>14</v>
      </c>
      <c r="G45" s="24"/>
      <c r="H45" s="24"/>
      <c r="I45" s="24"/>
      <c r="J45" s="23" t="s">
        <v>15</v>
      </c>
      <c r="K45" s="5"/>
      <c r="L45" s="23" t="s">
        <v>14</v>
      </c>
      <c r="M45" s="24"/>
      <c r="N45" s="5"/>
      <c r="O45" s="5"/>
      <c r="P45" s="12" t="s">
        <v>15</v>
      </c>
      <c r="Q45" s="22"/>
    </row>
    <row r="46" spans="2:17" ht="15">
      <c r="B46" s="17"/>
      <c r="C46" s="5"/>
      <c r="D46" s="25" t="s">
        <v>16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2"/>
    </row>
    <row r="47" spans="2:17" ht="15">
      <c r="B47" s="17">
        <v>1</v>
      </c>
      <c r="C47" s="5"/>
      <c r="D47" s="26" t="s">
        <v>17</v>
      </c>
      <c r="E47" s="5"/>
      <c r="F47" s="27">
        <v>0.6</v>
      </c>
      <c r="G47" s="28"/>
      <c r="H47" s="29"/>
      <c r="I47" s="29"/>
      <c r="J47" s="30">
        <f>$J56*F47</f>
        <v>78093330.7696118</v>
      </c>
      <c r="K47" s="31"/>
      <c r="L47" s="28">
        <f>+'[1]Debt &amp; Capital Structure'!$F$111</f>
        <v>0.07153805202372282</v>
      </c>
      <c r="M47" s="28"/>
      <c r="N47" s="29"/>
      <c r="O47" s="29"/>
      <c r="P47" s="32">
        <f>L47*J47</f>
        <v>5586644.759302284</v>
      </c>
      <c r="Q47" s="22"/>
    </row>
    <row r="48" spans="2:17" ht="15">
      <c r="B48" s="17">
        <v>2</v>
      </c>
      <c r="C48" s="5"/>
      <c r="D48" s="26" t="s">
        <v>18</v>
      </c>
      <c r="E48" s="5"/>
      <c r="F48" s="33"/>
      <c r="G48" s="28"/>
      <c r="H48" s="34" t="s">
        <v>19</v>
      </c>
      <c r="I48" s="34"/>
      <c r="J48" s="35">
        <f>$J56*F48</f>
        <v>0</v>
      </c>
      <c r="K48" s="31"/>
      <c r="L48" s="36"/>
      <c r="M48" s="28"/>
      <c r="N48" s="29"/>
      <c r="O48" s="29"/>
      <c r="P48" s="37">
        <f>L48*J48</f>
        <v>0</v>
      </c>
      <c r="Q48" s="22"/>
    </row>
    <row r="49" spans="2:17" ht="15.75" thickBot="1">
      <c r="B49" s="17">
        <v>3</v>
      </c>
      <c r="C49" s="5"/>
      <c r="D49" s="38" t="s">
        <v>20</v>
      </c>
      <c r="E49" s="5"/>
      <c r="F49" s="39">
        <f>SUM(F47:F48)</f>
        <v>0.6</v>
      </c>
      <c r="G49" s="39"/>
      <c r="H49" s="39"/>
      <c r="I49" s="39"/>
      <c r="J49" s="40">
        <f>SUM(J47:J48)</f>
        <v>78093330.7696118</v>
      </c>
      <c r="K49" s="31"/>
      <c r="L49" s="41">
        <f>IF(F49=0,0,SUMPRODUCT(F47:F48,L47:L48)/F49)</f>
        <v>0.07153805202372282</v>
      </c>
      <c r="M49" s="28"/>
      <c r="N49" s="31"/>
      <c r="O49" s="31"/>
      <c r="P49" s="42">
        <f>SUM(P47:P48)</f>
        <v>5586644.759302284</v>
      </c>
      <c r="Q49" s="22"/>
    </row>
    <row r="50" spans="2:17" ht="15.75" thickTop="1">
      <c r="B50" s="17"/>
      <c r="C50" s="5"/>
      <c r="D50" s="5"/>
      <c r="E50" s="5"/>
      <c r="F50" s="27"/>
      <c r="G50" s="27"/>
      <c r="H50" s="27"/>
      <c r="I50" s="27"/>
      <c r="J50" s="43"/>
      <c r="K50" s="31"/>
      <c r="L50" s="28"/>
      <c r="M50" s="28"/>
      <c r="N50" s="31"/>
      <c r="O50" s="31"/>
      <c r="P50" s="44"/>
      <c r="Q50" s="22"/>
    </row>
    <row r="51" spans="2:17" ht="15">
      <c r="B51" s="17"/>
      <c r="C51" s="5"/>
      <c r="D51" s="25" t="s">
        <v>21</v>
      </c>
      <c r="E51" s="5"/>
      <c r="F51" s="27"/>
      <c r="G51" s="27"/>
      <c r="H51" s="27"/>
      <c r="I51" s="27"/>
      <c r="J51" s="43"/>
      <c r="K51" s="31"/>
      <c r="L51" s="28"/>
      <c r="M51" s="28"/>
      <c r="N51" s="31"/>
      <c r="O51" s="31"/>
      <c r="P51" s="44"/>
      <c r="Q51" s="22"/>
    </row>
    <row r="52" spans="2:17" ht="15">
      <c r="B52" s="45">
        <v>4</v>
      </c>
      <c r="C52" s="46"/>
      <c r="D52" s="47" t="s">
        <v>22</v>
      </c>
      <c r="E52" s="46"/>
      <c r="F52" s="48">
        <v>0.4</v>
      </c>
      <c r="G52" s="49"/>
      <c r="H52" s="29"/>
      <c r="I52" s="29"/>
      <c r="J52" s="50">
        <f>$J56*F52</f>
        <v>52062220.51307455</v>
      </c>
      <c r="K52" s="51"/>
      <c r="L52" s="49">
        <f>+'[1]Debt &amp; Capital Structure'!$F$115</f>
        <v>0.09</v>
      </c>
      <c r="M52" s="49"/>
      <c r="N52" s="29"/>
      <c r="O52" s="29"/>
      <c r="P52" s="52">
        <f>L52*J52</f>
        <v>4685599.846176709</v>
      </c>
      <c r="Q52" s="22"/>
    </row>
    <row r="53" spans="2:17" ht="15">
      <c r="B53" s="45">
        <v>5</v>
      </c>
      <c r="C53" s="46"/>
      <c r="D53" s="47" t="s">
        <v>23</v>
      </c>
      <c r="E53" s="46"/>
      <c r="F53" s="53"/>
      <c r="G53" s="49"/>
      <c r="H53" s="29"/>
      <c r="I53" s="29"/>
      <c r="J53" s="54">
        <f>$J56*F53</f>
        <v>0</v>
      </c>
      <c r="K53" s="46"/>
      <c r="L53" s="55"/>
      <c r="M53" s="49"/>
      <c r="N53" s="29"/>
      <c r="O53" s="29"/>
      <c r="P53" s="54">
        <f>L53*J53</f>
        <v>0</v>
      </c>
      <c r="Q53" s="22"/>
    </row>
    <row r="54" spans="2:17" ht="15.75" thickBot="1">
      <c r="B54" s="17">
        <v>6</v>
      </c>
      <c r="C54" s="5"/>
      <c r="D54" s="38" t="s">
        <v>24</v>
      </c>
      <c r="E54" s="5"/>
      <c r="F54" s="56">
        <f>SUM(F52:F53)</f>
        <v>0.4</v>
      </c>
      <c r="G54" s="56"/>
      <c r="H54" s="56"/>
      <c r="I54" s="39"/>
      <c r="J54" s="42">
        <f>SUM(J52:J53)</f>
        <v>52062220.51307455</v>
      </c>
      <c r="K54" s="5"/>
      <c r="L54" s="57">
        <f>IF(F54=0,0,SUMPRODUCT(F52:F53,L52:L53)/F54)</f>
        <v>0.08999999999999998</v>
      </c>
      <c r="M54" s="28"/>
      <c r="N54" s="31"/>
      <c r="O54" s="31"/>
      <c r="P54" s="42">
        <f>SUM(P52:P53)</f>
        <v>4685599.846176709</v>
      </c>
      <c r="Q54" s="22"/>
    </row>
    <row r="55" spans="2:17" ht="15.75" thickTop="1">
      <c r="B55" s="17"/>
      <c r="C55" s="5"/>
      <c r="D55" s="5"/>
      <c r="E55" s="5"/>
      <c r="F55" s="58"/>
      <c r="G55" s="5"/>
      <c r="H55" s="5"/>
      <c r="I55" s="5"/>
      <c r="J55" s="44"/>
      <c r="K55" s="5"/>
      <c r="L55" s="59"/>
      <c r="M55" s="59"/>
      <c r="N55" s="31"/>
      <c r="O55" s="31"/>
      <c r="P55" s="44"/>
      <c r="Q55" s="22"/>
    </row>
    <row r="56" spans="2:20" ht="15.75" thickBot="1">
      <c r="B56" s="17">
        <v>7</v>
      </c>
      <c r="C56" s="5"/>
      <c r="D56" s="25" t="s">
        <v>25</v>
      </c>
      <c r="E56" s="5"/>
      <c r="F56" s="60">
        <v>1</v>
      </c>
      <c r="G56" s="60"/>
      <c r="H56" s="61"/>
      <c r="I56" s="61"/>
      <c r="J56" s="62">
        <f>+'[1]Debt &amp; Capital Structure'!$D$118</f>
        <v>130155551.28268635</v>
      </c>
      <c r="K56" s="5"/>
      <c r="L56" s="63">
        <f>(L49*F49)+(L54*F54)</f>
        <v>0.07892283121423369</v>
      </c>
      <c r="M56" s="59"/>
      <c r="N56" s="5"/>
      <c r="O56" s="5"/>
      <c r="P56" s="64">
        <f>P49+P54</f>
        <v>10272244.605478993</v>
      </c>
      <c r="Q56" s="22"/>
      <c r="S56" s="68"/>
      <c r="T56" s="69"/>
    </row>
    <row r="57" spans="2:17" ht="15.75" thickTop="1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</row>
    <row r="58" spans="2:17" ht="15">
      <c r="B58" s="7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71"/>
    </row>
    <row r="59" spans="2:16" ht="1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2:16" ht="15">
      <c r="B60" s="73"/>
      <c r="C60" s="2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15">
      <c r="B61" s="2"/>
      <c r="C61" s="2"/>
      <c r="D61" s="3" t="s">
        <v>7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4.25">
      <c r="B63" s="4" t="s">
        <v>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5">
      <c r="B64" s="6"/>
      <c r="C64" s="5"/>
      <c r="D64" s="7" t="s">
        <v>9</v>
      </c>
      <c r="E64" s="5"/>
      <c r="F64" s="8" t="s">
        <v>10</v>
      </c>
      <c r="G64" s="8"/>
      <c r="H64" s="8"/>
      <c r="I64" s="8"/>
      <c r="J64" s="8"/>
      <c r="K64" s="9"/>
      <c r="L64" s="7" t="s">
        <v>11</v>
      </c>
      <c r="M64" s="10"/>
      <c r="N64" s="5"/>
      <c r="O64" s="5"/>
      <c r="P64" s="7" t="s">
        <v>12</v>
      </c>
    </row>
    <row r="65" spans="2:16" ht="15">
      <c r="B65" s="11"/>
      <c r="C65" s="5"/>
      <c r="D65" s="5"/>
      <c r="E65" s="5"/>
      <c r="F65" s="5"/>
      <c r="G65" s="5"/>
      <c r="H65" s="5"/>
      <c r="I65" s="5"/>
      <c r="J65" s="12"/>
      <c r="K65" s="12"/>
      <c r="L65" s="5"/>
      <c r="M65" s="5"/>
      <c r="N65" s="5"/>
      <c r="O65" s="5"/>
      <c r="P65" s="5"/>
    </row>
    <row r="66" spans="2:17" ht="15">
      <c r="B66" s="13"/>
      <c r="C66" s="14"/>
      <c r="D66" s="14"/>
      <c r="E66" s="14"/>
      <c r="F66" s="14"/>
      <c r="G66" s="14"/>
      <c r="H66" s="14"/>
      <c r="I66" s="14"/>
      <c r="J66" s="15"/>
      <c r="K66" s="15"/>
      <c r="L66" s="14"/>
      <c r="M66" s="14"/>
      <c r="N66" s="14"/>
      <c r="O66" s="14"/>
      <c r="P66" s="14"/>
      <c r="Q66" s="16"/>
    </row>
    <row r="67" spans="2:17" ht="15">
      <c r="B67" s="17"/>
      <c r="C67" s="18"/>
      <c r="D67" s="19" t="s">
        <v>31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  <c r="Q67" s="22"/>
    </row>
    <row r="68" spans="2:17" ht="15">
      <c r="B68" s="17"/>
      <c r="C68" s="5"/>
      <c r="D68" s="5"/>
      <c r="E68" s="5"/>
      <c r="F68" s="23" t="s">
        <v>14</v>
      </c>
      <c r="G68" s="24"/>
      <c r="H68" s="24"/>
      <c r="I68" s="24"/>
      <c r="J68" s="23" t="s">
        <v>15</v>
      </c>
      <c r="K68" s="5"/>
      <c r="L68" s="23" t="s">
        <v>14</v>
      </c>
      <c r="M68" s="24"/>
      <c r="N68" s="5"/>
      <c r="O68" s="5"/>
      <c r="P68" s="12" t="s">
        <v>15</v>
      </c>
      <c r="Q68" s="22"/>
    </row>
    <row r="69" spans="2:17" ht="15">
      <c r="B69" s="17"/>
      <c r="C69" s="5"/>
      <c r="D69" s="25" t="s">
        <v>16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2"/>
    </row>
    <row r="70" spans="2:17" ht="15">
      <c r="B70" s="17">
        <v>1</v>
      </c>
      <c r="C70" s="5"/>
      <c r="D70" s="26" t="s">
        <v>17</v>
      </c>
      <c r="E70" s="5"/>
      <c r="F70" s="27">
        <f>+'[1]Debt &amp; Capital Structure'!$E$98</f>
        <v>0.567</v>
      </c>
      <c r="G70" s="28"/>
      <c r="H70" s="29"/>
      <c r="I70" s="29"/>
      <c r="J70" s="30">
        <f>$J79*F70</f>
        <v>64687311.72918</v>
      </c>
      <c r="K70" s="31"/>
      <c r="L70" s="28">
        <f>+'[1]Debt &amp; Capital Structure'!$F$98</f>
        <v>0.07153805202372282</v>
      </c>
      <c r="M70" s="28"/>
      <c r="N70" s="29"/>
      <c r="O70" s="29"/>
      <c r="P70" s="32">
        <f>L70*J70</f>
        <v>4627604.271756854</v>
      </c>
      <c r="Q70" s="22"/>
    </row>
    <row r="71" spans="2:17" ht="15">
      <c r="B71" s="17">
        <v>2</v>
      </c>
      <c r="C71" s="5"/>
      <c r="D71" s="26" t="s">
        <v>18</v>
      </c>
      <c r="E71" s="5"/>
      <c r="F71" s="33"/>
      <c r="G71" s="28"/>
      <c r="H71" s="34" t="s">
        <v>19</v>
      </c>
      <c r="I71" s="34"/>
      <c r="J71" s="35">
        <f>$J79*F71</f>
        <v>0</v>
      </c>
      <c r="K71" s="31"/>
      <c r="L71" s="36"/>
      <c r="M71" s="28"/>
      <c r="N71" s="29"/>
      <c r="O71" s="29"/>
      <c r="P71" s="37">
        <f>L71*J71</f>
        <v>0</v>
      </c>
      <c r="Q71" s="22"/>
    </row>
    <row r="72" spans="2:17" ht="15.75" thickBot="1">
      <c r="B72" s="17">
        <v>3</v>
      </c>
      <c r="C72" s="5"/>
      <c r="D72" s="38" t="s">
        <v>20</v>
      </c>
      <c r="E72" s="5"/>
      <c r="F72" s="39">
        <f>SUM(F70:F71)</f>
        <v>0.567</v>
      </c>
      <c r="G72" s="39"/>
      <c r="H72" s="39"/>
      <c r="I72" s="39"/>
      <c r="J72" s="40">
        <f>SUM(J70:J71)</f>
        <v>64687311.72918</v>
      </c>
      <c r="K72" s="31"/>
      <c r="L72" s="41">
        <f>IF(F72=0,0,SUMPRODUCT(F70:F71,L70:L71)/F72)</f>
        <v>0.07153805202372282</v>
      </c>
      <c r="M72" s="28"/>
      <c r="N72" s="31"/>
      <c r="O72" s="31"/>
      <c r="P72" s="42">
        <f>SUM(P70:P71)</f>
        <v>4627604.271756854</v>
      </c>
      <c r="Q72" s="22"/>
    </row>
    <row r="73" spans="2:17" ht="15.75" thickTop="1">
      <c r="B73" s="17"/>
      <c r="C73" s="5"/>
      <c r="D73" s="5"/>
      <c r="E73" s="5"/>
      <c r="F73" s="27"/>
      <c r="G73" s="27"/>
      <c r="H73" s="27"/>
      <c r="I73" s="27"/>
      <c r="J73" s="43"/>
      <c r="K73" s="31"/>
      <c r="L73" s="28"/>
      <c r="M73" s="28"/>
      <c r="N73" s="31"/>
      <c r="O73" s="31"/>
      <c r="P73" s="44"/>
      <c r="Q73" s="22"/>
    </row>
    <row r="74" spans="2:17" ht="15">
      <c r="B74" s="17"/>
      <c r="C74" s="5"/>
      <c r="D74" s="25" t="s">
        <v>21</v>
      </c>
      <c r="E74" s="5"/>
      <c r="F74" s="27"/>
      <c r="G74" s="27"/>
      <c r="H74" s="27"/>
      <c r="I74" s="27"/>
      <c r="J74" s="43"/>
      <c r="K74" s="31"/>
      <c r="L74" s="28"/>
      <c r="M74" s="28"/>
      <c r="N74" s="31"/>
      <c r="O74" s="31"/>
      <c r="P74" s="44"/>
      <c r="Q74" s="22"/>
    </row>
    <row r="75" spans="2:17" ht="15">
      <c r="B75" s="45">
        <v>4</v>
      </c>
      <c r="C75" s="46"/>
      <c r="D75" s="47" t="s">
        <v>22</v>
      </c>
      <c r="E75" s="46"/>
      <c r="F75" s="48">
        <f>+'[1]Debt &amp; Capital Structure'!$E$102</f>
        <v>0.433</v>
      </c>
      <c r="G75" s="49"/>
      <c r="H75" s="29"/>
      <c r="I75" s="29"/>
      <c r="J75" s="50">
        <f>$J79*F75</f>
        <v>49399657.810820006</v>
      </c>
      <c r="K75" s="51"/>
      <c r="L75" s="49">
        <f>+'[1]Debt &amp; Capital Structure'!$F$102</f>
        <v>0.09</v>
      </c>
      <c r="M75" s="49"/>
      <c r="N75" s="29"/>
      <c r="O75" s="29"/>
      <c r="P75" s="52">
        <f>L75*J75</f>
        <v>4445969.202973801</v>
      </c>
      <c r="Q75" s="22"/>
    </row>
    <row r="76" spans="2:17" ht="15">
      <c r="B76" s="45">
        <v>5</v>
      </c>
      <c r="C76" s="46"/>
      <c r="D76" s="47" t="s">
        <v>23</v>
      </c>
      <c r="E76" s="46"/>
      <c r="F76" s="53"/>
      <c r="G76" s="49"/>
      <c r="H76" s="29"/>
      <c r="I76" s="29"/>
      <c r="J76" s="54">
        <f>$J79*F76</f>
        <v>0</v>
      </c>
      <c r="K76" s="46"/>
      <c r="L76" s="55"/>
      <c r="M76" s="49"/>
      <c r="N76" s="29"/>
      <c r="O76" s="29"/>
      <c r="P76" s="54">
        <f>L76*J76</f>
        <v>0</v>
      </c>
      <c r="Q76" s="22"/>
    </row>
    <row r="77" spans="2:17" ht="15.75" thickBot="1">
      <c r="B77" s="17">
        <v>6</v>
      </c>
      <c r="C77" s="5"/>
      <c r="D77" s="38" t="s">
        <v>24</v>
      </c>
      <c r="E77" s="5"/>
      <c r="F77" s="56">
        <f>SUM(F75:F76)</f>
        <v>0.433</v>
      </c>
      <c r="G77" s="56"/>
      <c r="H77" s="56"/>
      <c r="I77" s="39"/>
      <c r="J77" s="42">
        <f>SUM(J75:J76)</f>
        <v>49399657.810820006</v>
      </c>
      <c r="K77" s="5"/>
      <c r="L77" s="57">
        <f>IF(F77=0,0,SUMPRODUCT(F75:F76,L75:L76)/F77)</f>
        <v>0.09</v>
      </c>
      <c r="M77" s="28"/>
      <c r="N77" s="31"/>
      <c r="O77" s="31"/>
      <c r="P77" s="42">
        <f>SUM(P75:P76)</f>
        <v>4445969.202973801</v>
      </c>
      <c r="Q77" s="22"/>
    </row>
    <row r="78" spans="2:17" ht="15.75" thickTop="1">
      <c r="B78" s="17"/>
      <c r="C78" s="5"/>
      <c r="D78" s="5"/>
      <c r="E78" s="5"/>
      <c r="F78" s="58"/>
      <c r="G78" s="5"/>
      <c r="H78" s="5"/>
      <c r="I78" s="5"/>
      <c r="J78" s="44"/>
      <c r="K78" s="5"/>
      <c r="L78" s="59"/>
      <c r="M78" s="59"/>
      <c r="N78" s="31"/>
      <c r="O78" s="31"/>
      <c r="P78" s="44"/>
      <c r="Q78" s="22"/>
    </row>
    <row r="79" spans="2:20" ht="15.75" thickBot="1">
      <c r="B79" s="17">
        <v>7</v>
      </c>
      <c r="C79" s="5"/>
      <c r="D79" s="25" t="s">
        <v>25</v>
      </c>
      <c r="E79" s="5"/>
      <c r="F79" s="60">
        <v>1</v>
      </c>
      <c r="G79" s="60"/>
      <c r="H79" s="61"/>
      <c r="I79" s="61"/>
      <c r="J79" s="62">
        <f>+'[1]Debt &amp; Capital Structure'!$D$105</f>
        <v>114086969.54</v>
      </c>
      <c r="K79" s="5"/>
      <c r="L79" s="63">
        <f>(L72*F72)+(L77*F77)</f>
        <v>0.07953207549745084</v>
      </c>
      <c r="M79" s="59"/>
      <c r="N79" s="5"/>
      <c r="O79" s="5"/>
      <c r="P79" s="64">
        <f>P72+P77</f>
        <v>9073573.474730656</v>
      </c>
      <c r="Q79" s="22"/>
      <c r="S79" s="68"/>
      <c r="T79" s="69"/>
    </row>
    <row r="80" spans="2:17" ht="15.75" thickTop="1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7"/>
    </row>
    <row r="85" spans="2:16" ht="15">
      <c r="B85" s="2"/>
      <c r="C85" s="2"/>
      <c r="D85" s="3" t="s">
        <v>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t="14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4.25">
      <c r="B87" s="4" t="s">
        <v>8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5">
      <c r="B88" s="6"/>
      <c r="C88" s="5"/>
      <c r="D88" s="7" t="s">
        <v>9</v>
      </c>
      <c r="E88" s="5"/>
      <c r="F88" s="8" t="s">
        <v>10</v>
      </c>
      <c r="G88" s="8"/>
      <c r="H88" s="8"/>
      <c r="I88" s="8"/>
      <c r="J88" s="8"/>
      <c r="K88" s="9"/>
      <c r="L88" s="7" t="s">
        <v>11</v>
      </c>
      <c r="M88" s="10"/>
      <c r="N88" s="5"/>
      <c r="O88" s="5"/>
      <c r="P88" s="7" t="s">
        <v>12</v>
      </c>
    </row>
    <row r="89" spans="2:16" ht="15">
      <c r="B89" s="11"/>
      <c r="C89" s="5"/>
      <c r="D89" s="5"/>
      <c r="E89" s="5"/>
      <c r="F89" s="5"/>
      <c r="G89" s="5"/>
      <c r="H89" s="5"/>
      <c r="I89" s="5"/>
      <c r="J89" s="12"/>
      <c r="K89" s="12"/>
      <c r="L89" s="5"/>
      <c r="M89" s="5"/>
      <c r="N89" s="5"/>
      <c r="O89" s="5"/>
      <c r="P89" s="5"/>
    </row>
    <row r="90" spans="2:17" ht="15">
      <c r="B90" s="13"/>
      <c r="C90" s="14"/>
      <c r="D90" s="14"/>
      <c r="E90" s="14"/>
      <c r="F90" s="14"/>
      <c r="G90" s="14"/>
      <c r="H90" s="14"/>
      <c r="I90" s="14"/>
      <c r="J90" s="15"/>
      <c r="K90" s="15"/>
      <c r="L90" s="14"/>
      <c r="M90" s="14"/>
      <c r="N90" s="14"/>
      <c r="O90" s="14"/>
      <c r="P90" s="14"/>
      <c r="Q90" s="16"/>
    </row>
    <row r="91" spans="2:17" ht="15">
      <c r="B91" s="17"/>
      <c r="C91" s="18"/>
      <c r="D91" s="19" t="s">
        <v>32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"/>
      <c r="Q91" s="22"/>
    </row>
    <row r="92" spans="2:17" ht="15">
      <c r="B92" s="17"/>
      <c r="C92" s="5"/>
      <c r="D92" s="5"/>
      <c r="E92" s="5"/>
      <c r="F92" s="23" t="s">
        <v>14</v>
      </c>
      <c r="G92" s="24"/>
      <c r="H92" s="24"/>
      <c r="I92" s="24"/>
      <c r="J92" s="23" t="s">
        <v>15</v>
      </c>
      <c r="K92" s="5"/>
      <c r="L92" s="23" t="s">
        <v>14</v>
      </c>
      <c r="M92" s="24"/>
      <c r="N92" s="5"/>
      <c r="O92" s="5"/>
      <c r="P92" s="12" t="s">
        <v>15</v>
      </c>
      <c r="Q92" s="22"/>
    </row>
    <row r="93" spans="2:17" ht="15">
      <c r="B93" s="17"/>
      <c r="C93" s="5"/>
      <c r="D93" s="25" t="s">
        <v>16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2"/>
    </row>
    <row r="94" spans="2:17" ht="15">
      <c r="B94" s="17">
        <v>1</v>
      </c>
      <c r="C94" s="5"/>
      <c r="D94" s="26" t="s">
        <v>17</v>
      </c>
      <c r="E94" s="5"/>
      <c r="F94" s="27">
        <f>+'[1]Debt &amp; Capital Structure'!$E$85</f>
        <v>0.533</v>
      </c>
      <c r="G94" s="28"/>
      <c r="H94" s="29"/>
      <c r="I94" s="29"/>
      <c r="J94" s="30">
        <f>$J103*F94</f>
        <v>58981536.8744485</v>
      </c>
      <c r="K94" s="31"/>
      <c r="L94" s="28">
        <f>+'[1]Debt &amp; Capital Structure'!$F$85</f>
        <v>0.06957064099507673</v>
      </c>
      <c r="M94" s="28"/>
      <c r="N94" s="29"/>
      <c r="O94" s="29"/>
      <c r="P94" s="32">
        <f>L94*J94</f>
        <v>4103383.327230137</v>
      </c>
      <c r="Q94" s="22"/>
    </row>
    <row r="95" spans="2:17" ht="15">
      <c r="B95" s="17">
        <v>2</v>
      </c>
      <c r="C95" s="5"/>
      <c r="D95" s="26" t="s">
        <v>18</v>
      </c>
      <c r="E95" s="5"/>
      <c r="F95" s="33"/>
      <c r="G95" s="28"/>
      <c r="H95" s="34" t="s">
        <v>19</v>
      </c>
      <c r="I95" s="34"/>
      <c r="J95" s="35">
        <f>$J103*F95</f>
        <v>0</v>
      </c>
      <c r="K95" s="31"/>
      <c r="L95" s="36"/>
      <c r="M95" s="28"/>
      <c r="N95" s="29"/>
      <c r="O95" s="29"/>
      <c r="P95" s="37">
        <f>L95*J95</f>
        <v>0</v>
      </c>
      <c r="Q95" s="22"/>
    </row>
    <row r="96" spans="2:17" ht="15.75" thickBot="1">
      <c r="B96" s="17">
        <v>3</v>
      </c>
      <c r="C96" s="5"/>
      <c r="D96" s="38" t="s">
        <v>20</v>
      </c>
      <c r="E96" s="5"/>
      <c r="F96" s="39">
        <f>SUM(F94:F95)</f>
        <v>0.533</v>
      </c>
      <c r="G96" s="39"/>
      <c r="H96" s="39"/>
      <c r="I96" s="39"/>
      <c r="J96" s="40">
        <f>SUM(J94:J95)</f>
        <v>58981536.8744485</v>
      </c>
      <c r="K96" s="31"/>
      <c r="L96" s="41">
        <f>IF(F96=0,0,SUMPRODUCT(F94:F95,L94:L95)/F96)</f>
        <v>0.06957064099507673</v>
      </c>
      <c r="M96" s="28"/>
      <c r="N96" s="31"/>
      <c r="O96" s="31"/>
      <c r="P96" s="42">
        <f>SUM(P94:P95)</f>
        <v>4103383.327230137</v>
      </c>
      <c r="Q96" s="22"/>
    </row>
    <row r="97" spans="2:17" ht="15.75" thickTop="1">
      <c r="B97" s="17"/>
      <c r="C97" s="5"/>
      <c r="D97" s="5"/>
      <c r="E97" s="5"/>
      <c r="F97" s="27"/>
      <c r="G97" s="27"/>
      <c r="H97" s="27"/>
      <c r="I97" s="27"/>
      <c r="J97" s="43"/>
      <c r="K97" s="31"/>
      <c r="L97" s="28"/>
      <c r="M97" s="28"/>
      <c r="N97" s="31"/>
      <c r="O97" s="31"/>
      <c r="P97" s="44"/>
      <c r="Q97" s="22"/>
    </row>
    <row r="98" spans="2:17" ht="15">
      <c r="B98" s="17"/>
      <c r="C98" s="5"/>
      <c r="D98" s="25" t="s">
        <v>21</v>
      </c>
      <c r="E98" s="5"/>
      <c r="F98" s="27"/>
      <c r="G98" s="27"/>
      <c r="H98" s="27"/>
      <c r="I98" s="27"/>
      <c r="J98" s="43"/>
      <c r="K98" s="31"/>
      <c r="L98" s="28"/>
      <c r="M98" s="28"/>
      <c r="N98" s="31"/>
      <c r="O98" s="31"/>
      <c r="P98" s="44"/>
      <c r="Q98" s="22"/>
    </row>
    <row r="99" spans="2:17" ht="15">
      <c r="B99" s="45">
        <v>4</v>
      </c>
      <c r="C99" s="46"/>
      <c r="D99" s="47" t="s">
        <v>22</v>
      </c>
      <c r="E99" s="46"/>
      <c r="F99" s="48">
        <f>+'[1]Debt &amp; Capital Structure'!$E$89</f>
        <v>0.467</v>
      </c>
      <c r="G99" s="49"/>
      <c r="H99" s="29"/>
      <c r="I99" s="29"/>
      <c r="J99" s="50">
        <f>$J103*F99</f>
        <v>51678006.9800515</v>
      </c>
      <c r="K99" s="51"/>
      <c r="L99" s="49">
        <f>+'[1]Debt &amp; Capital Structure'!$F$89</f>
        <v>0.09</v>
      </c>
      <c r="M99" s="49"/>
      <c r="N99" s="29"/>
      <c r="O99" s="29"/>
      <c r="P99" s="52">
        <f>L99*J99</f>
        <v>4651020.628204635</v>
      </c>
      <c r="Q99" s="22"/>
    </row>
    <row r="100" spans="2:17" ht="15">
      <c r="B100" s="45">
        <v>5</v>
      </c>
      <c r="C100" s="46"/>
      <c r="D100" s="47" t="s">
        <v>23</v>
      </c>
      <c r="E100" s="46"/>
      <c r="F100" s="53"/>
      <c r="G100" s="49"/>
      <c r="H100" s="29"/>
      <c r="I100" s="29"/>
      <c r="J100" s="54">
        <f>$J103*F100</f>
        <v>0</v>
      </c>
      <c r="K100" s="46"/>
      <c r="L100" s="55"/>
      <c r="M100" s="49"/>
      <c r="N100" s="29"/>
      <c r="O100" s="29"/>
      <c r="P100" s="54">
        <f>L100*J100</f>
        <v>0</v>
      </c>
      <c r="Q100" s="22"/>
    </row>
    <row r="101" spans="2:17" ht="15.75" thickBot="1">
      <c r="B101" s="17">
        <v>6</v>
      </c>
      <c r="C101" s="5"/>
      <c r="D101" s="38" t="s">
        <v>24</v>
      </c>
      <c r="E101" s="5"/>
      <c r="F101" s="56">
        <f>SUM(F99:F100)</f>
        <v>0.467</v>
      </c>
      <c r="G101" s="56"/>
      <c r="H101" s="56"/>
      <c r="I101" s="39"/>
      <c r="J101" s="42">
        <f>SUM(J99:J100)</f>
        <v>51678006.9800515</v>
      </c>
      <c r="K101" s="5"/>
      <c r="L101" s="57">
        <f>IF(F101=0,0,SUMPRODUCT(F99:F100,L99:L100)/F101)</f>
        <v>0.09</v>
      </c>
      <c r="M101" s="28"/>
      <c r="N101" s="31"/>
      <c r="O101" s="31"/>
      <c r="P101" s="42">
        <f>SUM(P99:P100)</f>
        <v>4651020.628204635</v>
      </c>
      <c r="Q101" s="22"/>
    </row>
    <row r="102" spans="2:17" ht="15.75" thickTop="1">
      <c r="B102" s="17"/>
      <c r="C102" s="5"/>
      <c r="D102" s="5"/>
      <c r="E102" s="5"/>
      <c r="F102" s="58"/>
      <c r="G102" s="5"/>
      <c r="H102" s="5"/>
      <c r="I102" s="5"/>
      <c r="J102" s="44"/>
      <c r="K102" s="5"/>
      <c r="L102" s="59"/>
      <c r="M102" s="59"/>
      <c r="N102" s="31"/>
      <c r="O102" s="31"/>
      <c r="P102" s="44"/>
      <c r="Q102" s="22"/>
    </row>
    <row r="103" spans="2:20" ht="15.75" thickBot="1">
      <c r="B103" s="17">
        <v>7</v>
      </c>
      <c r="C103" s="5"/>
      <c r="D103" s="25" t="s">
        <v>25</v>
      </c>
      <c r="E103" s="5"/>
      <c r="F103" s="60">
        <v>1</v>
      </c>
      <c r="G103" s="60"/>
      <c r="H103" s="61"/>
      <c r="I103" s="61"/>
      <c r="J103" s="62">
        <f>+'[1]Debt &amp; Capital Structure'!$D$92</f>
        <v>110659543.8545</v>
      </c>
      <c r="K103" s="5"/>
      <c r="L103" s="63">
        <f>(L96*F96)+(L101*F101)</f>
        <v>0.0791111516503759</v>
      </c>
      <c r="M103" s="59"/>
      <c r="N103" s="5"/>
      <c r="O103" s="5"/>
      <c r="P103" s="64">
        <f>P96+P101</f>
        <v>8754403.955434773</v>
      </c>
      <c r="Q103" s="22"/>
      <c r="S103" s="68"/>
      <c r="T103" s="69"/>
    </row>
    <row r="104" spans="2:17" ht="15.75" thickTop="1"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7"/>
    </row>
    <row r="108" spans="2:16" ht="15">
      <c r="B108" s="2"/>
      <c r="C108" s="2"/>
      <c r="D108" s="3" t="s">
        <v>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t="14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4.25">
      <c r="B110" s="4" t="s">
        <v>8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5">
      <c r="B111" s="6"/>
      <c r="C111" s="5"/>
      <c r="D111" s="7" t="s">
        <v>9</v>
      </c>
      <c r="E111" s="5"/>
      <c r="F111" s="8" t="s">
        <v>10</v>
      </c>
      <c r="G111" s="8"/>
      <c r="H111" s="8"/>
      <c r="I111" s="8"/>
      <c r="J111" s="8"/>
      <c r="K111" s="9"/>
      <c r="L111" s="7" t="s">
        <v>11</v>
      </c>
      <c r="M111" s="10"/>
      <c r="N111" s="5"/>
      <c r="O111" s="5"/>
      <c r="P111" s="7" t="s">
        <v>12</v>
      </c>
    </row>
    <row r="112" spans="2:16" ht="15">
      <c r="B112" s="11"/>
      <c r="C112" s="5"/>
      <c r="D112" s="5"/>
      <c r="E112" s="5"/>
      <c r="F112" s="5"/>
      <c r="G112" s="5"/>
      <c r="H112" s="5"/>
      <c r="I112" s="5"/>
      <c r="J112" s="12"/>
      <c r="K112" s="12"/>
      <c r="L112" s="5"/>
      <c r="M112" s="5"/>
      <c r="N112" s="5"/>
      <c r="O112" s="5"/>
      <c r="P112" s="5"/>
    </row>
    <row r="113" spans="2:17" ht="15">
      <c r="B113" s="13"/>
      <c r="C113" s="14"/>
      <c r="D113" s="14"/>
      <c r="E113" s="14"/>
      <c r="F113" s="14"/>
      <c r="G113" s="14"/>
      <c r="H113" s="14"/>
      <c r="I113" s="14"/>
      <c r="J113" s="15"/>
      <c r="K113" s="15"/>
      <c r="L113" s="14"/>
      <c r="M113" s="14"/>
      <c r="N113" s="14"/>
      <c r="O113" s="14"/>
      <c r="P113" s="14"/>
      <c r="Q113" s="16"/>
    </row>
    <row r="114" spans="2:17" ht="15">
      <c r="B114" s="17"/>
      <c r="C114" s="18"/>
      <c r="D114" s="19" t="s">
        <v>33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1"/>
      <c r="Q114" s="22"/>
    </row>
    <row r="115" spans="2:17" ht="15">
      <c r="B115" s="17"/>
      <c r="C115" s="5"/>
      <c r="D115" s="5"/>
      <c r="E115" s="5"/>
      <c r="F115" s="23" t="s">
        <v>14</v>
      </c>
      <c r="G115" s="24"/>
      <c r="H115" s="24"/>
      <c r="I115" s="24"/>
      <c r="J115" s="23" t="s">
        <v>15</v>
      </c>
      <c r="K115" s="5"/>
      <c r="L115" s="23" t="s">
        <v>14</v>
      </c>
      <c r="M115" s="24"/>
      <c r="N115" s="5"/>
      <c r="O115" s="5"/>
      <c r="P115" s="12" t="s">
        <v>15</v>
      </c>
      <c r="Q115" s="22"/>
    </row>
    <row r="116" spans="2:17" ht="15">
      <c r="B116" s="17"/>
      <c r="C116" s="5"/>
      <c r="D116" s="25" t="s">
        <v>16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2"/>
    </row>
    <row r="117" spans="2:17" ht="15">
      <c r="B117" s="17">
        <v>1</v>
      </c>
      <c r="C117" s="5"/>
      <c r="D117" s="26" t="s">
        <v>17</v>
      </c>
      <c r="E117" s="5"/>
      <c r="F117" s="27">
        <f>+'[1]Debt &amp; Capital Structure'!$E$72</f>
        <v>0.5</v>
      </c>
      <c r="G117" s="28"/>
      <c r="H117" s="29"/>
      <c r="I117" s="29"/>
      <c r="J117" s="30">
        <f>$J126*F117</f>
        <v>52695376.9355</v>
      </c>
      <c r="K117" s="31"/>
      <c r="L117" s="28">
        <f>+'[1]Debt &amp; Capital Structure'!$F$72</f>
        <v>0.06174423207928453</v>
      </c>
      <c r="M117" s="28"/>
      <c r="N117" s="29"/>
      <c r="O117" s="29"/>
      <c r="P117" s="32">
        <f>L117*J117</f>
        <v>3253635.5830108896</v>
      </c>
      <c r="Q117" s="22"/>
    </row>
    <row r="118" spans="2:17" ht="15">
      <c r="B118" s="17">
        <v>2</v>
      </c>
      <c r="C118" s="5"/>
      <c r="D118" s="26" t="s">
        <v>18</v>
      </c>
      <c r="E118" s="5"/>
      <c r="F118" s="33"/>
      <c r="G118" s="28"/>
      <c r="H118" s="34" t="s">
        <v>19</v>
      </c>
      <c r="I118" s="34"/>
      <c r="J118" s="35">
        <f>$J126*F118</f>
        <v>0</v>
      </c>
      <c r="K118" s="31"/>
      <c r="L118" s="36"/>
      <c r="M118" s="28"/>
      <c r="N118" s="29"/>
      <c r="O118" s="29"/>
      <c r="P118" s="37">
        <f>L118*J118</f>
        <v>0</v>
      </c>
      <c r="Q118" s="22"/>
    </row>
    <row r="119" spans="2:17" ht="15.75" thickBot="1">
      <c r="B119" s="17">
        <v>3</v>
      </c>
      <c r="C119" s="5"/>
      <c r="D119" s="38" t="s">
        <v>20</v>
      </c>
      <c r="E119" s="5"/>
      <c r="F119" s="39">
        <f>SUM(F117:F118)</f>
        <v>0.5</v>
      </c>
      <c r="G119" s="39"/>
      <c r="H119" s="39"/>
      <c r="I119" s="39"/>
      <c r="J119" s="40">
        <f>SUM(J117:J118)</f>
        <v>52695376.9355</v>
      </c>
      <c r="K119" s="31"/>
      <c r="L119" s="41">
        <f>IF(F119=0,0,SUMPRODUCT(F117:F118,L117:L118)/F119)</f>
        <v>0.06174423207928453</v>
      </c>
      <c r="M119" s="28"/>
      <c r="N119" s="31"/>
      <c r="O119" s="31"/>
      <c r="P119" s="42">
        <f>SUM(P117:P118)</f>
        <v>3253635.5830108896</v>
      </c>
      <c r="Q119" s="22"/>
    </row>
    <row r="120" spans="2:17" ht="15.75" thickTop="1">
      <c r="B120" s="17"/>
      <c r="C120" s="5"/>
      <c r="D120" s="5"/>
      <c r="E120" s="5"/>
      <c r="F120" s="27"/>
      <c r="G120" s="27"/>
      <c r="H120" s="27"/>
      <c r="I120" s="27"/>
      <c r="J120" s="43"/>
      <c r="K120" s="31"/>
      <c r="L120" s="28"/>
      <c r="M120" s="28"/>
      <c r="N120" s="31"/>
      <c r="O120" s="31"/>
      <c r="P120" s="44"/>
      <c r="Q120" s="22"/>
    </row>
    <row r="121" spans="2:17" ht="15">
      <c r="B121" s="17"/>
      <c r="C121" s="5"/>
      <c r="D121" s="25" t="s">
        <v>21</v>
      </c>
      <c r="E121" s="5"/>
      <c r="F121" s="27"/>
      <c r="G121" s="27"/>
      <c r="H121" s="27"/>
      <c r="I121" s="27"/>
      <c r="J121" s="43"/>
      <c r="K121" s="31"/>
      <c r="L121" s="28"/>
      <c r="M121" s="28"/>
      <c r="N121" s="31"/>
      <c r="O121" s="31"/>
      <c r="P121" s="44"/>
      <c r="Q121" s="22"/>
    </row>
    <row r="122" spans="2:17" ht="15">
      <c r="B122" s="45">
        <v>4</v>
      </c>
      <c r="C122" s="46"/>
      <c r="D122" s="47" t="s">
        <v>22</v>
      </c>
      <c r="E122" s="46"/>
      <c r="F122" s="48">
        <f>+'[1]Debt &amp; Capital Structure'!$E$76</f>
        <v>0.5</v>
      </c>
      <c r="G122" s="49"/>
      <c r="H122" s="29"/>
      <c r="I122" s="29"/>
      <c r="J122" s="50">
        <f>$J126*F122</f>
        <v>52695376.9355</v>
      </c>
      <c r="K122" s="51"/>
      <c r="L122" s="49">
        <f>+'[1]Debt &amp; Capital Structure'!$F$76</f>
        <v>0.09</v>
      </c>
      <c r="M122" s="49"/>
      <c r="N122" s="29"/>
      <c r="O122" s="29"/>
      <c r="P122" s="52">
        <f>L122*J122</f>
        <v>4742583.924195</v>
      </c>
      <c r="Q122" s="22"/>
    </row>
    <row r="123" spans="2:17" ht="15">
      <c r="B123" s="45">
        <v>5</v>
      </c>
      <c r="C123" s="46"/>
      <c r="D123" s="47" t="s">
        <v>23</v>
      </c>
      <c r="E123" s="46"/>
      <c r="F123" s="53"/>
      <c r="G123" s="49"/>
      <c r="H123" s="29"/>
      <c r="I123" s="29"/>
      <c r="J123" s="54">
        <f>$J126*F123</f>
        <v>0</v>
      </c>
      <c r="K123" s="46"/>
      <c r="L123" s="55"/>
      <c r="M123" s="49"/>
      <c r="N123" s="29"/>
      <c r="O123" s="29"/>
      <c r="P123" s="54">
        <f>L123*J123</f>
        <v>0</v>
      </c>
      <c r="Q123" s="22"/>
    </row>
    <row r="124" spans="2:17" ht="15.75" thickBot="1">
      <c r="B124" s="17">
        <v>6</v>
      </c>
      <c r="C124" s="5"/>
      <c r="D124" s="38" t="s">
        <v>24</v>
      </c>
      <c r="E124" s="5"/>
      <c r="F124" s="56">
        <f>SUM(F122:F123)</f>
        <v>0.5</v>
      </c>
      <c r="G124" s="56"/>
      <c r="H124" s="56"/>
      <c r="I124" s="39"/>
      <c r="J124" s="42">
        <f>SUM(J122:J123)</f>
        <v>52695376.9355</v>
      </c>
      <c r="K124" s="5"/>
      <c r="L124" s="57">
        <f>IF(F124=0,0,SUMPRODUCT(F122:F123,L122:L123)/F124)</f>
        <v>0.09</v>
      </c>
      <c r="M124" s="28"/>
      <c r="N124" s="31"/>
      <c r="O124" s="31"/>
      <c r="P124" s="42">
        <f>SUM(P122:P123)</f>
        <v>4742583.924195</v>
      </c>
      <c r="Q124" s="22"/>
    </row>
    <row r="125" spans="2:17" ht="15.75" thickTop="1">
      <c r="B125" s="17"/>
      <c r="C125" s="5"/>
      <c r="D125" s="5"/>
      <c r="E125" s="5"/>
      <c r="F125" s="58"/>
      <c r="G125" s="5"/>
      <c r="H125" s="5"/>
      <c r="I125" s="5"/>
      <c r="J125" s="44"/>
      <c r="K125" s="5"/>
      <c r="L125" s="59"/>
      <c r="M125" s="59"/>
      <c r="N125" s="31"/>
      <c r="O125" s="31"/>
      <c r="P125" s="44"/>
      <c r="Q125" s="22"/>
    </row>
    <row r="126" spans="2:20" ht="15.75" thickBot="1">
      <c r="B126" s="17">
        <v>7</v>
      </c>
      <c r="C126" s="5"/>
      <c r="D126" s="25" t="s">
        <v>25</v>
      </c>
      <c r="E126" s="5"/>
      <c r="F126" s="60">
        <v>1</v>
      </c>
      <c r="G126" s="60"/>
      <c r="H126" s="61"/>
      <c r="I126" s="61"/>
      <c r="J126" s="62">
        <f>+'[1]Debt &amp; Capital Structure'!$D$79</f>
        <v>105390753.871</v>
      </c>
      <c r="K126" s="5"/>
      <c r="L126" s="63">
        <f>(L119*F119)+(L124*F124)</f>
        <v>0.07587211603964227</v>
      </c>
      <c r="M126" s="59"/>
      <c r="N126" s="5"/>
      <c r="O126" s="5"/>
      <c r="P126" s="64">
        <f>P119+P124</f>
        <v>7996219.50720589</v>
      </c>
      <c r="Q126" s="22"/>
      <c r="S126" s="68"/>
      <c r="T126" s="69"/>
    </row>
    <row r="127" spans="2:17" ht="15.75" thickTop="1"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7"/>
    </row>
    <row r="131" spans="2:16" ht="15">
      <c r="B131" s="2"/>
      <c r="C131" s="2"/>
      <c r="D131" s="3" t="s">
        <v>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4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4.25">
      <c r="B133" s="4" t="s">
        <v>8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15">
      <c r="B134" s="6"/>
      <c r="C134" s="5"/>
      <c r="D134" s="7" t="s">
        <v>9</v>
      </c>
      <c r="E134" s="5"/>
      <c r="F134" s="8" t="s">
        <v>10</v>
      </c>
      <c r="G134" s="8"/>
      <c r="H134" s="8"/>
      <c r="I134" s="8"/>
      <c r="J134" s="8"/>
      <c r="K134" s="9"/>
      <c r="L134" s="7" t="s">
        <v>11</v>
      </c>
      <c r="M134" s="10"/>
      <c r="N134" s="5"/>
      <c r="O134" s="5"/>
      <c r="P134" s="7" t="s">
        <v>12</v>
      </c>
    </row>
    <row r="135" spans="2:16" ht="15">
      <c r="B135" s="11"/>
      <c r="C135" s="5"/>
      <c r="D135" s="5"/>
      <c r="E135" s="5"/>
      <c r="F135" s="5"/>
      <c r="G135" s="5"/>
      <c r="H135" s="5"/>
      <c r="I135" s="5"/>
      <c r="J135" s="12"/>
      <c r="K135" s="12"/>
      <c r="L135" s="5"/>
      <c r="M135" s="5"/>
      <c r="N135" s="5"/>
      <c r="O135" s="5"/>
      <c r="P135" s="5"/>
    </row>
    <row r="136" spans="2:17" ht="15">
      <c r="B136" s="13"/>
      <c r="C136" s="14"/>
      <c r="D136" s="14"/>
      <c r="E136" s="14"/>
      <c r="F136" s="14"/>
      <c r="G136" s="14"/>
      <c r="H136" s="14"/>
      <c r="I136" s="14"/>
      <c r="J136" s="15"/>
      <c r="K136" s="15"/>
      <c r="L136" s="14"/>
      <c r="M136" s="14"/>
      <c r="N136" s="14"/>
      <c r="O136" s="14"/>
      <c r="P136" s="14"/>
      <c r="Q136" s="16"/>
    </row>
    <row r="137" spans="2:17" ht="15">
      <c r="B137" s="17"/>
      <c r="C137" s="18"/>
      <c r="D137" s="19" t="s">
        <v>34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1"/>
      <c r="Q137" s="22"/>
    </row>
    <row r="138" spans="2:17" ht="15">
      <c r="B138" s="17"/>
      <c r="C138" s="5"/>
      <c r="D138" s="5"/>
      <c r="E138" s="5"/>
      <c r="F138" s="23" t="s">
        <v>14</v>
      </c>
      <c r="G138" s="24"/>
      <c r="H138" s="24"/>
      <c r="I138" s="24"/>
      <c r="J138" s="23" t="s">
        <v>15</v>
      </c>
      <c r="K138" s="5"/>
      <c r="L138" s="23" t="s">
        <v>14</v>
      </c>
      <c r="M138" s="24"/>
      <c r="N138" s="5"/>
      <c r="O138" s="5"/>
      <c r="P138" s="12" t="s">
        <v>15</v>
      </c>
      <c r="Q138" s="22"/>
    </row>
    <row r="139" spans="2:17" ht="15">
      <c r="B139" s="17"/>
      <c r="C139" s="5"/>
      <c r="D139" s="25" t="s">
        <v>16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2"/>
    </row>
    <row r="140" spans="2:17" ht="15">
      <c r="B140" s="17">
        <v>1</v>
      </c>
      <c r="C140" s="5"/>
      <c r="D140" s="26" t="s">
        <v>17</v>
      </c>
      <c r="E140" s="5"/>
      <c r="F140" s="27">
        <f>+'[1]Debt &amp; Capital Structure'!$E$59</f>
        <v>0.5</v>
      </c>
      <c r="G140" s="28"/>
      <c r="H140" s="29"/>
      <c r="I140" s="29"/>
      <c r="J140" s="30">
        <f>$J149*F140</f>
        <v>50546431.27549999</v>
      </c>
      <c r="K140" s="31"/>
      <c r="L140" s="28">
        <f>+'[1]Debt &amp; Capital Structure'!$F$59</f>
        <v>0.06670629698079862</v>
      </c>
      <c r="M140" s="28"/>
      <c r="N140" s="29"/>
      <c r="O140" s="29"/>
      <c r="P140" s="32">
        <f>L140*J140</f>
        <v>3371765.25598303</v>
      </c>
      <c r="Q140" s="22"/>
    </row>
    <row r="141" spans="2:17" ht="15">
      <c r="B141" s="17">
        <v>2</v>
      </c>
      <c r="C141" s="5"/>
      <c r="D141" s="26" t="s">
        <v>18</v>
      </c>
      <c r="E141" s="5"/>
      <c r="F141" s="33"/>
      <c r="G141" s="28"/>
      <c r="H141" s="34" t="s">
        <v>19</v>
      </c>
      <c r="I141" s="34"/>
      <c r="J141" s="35">
        <f>$J149*F141</f>
        <v>0</v>
      </c>
      <c r="K141" s="31"/>
      <c r="L141" s="36"/>
      <c r="M141" s="28"/>
      <c r="N141" s="29"/>
      <c r="O141" s="29"/>
      <c r="P141" s="37">
        <f>L141*J141</f>
        <v>0</v>
      </c>
      <c r="Q141" s="22"/>
    </row>
    <row r="142" spans="2:17" ht="15.75" thickBot="1">
      <c r="B142" s="17">
        <v>3</v>
      </c>
      <c r="C142" s="5"/>
      <c r="D142" s="38" t="s">
        <v>20</v>
      </c>
      <c r="E142" s="5"/>
      <c r="F142" s="39">
        <f>SUM(F140:F141)</f>
        <v>0.5</v>
      </c>
      <c r="G142" s="39"/>
      <c r="H142" s="39"/>
      <c r="I142" s="39"/>
      <c r="J142" s="40">
        <f>SUM(J140:J141)</f>
        <v>50546431.27549999</v>
      </c>
      <c r="K142" s="31"/>
      <c r="L142" s="41">
        <f>IF(F142=0,0,SUMPRODUCT(F140:F141,L140:L141)/F142)</f>
        <v>0.06670629698079862</v>
      </c>
      <c r="M142" s="28"/>
      <c r="N142" s="31"/>
      <c r="O142" s="31"/>
      <c r="P142" s="42">
        <f>SUM(P140:P141)</f>
        <v>3371765.25598303</v>
      </c>
      <c r="Q142" s="22"/>
    </row>
    <row r="143" spans="2:17" ht="15.75" thickTop="1">
      <c r="B143" s="17"/>
      <c r="C143" s="5"/>
      <c r="D143" s="5"/>
      <c r="E143" s="5"/>
      <c r="F143" s="27"/>
      <c r="G143" s="27"/>
      <c r="H143" s="27"/>
      <c r="I143" s="27"/>
      <c r="J143" s="43"/>
      <c r="K143" s="31"/>
      <c r="L143" s="28"/>
      <c r="M143" s="28"/>
      <c r="N143" s="31"/>
      <c r="O143" s="31"/>
      <c r="P143" s="44"/>
      <c r="Q143" s="22"/>
    </row>
    <row r="144" spans="2:17" ht="15">
      <c r="B144" s="17"/>
      <c r="C144" s="5"/>
      <c r="D144" s="25" t="s">
        <v>21</v>
      </c>
      <c r="E144" s="5"/>
      <c r="F144" s="27"/>
      <c r="G144" s="27"/>
      <c r="H144" s="27"/>
      <c r="I144" s="27"/>
      <c r="J144" s="43"/>
      <c r="K144" s="31"/>
      <c r="L144" s="28"/>
      <c r="M144" s="28"/>
      <c r="N144" s="31"/>
      <c r="O144" s="31"/>
      <c r="P144" s="44"/>
      <c r="Q144" s="22"/>
    </row>
    <row r="145" spans="2:17" ht="15">
      <c r="B145" s="45">
        <v>4</v>
      </c>
      <c r="C145" s="46"/>
      <c r="D145" s="47" t="s">
        <v>22</v>
      </c>
      <c r="E145" s="46"/>
      <c r="F145" s="48">
        <f>+'[1]Debt &amp; Capital Structure'!$E$63</f>
        <v>0.5</v>
      </c>
      <c r="G145" s="49"/>
      <c r="H145" s="29"/>
      <c r="I145" s="29"/>
      <c r="J145" s="50">
        <f>$J149*F145</f>
        <v>50546431.27549999</v>
      </c>
      <c r="K145" s="51"/>
      <c r="L145" s="49">
        <f>+'[1]Debt &amp; Capital Structure'!$F$63</f>
        <v>0.09</v>
      </c>
      <c r="M145" s="49"/>
      <c r="N145" s="29"/>
      <c r="O145" s="29"/>
      <c r="P145" s="52">
        <f>L145*J145</f>
        <v>4549178.814795</v>
      </c>
      <c r="Q145" s="22"/>
    </row>
    <row r="146" spans="2:17" ht="15">
      <c r="B146" s="45">
        <v>5</v>
      </c>
      <c r="C146" s="46"/>
      <c r="D146" s="47" t="s">
        <v>23</v>
      </c>
      <c r="E146" s="46"/>
      <c r="F146" s="53"/>
      <c r="G146" s="49"/>
      <c r="H146" s="29"/>
      <c r="I146" s="29"/>
      <c r="J146" s="54">
        <f>$J149*F146</f>
        <v>0</v>
      </c>
      <c r="K146" s="46"/>
      <c r="L146" s="55"/>
      <c r="M146" s="49"/>
      <c r="N146" s="29"/>
      <c r="O146" s="29"/>
      <c r="P146" s="54">
        <f>L146*J146</f>
        <v>0</v>
      </c>
      <c r="Q146" s="22"/>
    </row>
    <row r="147" spans="2:17" ht="15.75" thickBot="1">
      <c r="B147" s="17">
        <v>6</v>
      </c>
      <c r="C147" s="5"/>
      <c r="D147" s="38" t="s">
        <v>24</v>
      </c>
      <c r="E147" s="5"/>
      <c r="F147" s="56">
        <f>SUM(F145:F146)</f>
        <v>0.5</v>
      </c>
      <c r="G147" s="56"/>
      <c r="H147" s="56"/>
      <c r="I147" s="39"/>
      <c r="J147" s="42">
        <f>SUM(J145:J146)</f>
        <v>50546431.27549999</v>
      </c>
      <c r="K147" s="5"/>
      <c r="L147" s="57">
        <f>IF(F147=0,0,SUMPRODUCT(F145:F146,L145:L146)/F147)</f>
        <v>0.09</v>
      </c>
      <c r="M147" s="28"/>
      <c r="N147" s="31"/>
      <c r="O147" s="31"/>
      <c r="P147" s="42">
        <f>SUM(P145:P146)</f>
        <v>4549178.814795</v>
      </c>
      <c r="Q147" s="22"/>
    </row>
    <row r="148" spans="2:17" ht="15.75" thickTop="1">
      <c r="B148" s="17"/>
      <c r="C148" s="5"/>
      <c r="D148" s="5"/>
      <c r="E148" s="5"/>
      <c r="F148" s="58"/>
      <c r="G148" s="5"/>
      <c r="H148" s="5"/>
      <c r="I148" s="5"/>
      <c r="J148" s="44"/>
      <c r="K148" s="5"/>
      <c r="L148" s="59"/>
      <c r="M148" s="59"/>
      <c r="N148" s="31"/>
      <c r="O148" s="31"/>
      <c r="P148" s="44"/>
      <c r="Q148" s="22"/>
    </row>
    <row r="149" spans="2:20" ht="15.75" thickBot="1">
      <c r="B149" s="17">
        <v>7</v>
      </c>
      <c r="C149" s="5"/>
      <c r="D149" s="25" t="s">
        <v>25</v>
      </c>
      <c r="E149" s="5"/>
      <c r="F149" s="60">
        <v>1</v>
      </c>
      <c r="G149" s="60"/>
      <c r="H149" s="61"/>
      <c r="I149" s="61"/>
      <c r="J149" s="62">
        <f>+'[1]Debt &amp; Capital Structure'!$D$66</f>
        <v>101092862.55099998</v>
      </c>
      <c r="K149" s="5"/>
      <c r="L149" s="63">
        <f>(L142*F142)+(L147*F147)</f>
        <v>0.07835314849039932</v>
      </c>
      <c r="M149" s="59"/>
      <c r="N149" s="5"/>
      <c r="O149" s="5"/>
      <c r="P149" s="64">
        <f>P142+P147</f>
        <v>7920944.070778029</v>
      </c>
      <c r="Q149" s="22"/>
      <c r="S149" s="68"/>
      <c r="T149" s="69"/>
    </row>
    <row r="150" spans="2:17" ht="15.75" thickTop="1"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7"/>
    </row>
    <row r="154" spans="2:16" ht="15">
      <c r="B154" s="2"/>
      <c r="C154" s="2"/>
      <c r="D154" s="3" t="s">
        <v>7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ht="14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4.25">
      <c r="B156" s="4" t="s">
        <v>8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5">
      <c r="B157" s="6"/>
      <c r="C157" s="5"/>
      <c r="D157" s="7" t="s">
        <v>9</v>
      </c>
      <c r="E157" s="5"/>
      <c r="F157" s="8" t="s">
        <v>10</v>
      </c>
      <c r="G157" s="8"/>
      <c r="H157" s="8"/>
      <c r="I157" s="8"/>
      <c r="J157" s="8"/>
      <c r="K157" s="9"/>
      <c r="L157" s="7" t="s">
        <v>11</v>
      </c>
      <c r="M157" s="10"/>
      <c r="N157" s="5"/>
      <c r="O157" s="5"/>
      <c r="P157" s="7" t="s">
        <v>12</v>
      </c>
    </row>
    <row r="158" spans="2:16" ht="15">
      <c r="B158" s="11"/>
      <c r="C158" s="5"/>
      <c r="D158" s="5"/>
      <c r="E158" s="5"/>
      <c r="F158" s="5"/>
      <c r="G158" s="5"/>
      <c r="H158" s="5"/>
      <c r="I158" s="5"/>
      <c r="J158" s="12"/>
      <c r="K158" s="12"/>
      <c r="L158" s="5"/>
      <c r="M158" s="5"/>
      <c r="N158" s="5"/>
      <c r="O158" s="5"/>
      <c r="P158" s="5"/>
    </row>
    <row r="159" spans="2:17" ht="15">
      <c r="B159" s="13"/>
      <c r="C159" s="14"/>
      <c r="D159" s="14"/>
      <c r="E159" s="14"/>
      <c r="F159" s="14"/>
      <c r="G159" s="14"/>
      <c r="H159" s="14"/>
      <c r="I159" s="14"/>
      <c r="J159" s="15"/>
      <c r="K159" s="15"/>
      <c r="L159" s="14"/>
      <c r="M159" s="14"/>
      <c r="N159" s="14"/>
      <c r="O159" s="14"/>
      <c r="P159" s="14"/>
      <c r="Q159" s="16"/>
    </row>
    <row r="160" spans="2:17" ht="15">
      <c r="B160" s="17"/>
      <c r="C160" s="18"/>
      <c r="D160" s="19" t="s">
        <v>35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1"/>
      <c r="Q160" s="22"/>
    </row>
    <row r="161" spans="2:17" ht="15">
      <c r="B161" s="17"/>
      <c r="C161" s="5"/>
      <c r="D161" s="5"/>
      <c r="E161" s="5"/>
      <c r="F161" s="23" t="s">
        <v>14</v>
      </c>
      <c r="G161" s="24"/>
      <c r="H161" s="24"/>
      <c r="I161" s="24"/>
      <c r="J161" s="23" t="s">
        <v>15</v>
      </c>
      <c r="K161" s="5"/>
      <c r="L161" s="23" t="s">
        <v>14</v>
      </c>
      <c r="M161" s="24"/>
      <c r="N161" s="5"/>
      <c r="O161" s="5"/>
      <c r="P161" s="12" t="s">
        <v>15</v>
      </c>
      <c r="Q161" s="22"/>
    </row>
    <row r="162" spans="2:17" ht="15">
      <c r="B162" s="17"/>
      <c r="C162" s="5"/>
      <c r="D162" s="25" t="s">
        <v>16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2"/>
    </row>
    <row r="163" spans="2:17" ht="15">
      <c r="B163" s="17">
        <v>1</v>
      </c>
      <c r="C163" s="5"/>
      <c r="D163" s="26" t="s">
        <v>17</v>
      </c>
      <c r="E163" s="5"/>
      <c r="F163" s="27">
        <v>0.5</v>
      </c>
      <c r="G163" s="28"/>
      <c r="H163" s="29"/>
      <c r="I163" s="29"/>
      <c r="J163" s="30">
        <f>$J172*F163</f>
        <v>48829933.75255881</v>
      </c>
      <c r="K163" s="31"/>
      <c r="L163" s="28">
        <v>0.06276903175323185</v>
      </c>
      <c r="M163" s="28"/>
      <c r="N163" s="29"/>
      <c r="O163" s="29"/>
      <c r="P163" s="32">
        <f>L163*J163</f>
        <v>3065007.662222572</v>
      </c>
      <c r="Q163" s="22"/>
    </row>
    <row r="164" spans="2:17" ht="15">
      <c r="B164" s="17">
        <v>2</v>
      </c>
      <c r="C164" s="5"/>
      <c r="D164" s="26" t="s">
        <v>18</v>
      </c>
      <c r="E164" s="5"/>
      <c r="F164" s="33"/>
      <c r="G164" s="28"/>
      <c r="H164" s="34" t="s">
        <v>19</v>
      </c>
      <c r="I164" s="34"/>
      <c r="J164" s="35">
        <f>$J172*F164</f>
        <v>0</v>
      </c>
      <c r="K164" s="31"/>
      <c r="L164" s="36"/>
      <c r="M164" s="28"/>
      <c r="N164" s="29"/>
      <c r="O164" s="29"/>
      <c r="P164" s="37">
        <f>L164*J164</f>
        <v>0</v>
      </c>
      <c r="Q164" s="22"/>
    </row>
    <row r="165" spans="2:17" ht="15.75" thickBot="1">
      <c r="B165" s="17">
        <v>3</v>
      </c>
      <c r="C165" s="5"/>
      <c r="D165" s="38" t="s">
        <v>20</v>
      </c>
      <c r="E165" s="5"/>
      <c r="F165" s="39">
        <f>SUM(F163:F164)</f>
        <v>0.5</v>
      </c>
      <c r="G165" s="39"/>
      <c r="H165" s="39"/>
      <c r="I165" s="39"/>
      <c r="J165" s="40">
        <f>SUM(J163:J164)</f>
        <v>48829933.75255881</v>
      </c>
      <c r="K165" s="31"/>
      <c r="L165" s="41">
        <f>IF(F165=0,0,SUMPRODUCT(F163:F164,L163:L164)/F165)</f>
        <v>0.06276903175323185</v>
      </c>
      <c r="M165" s="28"/>
      <c r="N165" s="31"/>
      <c r="O165" s="31"/>
      <c r="P165" s="42">
        <f>SUM(P163:P164)</f>
        <v>3065007.662222572</v>
      </c>
      <c r="Q165" s="22"/>
    </row>
    <row r="166" spans="2:17" ht="15.75" thickTop="1">
      <c r="B166" s="17"/>
      <c r="C166" s="5"/>
      <c r="D166" s="5"/>
      <c r="E166" s="5"/>
      <c r="F166" s="27"/>
      <c r="G166" s="27"/>
      <c r="H166" s="27"/>
      <c r="I166" s="27"/>
      <c r="J166" s="43"/>
      <c r="K166" s="31"/>
      <c r="L166" s="28"/>
      <c r="M166" s="28"/>
      <c r="N166" s="31"/>
      <c r="O166" s="31"/>
      <c r="P166" s="44"/>
      <c r="Q166" s="22"/>
    </row>
    <row r="167" spans="2:17" ht="15">
      <c r="B167" s="17"/>
      <c r="C167" s="5"/>
      <c r="D167" s="25" t="s">
        <v>21</v>
      </c>
      <c r="E167" s="5"/>
      <c r="F167" s="27"/>
      <c r="G167" s="27"/>
      <c r="H167" s="27"/>
      <c r="I167" s="27"/>
      <c r="J167" s="43"/>
      <c r="K167" s="31"/>
      <c r="L167" s="28"/>
      <c r="M167" s="28"/>
      <c r="N167" s="31"/>
      <c r="O167" s="31"/>
      <c r="P167" s="44"/>
      <c r="Q167" s="22"/>
    </row>
    <row r="168" spans="2:17" ht="15">
      <c r="B168" s="45">
        <v>4</v>
      </c>
      <c r="C168" s="46"/>
      <c r="D168" s="47" t="s">
        <v>22</v>
      </c>
      <c r="E168" s="46"/>
      <c r="F168" s="48">
        <v>0.5</v>
      </c>
      <c r="G168" s="49"/>
      <c r="H168" s="29"/>
      <c r="I168" s="29"/>
      <c r="J168" s="50">
        <f>$J172*F168</f>
        <v>48829933.75255881</v>
      </c>
      <c r="K168" s="51"/>
      <c r="L168" s="49">
        <f>+'[1]Debt &amp; Capital Structure'!$F$63</f>
        <v>0.09</v>
      </c>
      <c r="M168" s="49"/>
      <c r="N168" s="29"/>
      <c r="O168" s="29"/>
      <c r="P168" s="52">
        <f>L168*J168</f>
        <v>4394694.037730293</v>
      </c>
      <c r="Q168" s="22"/>
    </row>
    <row r="169" spans="2:17" ht="15">
      <c r="B169" s="45">
        <v>5</v>
      </c>
      <c r="C169" s="46"/>
      <c r="D169" s="47" t="s">
        <v>23</v>
      </c>
      <c r="E169" s="46"/>
      <c r="F169" s="53"/>
      <c r="G169" s="49"/>
      <c r="H169" s="29"/>
      <c r="I169" s="29"/>
      <c r="J169" s="54">
        <f>$J172*F169</f>
        <v>0</v>
      </c>
      <c r="K169" s="46"/>
      <c r="L169" s="55"/>
      <c r="M169" s="49"/>
      <c r="N169" s="29"/>
      <c r="O169" s="29"/>
      <c r="P169" s="54">
        <f>L169*J169</f>
        <v>0</v>
      </c>
      <c r="Q169" s="22"/>
    </row>
    <row r="170" spans="2:17" ht="15.75" thickBot="1">
      <c r="B170" s="17">
        <v>6</v>
      </c>
      <c r="C170" s="5"/>
      <c r="D170" s="38" t="s">
        <v>24</v>
      </c>
      <c r="E170" s="5"/>
      <c r="F170" s="56">
        <f>SUM(F168:F169)</f>
        <v>0.5</v>
      </c>
      <c r="G170" s="56"/>
      <c r="H170" s="56"/>
      <c r="I170" s="39"/>
      <c r="J170" s="42">
        <f>SUM(J168:J169)</f>
        <v>48829933.75255881</v>
      </c>
      <c r="K170" s="5"/>
      <c r="L170" s="57">
        <f>IF(F170=0,0,SUMPRODUCT(F168:F169,L168:L169)/F170)</f>
        <v>0.09</v>
      </c>
      <c r="M170" s="28"/>
      <c r="N170" s="31"/>
      <c r="O170" s="31"/>
      <c r="P170" s="42">
        <f>SUM(P168:P169)</f>
        <v>4394694.037730293</v>
      </c>
      <c r="Q170" s="22"/>
    </row>
    <row r="171" spans="2:17" ht="15.75" thickTop="1">
      <c r="B171" s="17"/>
      <c r="C171" s="5"/>
      <c r="D171" s="5"/>
      <c r="E171" s="5"/>
      <c r="F171" s="58"/>
      <c r="G171" s="5"/>
      <c r="H171" s="5"/>
      <c r="I171" s="5"/>
      <c r="J171" s="44"/>
      <c r="K171" s="5"/>
      <c r="L171" s="59"/>
      <c r="M171" s="59"/>
      <c r="N171" s="31"/>
      <c r="O171" s="31"/>
      <c r="P171" s="44"/>
      <c r="Q171" s="22"/>
    </row>
    <row r="172" spans="2:20" ht="15.75" thickBot="1">
      <c r="B172" s="17">
        <v>7</v>
      </c>
      <c r="C172" s="5"/>
      <c r="D172" s="25" t="s">
        <v>25</v>
      </c>
      <c r="E172" s="5"/>
      <c r="F172" s="60">
        <v>1</v>
      </c>
      <c r="G172" s="60"/>
      <c r="H172" s="61"/>
      <c r="I172" s="61"/>
      <c r="J172" s="62">
        <v>97659867.50511762</v>
      </c>
      <c r="K172" s="5"/>
      <c r="L172" s="63">
        <f>(L165*F165)+(L170*F170)</f>
        <v>0.07638451587661593</v>
      </c>
      <c r="M172" s="59"/>
      <c r="N172" s="5"/>
      <c r="O172" s="5"/>
      <c r="P172" s="64">
        <f>P165+P170</f>
        <v>7459701.699952865</v>
      </c>
      <c r="Q172" s="22"/>
      <c r="S172" s="68"/>
      <c r="T172" s="69"/>
    </row>
    <row r="173" spans="2:17" ht="15.75" thickTop="1">
      <c r="B173" s="65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7"/>
    </row>
  </sheetData>
  <mergeCells count="37">
    <mergeCell ref="D160:P160"/>
    <mergeCell ref="D137:P137"/>
    <mergeCell ref="D154:P154"/>
    <mergeCell ref="B156:B157"/>
    <mergeCell ref="F157:J157"/>
    <mergeCell ref="D114:P114"/>
    <mergeCell ref="D131:P131"/>
    <mergeCell ref="B133:B134"/>
    <mergeCell ref="F134:J134"/>
    <mergeCell ref="D91:P91"/>
    <mergeCell ref="D108:P108"/>
    <mergeCell ref="B110:B111"/>
    <mergeCell ref="F111:J111"/>
    <mergeCell ref="D67:P67"/>
    <mergeCell ref="D85:P85"/>
    <mergeCell ref="B87:B88"/>
    <mergeCell ref="F88:J88"/>
    <mergeCell ref="D60:P60"/>
    <mergeCell ref="D61:P61"/>
    <mergeCell ref="B63:B64"/>
    <mergeCell ref="F64:J64"/>
    <mergeCell ref="B40:B41"/>
    <mergeCell ref="F41:J41"/>
    <mergeCell ref="D44:P44"/>
    <mergeCell ref="B59:P59"/>
    <mergeCell ref="D35:P35"/>
    <mergeCell ref="D36:P36"/>
    <mergeCell ref="D37:P37"/>
    <mergeCell ref="D38:P38"/>
    <mergeCell ref="B31:P31"/>
    <mergeCell ref="D32:P32"/>
    <mergeCell ref="D33:P33"/>
    <mergeCell ref="D34:P34"/>
    <mergeCell ref="D10:P10"/>
    <mergeCell ref="B12:B13"/>
    <mergeCell ref="F13:J13"/>
    <mergeCell ref="D16:P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Waterloo North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2010-08-27T08:25:42Z</dcterms:created>
  <dcterms:modified xsi:type="dcterms:W3CDTF">2010-08-27T08:28:00Z</dcterms:modified>
  <cp:category/>
  <cp:version/>
  <cp:contentType/>
  <cp:contentStatus/>
</cp:coreProperties>
</file>