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550" windowHeight="5655" activeTab="5"/>
  </bookViews>
  <sheets>
    <sheet name="Cost Driver Table" sheetId="1" r:id="rId1"/>
    <sheet name="OMA" sheetId="2" r:id="rId2"/>
    <sheet name="Employee Costs" sheetId="3" r:id="rId3"/>
    <sheet name="Regulatory Costs" sheetId="4" r:id="rId4"/>
    <sheet name="Cost per customer" sheetId="5" r:id="rId5"/>
    <sheet name="OM&amp;A 2009 Update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<sst xmlns="http://schemas.openxmlformats.org/spreadsheetml/2006/main" count="202" uniqueCount="121">
  <si>
    <t>OM&amp;A</t>
  </si>
  <si>
    <t xml:space="preserve">2006 Actual </t>
  </si>
  <si>
    <t>2007 Actual</t>
  </si>
  <si>
    <t>2008 Actual</t>
  </si>
  <si>
    <t>2009 Bridge</t>
  </si>
  <si>
    <t>2010 Test Year</t>
  </si>
  <si>
    <t>Opening Balance</t>
  </si>
  <si>
    <t>Cost Driver #1</t>
  </si>
  <si>
    <t>Cost Driver #2</t>
  </si>
  <si>
    <t>Cost Driver #3</t>
  </si>
  <si>
    <t>Cost Driver #4</t>
  </si>
  <si>
    <t>Etc….</t>
  </si>
  <si>
    <t>Closing Balance</t>
  </si>
  <si>
    <t>Last Rebasing Year (Board Approved)</t>
  </si>
  <si>
    <t>Last Rebasing Year (Actuals)</t>
  </si>
  <si>
    <t xml:space="preserve">Variance BA - ACT </t>
  </si>
  <si>
    <t>Year 1 Actuals</t>
  </si>
  <si>
    <t>Y1 – LRY ACT</t>
  </si>
  <si>
    <t xml:space="preserve">Year 2 Actuals </t>
  </si>
  <si>
    <t>Variance Y2 – Y1</t>
  </si>
  <si>
    <t>Year 3 Actuals</t>
  </si>
  <si>
    <t>Variance Y3 – Y2</t>
  </si>
  <si>
    <t>Bridge Year (BY)</t>
  </si>
  <si>
    <t>Variance BY – Y3</t>
  </si>
  <si>
    <t>Test Year (TY)</t>
  </si>
  <si>
    <t>Variance TY - BY</t>
  </si>
  <si>
    <t>Operation</t>
  </si>
  <si>
    <t>Maintenance</t>
  </si>
  <si>
    <t>Billing and Collecting</t>
  </si>
  <si>
    <t>Community Relations</t>
  </si>
  <si>
    <t>Administrative and General</t>
  </si>
  <si>
    <t>Total OM&amp;A Expenses</t>
  </si>
  <si>
    <t>Variance from previous year</t>
  </si>
  <si>
    <t>Percent change (year over year)</t>
  </si>
  <si>
    <t>%</t>
  </si>
  <si>
    <t>Average for Y1, Y2, Y3</t>
  </si>
  <si>
    <t>Compound Annual Growth Rate (for Y1, Y2, Y3)</t>
  </si>
  <si>
    <t>Percent Change                                                                                                                            Test year vs. Most Current Actuals</t>
  </si>
  <si>
    <t>Percent Change                                                                                                                                 Test year vs. Last Board Approved Rebasing Year</t>
  </si>
  <si>
    <t>File Number:</t>
  </si>
  <si>
    <t>EB-xxxx-xxxx</t>
  </si>
  <si>
    <t>Exhibit:</t>
  </si>
  <si>
    <t>X</t>
  </si>
  <si>
    <t>Tab:</t>
  </si>
  <si>
    <t>Y</t>
  </si>
  <si>
    <t>Schedule:</t>
  </si>
  <si>
    <t>Z</t>
  </si>
  <si>
    <t>Page:</t>
  </si>
  <si>
    <t>xx</t>
  </si>
  <si>
    <t>Date:</t>
  </si>
  <si>
    <t>Employee Costs</t>
  </si>
  <si>
    <t>Last Rebasing Year</t>
  </si>
  <si>
    <t>Historical Year (Bridge Year - 1)</t>
  </si>
  <si>
    <t>Bridge Year</t>
  </si>
  <si>
    <t>Test Year</t>
  </si>
  <si>
    <t>Number of Employees (FTEs including Part-Time)</t>
  </si>
  <si>
    <t>Executive</t>
  </si>
  <si>
    <t>Management</t>
  </si>
  <si>
    <t>Non-Union</t>
  </si>
  <si>
    <t>Union</t>
  </si>
  <si>
    <t>Total</t>
  </si>
  <si>
    <t>Number of Part-Time Employees</t>
  </si>
  <si>
    <t>Total Salary and Wages</t>
  </si>
  <si>
    <t>Current Benefits</t>
  </si>
  <si>
    <t>Accrued Pension and Post-Retirement Benefits</t>
  </si>
  <si>
    <t>Total Benefits (Current + Accrued)</t>
  </si>
  <si>
    <t>Total Compensation (Salary, Wages, &amp; Benefits)</t>
  </si>
  <si>
    <t>Compensation - Average Yearly Base Wages</t>
  </si>
  <si>
    <t>Compensation - Average Yearly Overtime</t>
  </si>
  <si>
    <t>Compensation - Average Yearly Incentive Pay</t>
  </si>
  <si>
    <t>Compensation - Average Yearly Benefits</t>
  </si>
  <si>
    <t>Total Compensation</t>
  </si>
  <si>
    <t>Total Compensation Charged to OM&amp;A</t>
  </si>
  <si>
    <t>Total Compensation Capitalized</t>
  </si>
  <si>
    <t>Regulatory Cost Category</t>
  </si>
  <si>
    <t>USoA Account</t>
  </si>
  <si>
    <t>USoA Account Balance</t>
  </si>
  <si>
    <t>Ongoing or One-time Cost?</t>
  </si>
  <si>
    <t>2006 Actual</t>
  </si>
  <si>
    <t>2008 Bridge Year</t>
  </si>
  <si>
    <t>% Change in bridge year vs. last year of actuals</t>
  </si>
  <si>
    <t xml:space="preserve">2009 Test Year </t>
  </si>
  <si>
    <t>Change in Test Year vs. Bridge Year</t>
  </si>
  <si>
    <r>
      <t>1.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 xml:space="preserve">OEB Annual Assessment </t>
    </r>
  </si>
  <si>
    <r>
      <t>2.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 xml:space="preserve">OEB Hearing Assessments (applicant initiated)  </t>
    </r>
  </si>
  <si>
    <r>
      <t>3.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 xml:space="preserve">OEB Section 30 Costs (OEB initiated)  </t>
    </r>
  </si>
  <si>
    <r>
      <t>4.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 xml:space="preserve">Expert Witness cost for regulatory matters </t>
    </r>
  </si>
  <si>
    <t xml:space="preserve">  </t>
  </si>
  <si>
    <r>
      <t>5.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Legal costs for regulatory matters</t>
    </r>
  </si>
  <si>
    <r>
      <t>6.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 xml:space="preserve">Consultants costs for regulatory matters </t>
    </r>
  </si>
  <si>
    <r>
      <t>7.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 xml:space="preserve">Operating expenses associated with staff resources allocated to regulatory matters </t>
    </r>
  </si>
  <si>
    <r>
      <t>8.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Operating expenses associated with other resources allocated to regulatory matters (please identify the resources)</t>
    </r>
  </si>
  <si>
    <r>
      <t>9.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Other regulatory agency fees or assessments</t>
    </r>
  </si>
  <si>
    <r>
      <t>10.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Any other costs for regulatory matters (please define)</t>
    </r>
  </si>
  <si>
    <r>
      <t>11.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Intervenor Costs</t>
    </r>
  </si>
  <si>
    <t>2009 Bridge Year</t>
  </si>
  <si>
    <t>Number of Customers</t>
  </si>
  <si>
    <t>Total OMA</t>
  </si>
  <si>
    <t>OMA cost per Customer</t>
  </si>
  <si>
    <t>Number of FTEEs</t>
  </si>
  <si>
    <t>FTEEs/Customer</t>
  </si>
  <si>
    <t>OMA cost per FTEE</t>
  </si>
  <si>
    <t>WEST PERTH</t>
  </si>
  <si>
    <t>CLINTON POWER</t>
  </si>
  <si>
    <t>Executive (contracted no benefits)</t>
  </si>
  <si>
    <t>Union (included all benefits etc)</t>
  </si>
  <si>
    <t xml:space="preserve">Management </t>
  </si>
  <si>
    <t>Non-Union(includes all benefits etc.)</t>
  </si>
  <si>
    <t xml:space="preserve">Executive </t>
  </si>
  <si>
    <t>Billing &amp; Collecting</t>
  </si>
  <si>
    <t>Admin &amp; General</t>
  </si>
  <si>
    <t>n/a</t>
  </si>
  <si>
    <t>2006 Board Approved</t>
  </si>
  <si>
    <t>Variance 2006/2006</t>
  </si>
  <si>
    <t>Variance 2007/2006</t>
  </si>
  <si>
    <t>Varianc 2008/2007</t>
  </si>
  <si>
    <t>Variance 2009/2008</t>
  </si>
  <si>
    <t>2009 Actual</t>
  </si>
  <si>
    <t>Variance 2010/2009</t>
  </si>
  <si>
    <t>2010 Test</t>
  </si>
  <si>
    <t>Variance 2010/2006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</si>
</sst>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_-;\-* #,##0_-;_-* &quot;-&quot;??_-;_-@_-"/>
    <numFmt numFmtId="177" formatCode="_-&quot;$&quot;* #,##0_-;\-&quot;$&quot;* #,##0_-;_-&quot;$&quot;* &quot;-&quot;??_-;_-@_-"/>
    <numFmt numFmtId="178" formatCode="0.0%"/>
    <numFmt numFmtId="179" formatCode="_-* #,##0.0_-;\-* #,##0.0_-;_-* &quot;-&quot;??_-;_-@_-"/>
  </numFmts>
  <fonts count="48">
    <font>
      <sz val="10"/>
      <name val="Arial"/>
      <family val="0"/>
    </font>
    <font>
      <sz val="10"/>
      <name val="Times New Roman"/>
      <family val="1"/>
    </font>
    <font>
      <sz val="12"/>
      <color indexed="8"/>
      <name val="Arial"/>
      <family val="2"/>
    </font>
    <font>
      <sz val="12"/>
      <color indexed="18"/>
      <name val="Arial"/>
      <family val="2"/>
    </font>
    <font>
      <sz val="12"/>
      <name val="Times New Roman"/>
      <family val="1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8"/>
      <name val="Times New Roman"/>
      <family val="1"/>
    </font>
    <font>
      <sz val="7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3" fontId="2" fillId="0" borderId="11" xfId="0" applyNumberFormat="1" applyFont="1" applyBorder="1" applyAlignment="1">
      <alignment horizontal="right" wrapText="1"/>
    </xf>
    <xf numFmtId="0" fontId="4" fillId="0" borderId="12" xfId="0" applyFont="1" applyBorder="1" applyAlignment="1">
      <alignment wrapText="1"/>
    </xf>
    <xf numFmtId="0" fontId="2" fillId="0" borderId="13" xfId="0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3" fontId="2" fillId="0" borderId="13" xfId="0" applyNumberFormat="1" applyFont="1" applyBorder="1" applyAlignment="1">
      <alignment horizontal="right" wrapText="1"/>
    </xf>
    <xf numFmtId="0" fontId="5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176" fontId="0" fillId="0" borderId="14" xfId="42" applyNumberFormat="1" applyBorder="1" applyAlignment="1">
      <alignment/>
    </xf>
    <xf numFmtId="177" fontId="0" fillId="0" borderId="14" xfId="44" applyNumberFormat="1" applyBorder="1" applyAlignment="1">
      <alignment/>
    </xf>
    <xf numFmtId="0" fontId="9" fillId="0" borderId="14" xfId="0" applyFont="1" applyBorder="1" applyAlignment="1">
      <alignment/>
    </xf>
    <xf numFmtId="0" fontId="10" fillId="33" borderId="15" xfId="0" applyFont="1" applyFill="1" applyBorder="1" applyAlignment="1">
      <alignment horizontal="left" vertical="top" wrapText="1" indent="2"/>
    </xf>
    <xf numFmtId="0" fontId="10" fillId="33" borderId="12" xfId="0" applyFont="1" applyFill="1" applyBorder="1" applyAlignment="1">
      <alignment horizontal="left" vertical="top" wrapText="1" indent="2"/>
    </xf>
    <xf numFmtId="0" fontId="10" fillId="33" borderId="16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 indent="2"/>
    </xf>
    <xf numFmtId="0" fontId="4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 wrapText="1" indent="2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horizontal="left" wrapText="1" indent="2"/>
    </xf>
    <xf numFmtId="0" fontId="1" fillId="0" borderId="13" xfId="0" applyFont="1" applyBorder="1" applyAlignment="1">
      <alignment wrapText="1"/>
    </xf>
    <xf numFmtId="0" fontId="3" fillId="33" borderId="11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2" fillId="0" borderId="13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176" fontId="0" fillId="0" borderId="17" xfId="42" applyNumberFormat="1" applyFont="1" applyFill="1" applyBorder="1" applyAlignment="1">
      <alignment/>
    </xf>
    <xf numFmtId="0" fontId="7" fillId="0" borderId="1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wrapText="1"/>
    </xf>
    <xf numFmtId="0" fontId="4" fillId="0" borderId="0" xfId="0" applyFont="1" applyAlignment="1">
      <alignment wrapText="1"/>
    </xf>
    <xf numFmtId="0" fontId="7" fillId="0" borderId="18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10" fillId="33" borderId="15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 wrapText="1"/>
    </xf>
    <xf numFmtId="170" fontId="7" fillId="0" borderId="11" xfId="44" applyFont="1" applyBorder="1" applyAlignment="1">
      <alignment horizontal="center" wrapText="1"/>
    </xf>
    <xf numFmtId="170" fontId="7" fillId="0" borderId="11" xfId="44" applyFont="1" applyBorder="1" applyAlignment="1">
      <alignment horizontal="center" vertical="top" wrapText="1"/>
    </xf>
    <xf numFmtId="170" fontId="7" fillId="0" borderId="13" xfId="44" applyFont="1" applyBorder="1" applyAlignment="1">
      <alignment horizontal="center" wrapText="1"/>
    </xf>
    <xf numFmtId="170" fontId="7" fillId="0" borderId="13" xfId="44" applyFont="1" applyBorder="1" applyAlignment="1">
      <alignment horizontal="center" vertical="top" wrapText="1"/>
    </xf>
    <xf numFmtId="170" fontId="7" fillId="0" borderId="18" xfId="44" applyFont="1" applyBorder="1" applyAlignment="1">
      <alignment wrapText="1"/>
    </xf>
    <xf numFmtId="170" fontId="7" fillId="0" borderId="11" xfId="44" applyFont="1" applyBorder="1" applyAlignment="1">
      <alignment wrapText="1"/>
    </xf>
    <xf numFmtId="44" fontId="7" fillId="0" borderId="13" xfId="0" applyNumberFormat="1" applyFont="1" applyBorder="1" applyAlignment="1">
      <alignment horizontal="center" vertical="top" wrapText="1"/>
    </xf>
    <xf numFmtId="9" fontId="7" fillId="0" borderId="13" xfId="57" applyFont="1" applyBorder="1" applyAlignment="1">
      <alignment horizontal="center" vertical="top" wrapText="1"/>
    </xf>
    <xf numFmtId="44" fontId="7" fillId="0" borderId="18" xfId="0" applyNumberFormat="1" applyFont="1" applyBorder="1" applyAlignment="1">
      <alignment horizontal="center" vertical="top" wrapText="1"/>
    </xf>
    <xf numFmtId="9" fontId="7" fillId="0" borderId="18" xfId="57" applyFont="1" applyBorder="1" applyAlignment="1">
      <alignment horizontal="center" vertical="top" wrapText="1"/>
    </xf>
    <xf numFmtId="9" fontId="7" fillId="0" borderId="11" xfId="57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wrapText="1"/>
    </xf>
    <xf numFmtId="1" fontId="2" fillId="0" borderId="11" xfId="0" applyNumberFormat="1" applyFont="1" applyBorder="1" applyAlignment="1">
      <alignment wrapText="1"/>
    </xf>
    <xf numFmtId="170" fontId="2" fillId="0" borderId="13" xfId="44" applyFont="1" applyBorder="1" applyAlignment="1">
      <alignment wrapText="1"/>
    </xf>
    <xf numFmtId="44" fontId="2" fillId="0" borderId="13" xfId="0" applyNumberFormat="1" applyFont="1" applyBorder="1" applyAlignment="1">
      <alignment wrapText="1"/>
    </xf>
    <xf numFmtId="0" fontId="9" fillId="0" borderId="0" xfId="0" applyFont="1" applyFill="1" applyAlignment="1">
      <alignment/>
    </xf>
    <xf numFmtId="176" fontId="9" fillId="0" borderId="0" xfId="0" applyNumberFormat="1" applyFont="1" applyFill="1" applyAlignment="1">
      <alignment/>
    </xf>
    <xf numFmtId="176" fontId="0" fillId="0" borderId="14" xfId="42" applyNumberFormat="1" applyFont="1" applyBorder="1" applyAlignment="1">
      <alignment/>
    </xf>
    <xf numFmtId="178" fontId="0" fillId="0" borderId="14" xfId="57" applyNumberFormat="1" applyFont="1" applyBorder="1" applyAlignment="1">
      <alignment/>
    </xf>
    <xf numFmtId="178" fontId="0" fillId="0" borderId="14" xfId="57" applyNumberFormat="1" applyFont="1" applyBorder="1" applyAlignment="1">
      <alignment horizontal="center"/>
    </xf>
    <xf numFmtId="176" fontId="9" fillId="34" borderId="14" xfId="42" applyNumberFormat="1" applyFont="1" applyFill="1" applyBorder="1" applyAlignment="1">
      <alignment/>
    </xf>
    <xf numFmtId="176" fontId="9" fillId="34" borderId="14" xfId="0" applyNumberFormat="1" applyFont="1" applyFill="1" applyBorder="1" applyAlignment="1">
      <alignment/>
    </xf>
    <xf numFmtId="10" fontId="9" fillId="34" borderId="14" xfId="57" applyNumberFormat="1" applyFont="1" applyFill="1" applyBorder="1" applyAlignment="1">
      <alignment/>
    </xf>
    <xf numFmtId="178" fontId="9" fillId="34" borderId="14" xfId="57" applyNumberFormat="1" applyFont="1" applyFill="1" applyBorder="1" applyAlignment="1">
      <alignment/>
    </xf>
    <xf numFmtId="0" fontId="9" fillId="34" borderId="14" xfId="0" applyFont="1" applyFill="1" applyBorder="1" applyAlignment="1">
      <alignment horizontal="center" wrapText="1"/>
    </xf>
    <xf numFmtId="178" fontId="0" fillId="34" borderId="14" xfId="57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raigp\My%20Documents\WPPI%20&amp;%20CPC%20COS%20Application\WPPI%20Application\WPPI%20-%20Revenue%20Requirement%20Model%20June%2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Archives_E360_RDI_RDII\West%20Perth-Mitchell\2006%20EDR%20Application\WPPI%20EDR%202006%20Model%20(version%202%20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rial%20Balance%20Sept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Rate Base Summary"/>
      <sheetName val="Continuity Stmt"/>
      <sheetName val="Gross Assets"/>
      <sheetName val="Materiality Threshold"/>
      <sheetName val="Accumulated Depreciation "/>
      <sheetName val="Accumulated Amort"/>
      <sheetName val="Capital Budget by Project"/>
      <sheetName val="Customer Count Forecast"/>
      <sheetName val="Customer-Load Forecast"/>
      <sheetName val="COP Projections"/>
      <sheetName val="Distribution Revenue Data"/>
      <sheetName val="Other Revenue"/>
      <sheetName val="Summary of Revenue"/>
      <sheetName val="WCA by Account"/>
      <sheetName val="REV REQ"/>
      <sheetName val="Summary of Op Costs"/>
      <sheetName val="OM&amp;A Costs"/>
      <sheetName val="DepAmortDepletion"/>
      <sheetName val="Loss Factor"/>
      <sheetName val="Income Tax"/>
      <sheetName val="CCA"/>
      <sheetName val="Interest Expense"/>
      <sheetName val="Capital Structure"/>
      <sheetName val="Debt Details"/>
      <sheetName val="Return on Equity"/>
      <sheetName val="Rev Def or Suf"/>
      <sheetName val="Regulated Return"/>
      <sheetName val="2009 Proforma"/>
      <sheetName val="2010 Proforma"/>
    </sheetNames>
    <sheetDataSet>
      <sheetData sheetId="8">
        <row r="11">
          <cell r="C11">
            <v>2614</v>
          </cell>
          <cell r="F11">
            <v>2649</v>
          </cell>
          <cell r="I11">
            <v>2658</v>
          </cell>
          <cell r="L11">
            <v>2677</v>
          </cell>
          <cell r="N11">
            <v>2690</v>
          </cell>
        </row>
      </sheetData>
      <sheetData sheetId="16">
        <row r="4">
          <cell r="C4">
            <v>138375.37</v>
          </cell>
          <cell r="G4">
            <v>123326.68</v>
          </cell>
          <cell r="H4">
            <v>69771.97145830658</v>
          </cell>
        </row>
        <row r="5">
          <cell r="C5">
            <v>132327.91999999998</v>
          </cell>
          <cell r="G5">
            <v>102872.49166666671</v>
          </cell>
          <cell r="H5">
            <v>73360.9741326753</v>
          </cell>
        </row>
        <row r="6">
          <cell r="C6">
            <v>186507.12000000002</v>
          </cell>
          <cell r="G6">
            <v>176419.76</v>
          </cell>
          <cell r="H6">
            <v>202594.45159999997</v>
          </cell>
        </row>
        <row r="7">
          <cell r="C7">
            <v>0</v>
          </cell>
          <cell r="G7">
            <v>2911.71</v>
          </cell>
          <cell r="H7">
            <v>3000</v>
          </cell>
        </row>
        <row r="8">
          <cell r="C8">
            <v>106724.46714285715</v>
          </cell>
          <cell r="G8">
            <v>314373.0883333334</v>
          </cell>
          <cell r="H8">
            <v>452482.61990000005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MODEL OVERVIEW"/>
      <sheetName val="1-1 GENERAL (Input)"/>
      <sheetName val="2-1 TRIAL BALANCE DATA (Input)"/>
      <sheetName val="2-2 UNADJUSTED ACCOUNTING DATA"/>
      <sheetName val="ADJ 1 (Rate Base -Tier 1)"/>
      <sheetName val="ADJ 1a (Rate Base -Tier 1)"/>
      <sheetName val="ADJ 2 (Rate Base -Tier 2)"/>
      <sheetName val="ADJ 3 (Distrib Exp -Tier 1)"/>
      <sheetName val="ADJ 3a (Distrib Exp -Tier 1)"/>
      <sheetName val="ADJ 3b (Tier 1 Amortization)"/>
      <sheetName val="ADJ 4 (Distrib Exp -Tier 2)"/>
      <sheetName val="ADJ 5 (Specific Distrib Exp)"/>
      <sheetName val="ADJ 6 (Revenue -Tier 1)"/>
      <sheetName val="2-4 ADJUSTED ACCOUNTING DATA"/>
      <sheetName val="2-5 Capital Expnditures Sch 4-1"/>
      <sheetName val="2-6 OTH (Employee Compensation"/>
      <sheetName val="3-1 RATE BASE"/>
      <sheetName val="3-2 COST OF CAPITAL (Input)"/>
      <sheetName val="3-3  CAPITAL STRUCTURE (Input)"/>
      <sheetName val="3-4 WEIGHTED DEBT COST (Input)"/>
      <sheetName val="4-1 DATA for PILS MODEL"/>
      <sheetName val="4-2 OUTPUT from PILS MODEL"/>
      <sheetName val="5-1 SERVICE REVENUE REQUIREMENT"/>
      <sheetName val="5-2 SPECIFIC SERV CHRGS (Input)"/>
      <sheetName val="5-3 OTHER REGULTD CHRGS (Input)"/>
      <sheetName val="5-4 CDM (Input)"/>
      <sheetName val="5-5 BASE REVENUE REQUIREMENT"/>
      <sheetName val="6-1 CUSTOMER CLASSES (Input)"/>
      <sheetName val="6-2 DEMAND, RATES (Input)"/>
      <sheetName val="6-3 Trfmr Ownership (Input)"/>
      <sheetName val="7-1 ALLOCATION - Base Rev. Req."/>
      <sheetName val="7-2 ALLOCATION - LV-Wheeling"/>
      <sheetName val="7-3 ALLOCATION - CDM (Input)"/>
      <sheetName val="8-1 RATES - BASE REV. REQ."/>
      <sheetName val="8-2 RATES - LV-Wheeling"/>
      <sheetName val="8-3 RATES - CDM"/>
      <sheetName val="8-4 RATE RIDERS -Reg. Assets"/>
      <sheetName val="8-5 DISTRIBUTION RATES"/>
      <sheetName val="8-6 RETAIL TRANSM RATES (Input)"/>
      <sheetName val="8-7 OTHER CHGS, COMMOD (Input)"/>
      <sheetName val="9-1 BILL IMPACTS"/>
      <sheetName val="9-2 BILL IMPACTS %"/>
      <sheetName val="9-1ALT BILL IMPACTS"/>
      <sheetName val="9-2ALT BILL IMPACTS %"/>
      <sheetName val="10-1 RATES SCHEDULE (Part 1)"/>
      <sheetName val="10-2 RATES SCHEDULE (Part 2)"/>
      <sheetName val="10-3 RATES SCHEDULE (Part 3)"/>
      <sheetName val="10-4 DISTR. RATES - RECONCILED"/>
      <sheetName val="HB Appendix A.1"/>
      <sheetName val="HB Appendix A.2"/>
      <sheetName val="HB Appendix A.3"/>
      <sheetName val="HB Appendix A.4"/>
      <sheetName val="Navigation Macro Values"/>
      <sheetName val="Filters"/>
    </sheetNames>
    <sheetDataSet>
      <sheetData sheetId="4">
        <row r="544">
          <cell r="O544">
            <v>138384.969</v>
          </cell>
        </row>
        <row r="545">
          <cell r="O545">
            <v>132327.919</v>
          </cell>
        </row>
        <row r="546">
          <cell r="O546">
            <v>186507.11900000004</v>
          </cell>
        </row>
        <row r="549">
          <cell r="O549">
            <v>34628.069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cel091410125348"/>
      <sheetName val="Sheet1"/>
    </sheetNames>
    <sheetDataSet>
      <sheetData sheetId="0">
        <row r="207">
          <cell r="H207">
            <v>123326.68000000001</v>
          </cell>
        </row>
        <row r="237">
          <cell r="H237">
            <v>95748.33000000002</v>
          </cell>
        </row>
        <row r="262">
          <cell r="H262">
            <v>120625.44999999998</v>
          </cell>
        </row>
        <row r="273">
          <cell r="H273">
            <v>78702.62999999999</v>
          </cell>
        </row>
        <row r="276">
          <cell r="H276">
            <v>375173.1099999999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1.00390625" style="0" customWidth="1"/>
    <col min="2" max="6" width="9.57421875" style="0" bestFit="1" customWidth="1"/>
  </cols>
  <sheetData>
    <row r="2" ht="13.5" thickBot="1">
      <c r="A2" t="s">
        <v>102</v>
      </c>
    </row>
    <row r="3" spans="1:6" ht="45.7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ht="16.5" thickBot="1">
      <c r="A4" s="3"/>
    </row>
    <row r="5" spans="1:6" ht="15.75" thickBot="1">
      <c r="A5" s="4" t="s">
        <v>6</v>
      </c>
      <c r="B5" s="5">
        <v>563916</v>
      </c>
      <c r="C5" s="5">
        <v>552692</v>
      </c>
      <c r="D5" s="5">
        <v>537645</v>
      </c>
      <c r="E5" s="5">
        <v>606584</v>
      </c>
      <c r="F5" s="5">
        <v>667816</v>
      </c>
    </row>
    <row r="6" spans="1:6" ht="16.5" thickBot="1">
      <c r="A6" s="6" t="s">
        <v>7</v>
      </c>
      <c r="B6" s="7"/>
      <c r="C6" s="7"/>
      <c r="D6" s="7"/>
      <c r="E6" s="7"/>
      <c r="F6" s="7"/>
    </row>
    <row r="7" spans="1:6" ht="15.75" thickBot="1">
      <c r="A7" s="8" t="s">
        <v>8</v>
      </c>
      <c r="B7" s="7"/>
      <c r="C7" s="7"/>
      <c r="D7" s="7"/>
      <c r="E7" s="7"/>
      <c r="F7" s="7"/>
    </row>
    <row r="8" spans="1:6" ht="15.75" thickBot="1">
      <c r="A8" s="8" t="s">
        <v>9</v>
      </c>
      <c r="B8" s="7"/>
      <c r="C8" s="7"/>
      <c r="D8" s="7"/>
      <c r="E8" s="7"/>
      <c r="F8" s="7"/>
    </row>
    <row r="9" spans="1:6" ht="15.75" thickBot="1">
      <c r="A9" s="8" t="s">
        <v>10</v>
      </c>
      <c r="B9" s="7"/>
      <c r="C9" s="7"/>
      <c r="D9" s="7"/>
      <c r="E9" s="7"/>
      <c r="F9" s="7"/>
    </row>
    <row r="10" spans="1:6" ht="15.75" thickBot="1">
      <c r="A10" s="8" t="s">
        <v>11</v>
      </c>
      <c r="B10" s="7"/>
      <c r="C10" s="7"/>
      <c r="D10" s="7"/>
      <c r="E10" s="7"/>
      <c r="F10" s="7"/>
    </row>
    <row r="11" spans="1:6" ht="15.75" thickBot="1">
      <c r="A11" s="8" t="s">
        <v>12</v>
      </c>
      <c r="B11" s="9">
        <v>552692</v>
      </c>
      <c r="C11" s="9">
        <v>537645</v>
      </c>
      <c r="D11" s="9">
        <v>606584</v>
      </c>
      <c r="E11" s="9">
        <v>667816</v>
      </c>
      <c r="F11" s="9">
        <v>801204</v>
      </c>
    </row>
    <row r="14" ht="13.5" thickBot="1">
      <c r="A14" t="s">
        <v>103</v>
      </c>
    </row>
    <row r="15" spans="1:6" ht="45.75" thickBot="1">
      <c r="A15" s="1" t="s">
        <v>0</v>
      </c>
      <c r="B15" s="35" t="s">
        <v>78</v>
      </c>
      <c r="C15" s="35" t="s">
        <v>2</v>
      </c>
      <c r="D15" s="35" t="s">
        <v>3</v>
      </c>
      <c r="E15" s="35" t="s">
        <v>4</v>
      </c>
      <c r="F15" s="35" t="s">
        <v>5</v>
      </c>
    </row>
    <row r="16" ht="15.75" thickBot="1">
      <c r="A16" s="36"/>
    </row>
    <row r="17" spans="1:6" ht="15.75" thickBot="1">
      <c r="A17" s="4" t="s">
        <v>6</v>
      </c>
      <c r="B17" s="5">
        <v>450905</v>
      </c>
      <c r="C17" s="5">
        <v>483376</v>
      </c>
      <c r="D17" s="5">
        <v>564916</v>
      </c>
      <c r="E17" s="5">
        <v>479836</v>
      </c>
      <c r="F17" s="5">
        <v>653051</v>
      </c>
    </row>
    <row r="18" spans="1:6" ht="15.75" thickBot="1">
      <c r="A18" s="38" t="s">
        <v>7</v>
      </c>
      <c r="B18" s="7"/>
      <c r="C18" s="7"/>
      <c r="D18" s="7"/>
      <c r="E18" s="7"/>
      <c r="F18" s="7"/>
    </row>
    <row r="19" spans="1:6" ht="15.75" thickBot="1">
      <c r="A19" s="8" t="s">
        <v>8</v>
      </c>
      <c r="B19" s="7"/>
      <c r="C19" s="7"/>
      <c r="D19" s="7"/>
      <c r="E19" s="7"/>
      <c r="F19" s="7"/>
    </row>
    <row r="20" spans="1:6" ht="15.75" thickBot="1">
      <c r="A20" s="8" t="s">
        <v>9</v>
      </c>
      <c r="B20" s="7"/>
      <c r="C20" s="7"/>
      <c r="D20" s="7"/>
      <c r="E20" s="7"/>
      <c r="F20" s="7"/>
    </row>
    <row r="21" spans="1:6" ht="15.75" thickBot="1">
      <c r="A21" s="8" t="s">
        <v>10</v>
      </c>
      <c r="B21" s="7"/>
      <c r="C21" s="7"/>
      <c r="D21" s="7"/>
      <c r="E21" s="7"/>
      <c r="F21" s="7"/>
    </row>
    <row r="22" spans="1:6" ht="15.75" thickBot="1">
      <c r="A22" s="8" t="s">
        <v>11</v>
      </c>
      <c r="B22" s="7"/>
      <c r="C22" s="7"/>
      <c r="D22" s="7"/>
      <c r="E22" s="7"/>
      <c r="F22" s="7"/>
    </row>
    <row r="23" spans="1:6" ht="15.75" thickBot="1">
      <c r="A23" s="8" t="s">
        <v>12</v>
      </c>
      <c r="B23" s="9">
        <v>483376</v>
      </c>
      <c r="C23" s="9">
        <v>564916</v>
      </c>
      <c r="D23" s="9">
        <v>479836</v>
      </c>
      <c r="E23" s="9">
        <v>653051</v>
      </c>
      <c r="F23" s="9">
        <v>797216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K6" sqref="K6"/>
    </sheetView>
  </sheetViews>
  <sheetFormatPr defaultColWidth="18.57421875" defaultRowHeight="12.75"/>
  <cols>
    <col min="1" max="1" width="18.421875" style="0" bestFit="1" customWidth="1"/>
    <col min="2" max="3" width="13.8515625" style="0" bestFit="1" customWidth="1"/>
    <col min="4" max="4" width="18.00390625" style="0" bestFit="1" customWidth="1"/>
    <col min="5" max="5" width="14.00390625" style="0" bestFit="1" customWidth="1"/>
    <col min="6" max="6" width="13.28125" style="0" bestFit="1" customWidth="1"/>
    <col min="7" max="7" width="14.00390625" style="0" bestFit="1" customWidth="1"/>
    <col min="8" max="8" width="16.28125" style="0" bestFit="1" customWidth="1"/>
    <col min="9" max="9" width="14.00390625" style="0" bestFit="1" customWidth="1"/>
    <col min="10" max="10" width="16.28125" style="0" bestFit="1" customWidth="1"/>
    <col min="11" max="11" width="16.00390625" style="0" bestFit="1" customWidth="1"/>
    <col min="12" max="12" width="16.57421875" style="0" bestFit="1" customWidth="1"/>
    <col min="13" max="13" width="13.57421875" style="0" bestFit="1" customWidth="1"/>
    <col min="14" max="14" width="16.28125" style="0" bestFit="1" customWidth="1"/>
  </cols>
  <sheetData>
    <row r="1" spans="1:14" ht="39" thickBot="1">
      <c r="A1" s="10"/>
      <c r="B1" s="11" t="s">
        <v>13</v>
      </c>
      <c r="C1" s="11" t="s">
        <v>14</v>
      </c>
      <c r="D1" s="11" t="s">
        <v>15</v>
      </c>
      <c r="E1" s="11" t="s">
        <v>16</v>
      </c>
      <c r="F1" s="11" t="s">
        <v>17</v>
      </c>
      <c r="G1" s="11" t="s">
        <v>18</v>
      </c>
      <c r="H1" s="11" t="s">
        <v>19</v>
      </c>
      <c r="I1" s="11" t="s">
        <v>20</v>
      </c>
      <c r="J1" s="11" t="s">
        <v>21</v>
      </c>
      <c r="K1" s="11" t="s">
        <v>22</v>
      </c>
      <c r="L1" s="11" t="s">
        <v>23</v>
      </c>
      <c r="M1" s="11" t="s">
        <v>24</v>
      </c>
      <c r="N1" s="11" t="s">
        <v>25</v>
      </c>
    </row>
    <row r="2" spans="1:15" ht="13.5" thickBot="1">
      <c r="A2" s="12" t="s">
        <v>26</v>
      </c>
      <c r="B2" s="53">
        <f>'[1]Summary of Op Costs'!$C$4</f>
        <v>138375.37</v>
      </c>
      <c r="C2" s="57">
        <f>'[2]2-2 UNADJUSTED ACCOUNTING DATA'!$O$544</f>
        <v>138384.969</v>
      </c>
      <c r="D2" s="58">
        <f>B2-C2</f>
        <v>-9.599000000016531</v>
      </c>
      <c r="E2" s="54">
        <v>189170.72999999998</v>
      </c>
      <c r="F2" s="53">
        <f>E2-C2</f>
        <v>50785.76099999997</v>
      </c>
      <c r="G2" s="54">
        <v>155932.77000000002</v>
      </c>
      <c r="H2" s="54">
        <f>G2-E2</f>
        <v>-33237.95999999996</v>
      </c>
      <c r="I2" s="54">
        <v>93952.17</v>
      </c>
      <c r="J2" s="54">
        <f>I2-G2</f>
        <v>-61980.60000000002</v>
      </c>
      <c r="K2" s="54">
        <f>'[1]Summary of Op Costs'!$G$4</f>
        <v>123326.68</v>
      </c>
      <c r="L2" s="53">
        <f>K2-I2</f>
        <v>29374.509999999995</v>
      </c>
      <c r="M2" s="54">
        <f>'[1]Summary of Op Costs'!$H$4</f>
        <v>69771.97145830658</v>
      </c>
      <c r="N2" s="53">
        <f>M2-K2</f>
        <v>-53554.70854169341</v>
      </c>
      <c r="O2" s="13"/>
    </row>
    <row r="3" spans="1:15" ht="13.5" thickBot="1">
      <c r="A3" s="14" t="s">
        <v>27</v>
      </c>
      <c r="B3" s="55">
        <f>'[1]Summary of Op Costs'!$C$5</f>
        <v>132327.91999999998</v>
      </c>
      <c r="C3" s="56">
        <f>'[2]2-2 UNADJUSTED ACCOUNTING DATA'!$O$545</f>
        <v>132327.919</v>
      </c>
      <c r="D3" s="58">
        <f>B3-C3</f>
        <v>0.0009999999892897904</v>
      </c>
      <c r="E3" s="56">
        <v>105318.66999999998</v>
      </c>
      <c r="F3" s="53">
        <f>E3-C3</f>
        <v>-27009.24900000001</v>
      </c>
      <c r="G3" s="56">
        <v>199233.52000000002</v>
      </c>
      <c r="H3" s="54">
        <f>G3-E3</f>
        <v>93914.85000000003</v>
      </c>
      <c r="I3" s="56">
        <v>137726.97</v>
      </c>
      <c r="J3" s="54">
        <f>I3-G3</f>
        <v>-61506.55000000002</v>
      </c>
      <c r="K3" s="56">
        <f>'[1]Summary of Op Costs'!$G$5</f>
        <v>102872.49166666671</v>
      </c>
      <c r="L3" s="53">
        <f>K3-I3</f>
        <v>-34854.47833333329</v>
      </c>
      <c r="M3" s="56">
        <f>'[1]Summary of Op Costs'!$H$5</f>
        <v>73360.9741326753</v>
      </c>
      <c r="N3" s="53">
        <f>M3-K3</f>
        <v>-29511.517533991413</v>
      </c>
      <c r="O3" s="16"/>
    </row>
    <row r="4" spans="1:15" ht="26.25" thickBot="1">
      <c r="A4" s="14" t="s">
        <v>28</v>
      </c>
      <c r="B4" s="55">
        <f>'[1]Summary of Op Costs'!$C$6</f>
        <v>186507.12000000002</v>
      </c>
      <c r="C4" s="56">
        <f>'[2]2-2 UNADJUSTED ACCOUNTING DATA'!$O$546</f>
        <v>186507.11900000004</v>
      </c>
      <c r="D4" s="58">
        <f>B4-C4</f>
        <v>0.0009999999892897904</v>
      </c>
      <c r="E4" s="56">
        <v>185274.18</v>
      </c>
      <c r="F4" s="53">
        <f>E4-C4</f>
        <v>-1232.9390000000421</v>
      </c>
      <c r="G4" s="56">
        <v>176542.68000000002</v>
      </c>
      <c r="H4" s="54">
        <f>G4-E4</f>
        <v>-8731.49999999997</v>
      </c>
      <c r="I4" s="56">
        <v>219695.26000000004</v>
      </c>
      <c r="J4" s="54">
        <f>I4-G4</f>
        <v>43152.580000000016</v>
      </c>
      <c r="K4" s="56">
        <f>'[1]Summary of Op Costs'!$G$6</f>
        <v>176419.76</v>
      </c>
      <c r="L4" s="53">
        <f>K4-I4</f>
        <v>-43275.50000000003</v>
      </c>
      <c r="M4" s="56">
        <f>'[1]Summary of Op Costs'!$H$6</f>
        <v>202594.45159999997</v>
      </c>
      <c r="N4" s="53">
        <f>M4-K4</f>
        <v>26174.691599999962</v>
      </c>
      <c r="O4" s="16"/>
    </row>
    <row r="5" spans="1:15" ht="26.25" thickBot="1">
      <c r="A5" s="14" t="s">
        <v>29</v>
      </c>
      <c r="B5" s="55">
        <f>'[1]Summary of Op Costs'!$C$7</f>
        <v>0</v>
      </c>
      <c r="C5" s="56">
        <v>0</v>
      </c>
      <c r="D5" s="58">
        <f>B5-C5</f>
        <v>0</v>
      </c>
      <c r="E5" s="56">
        <v>5811.849999999999</v>
      </c>
      <c r="F5" s="53">
        <f>E5-C5</f>
        <v>5811.849999999999</v>
      </c>
      <c r="G5" s="56">
        <v>0</v>
      </c>
      <c r="H5" s="54">
        <f>G5-E5</f>
        <v>-5811.849999999999</v>
      </c>
      <c r="I5" s="56">
        <v>0</v>
      </c>
      <c r="J5" s="54">
        <f>I5-G5</f>
        <v>0</v>
      </c>
      <c r="K5" s="56">
        <f>'[1]Summary of Op Costs'!$G$7</f>
        <v>2911.71</v>
      </c>
      <c r="L5" s="53">
        <f>K5-I5</f>
        <v>2911.71</v>
      </c>
      <c r="M5" s="56">
        <f>'[1]Summary of Op Costs'!$H$7</f>
        <v>3000</v>
      </c>
      <c r="N5" s="53">
        <f>M5-K5</f>
        <v>88.28999999999996</v>
      </c>
      <c r="O5" s="16"/>
    </row>
    <row r="6" spans="1:15" ht="26.25" thickBot="1">
      <c r="A6" s="14" t="s">
        <v>30</v>
      </c>
      <c r="B6" s="55">
        <f>'[1]Summary of Op Costs'!$C$8</f>
        <v>106724.46714285715</v>
      </c>
      <c r="C6" s="56">
        <f>'[2]2-2 UNADJUSTED ACCOUNTING DATA'!$O$549</f>
        <v>34628.069</v>
      </c>
      <c r="D6" s="58">
        <f>B6-C6</f>
        <v>72096.39814285714</v>
      </c>
      <c r="E6" s="56">
        <v>67115.73000000001</v>
      </c>
      <c r="F6" s="53">
        <f>E6-C6</f>
        <v>32487.661000000007</v>
      </c>
      <c r="G6" s="56">
        <v>5934.74</v>
      </c>
      <c r="H6" s="54">
        <f>G6-E6</f>
        <v>-61180.99000000001</v>
      </c>
      <c r="I6" s="56">
        <v>155210.14</v>
      </c>
      <c r="J6" s="54">
        <f>I6-G6</f>
        <v>149275.40000000002</v>
      </c>
      <c r="K6" s="56">
        <f>'[1]Summary of Op Costs'!$G$8</f>
        <v>314373.0883333334</v>
      </c>
      <c r="L6" s="53">
        <f>K6-I6</f>
        <v>159162.94833333336</v>
      </c>
      <c r="M6" s="56">
        <f>'[1]Summary of Op Costs'!$H$8</f>
        <v>452482.61990000005</v>
      </c>
      <c r="N6" s="53">
        <f>M6-K6</f>
        <v>138109.53156666667</v>
      </c>
      <c r="O6" s="16"/>
    </row>
    <row r="7" spans="1:15" ht="26.25" thickBot="1">
      <c r="A7" s="14" t="s">
        <v>31</v>
      </c>
      <c r="B7" s="55">
        <f>SUM(B2:B6)</f>
        <v>563934.8771428572</v>
      </c>
      <c r="C7" s="55">
        <f aca="true" t="shared" si="0" ref="C7:N7">SUM(C2:C6)</f>
        <v>491848.0760000001</v>
      </c>
      <c r="D7" s="55">
        <f t="shared" si="0"/>
        <v>72086.8011428571</v>
      </c>
      <c r="E7" s="55">
        <f t="shared" si="0"/>
        <v>552691.1599999999</v>
      </c>
      <c r="F7" s="55">
        <f t="shared" si="0"/>
        <v>60843.08399999992</v>
      </c>
      <c r="G7" s="55">
        <f t="shared" si="0"/>
        <v>537643.7100000001</v>
      </c>
      <c r="H7" s="55">
        <f t="shared" si="0"/>
        <v>-15047.44999999991</v>
      </c>
      <c r="I7" s="55">
        <f t="shared" si="0"/>
        <v>606584.54</v>
      </c>
      <c r="J7" s="55">
        <f t="shared" si="0"/>
        <v>68940.83</v>
      </c>
      <c r="K7" s="55">
        <f t="shared" si="0"/>
        <v>719903.7300000001</v>
      </c>
      <c r="L7" s="55">
        <f t="shared" si="0"/>
        <v>113319.19000000003</v>
      </c>
      <c r="M7" s="55">
        <f t="shared" si="0"/>
        <v>801210.0170909818</v>
      </c>
      <c r="N7" s="55">
        <f t="shared" si="0"/>
        <v>81306.28709098182</v>
      </c>
      <c r="O7" s="16"/>
    </row>
    <row r="8" spans="1:15" ht="26.25" thickBot="1">
      <c r="A8" s="14" t="s">
        <v>32</v>
      </c>
      <c r="B8" s="15"/>
      <c r="C8" s="59"/>
      <c r="D8" s="16"/>
      <c r="E8" s="16"/>
      <c r="F8" s="15"/>
      <c r="G8" s="16"/>
      <c r="H8" s="16"/>
      <c r="I8" s="16"/>
      <c r="J8" s="16"/>
      <c r="K8" s="16"/>
      <c r="L8" s="15"/>
      <c r="M8" s="16"/>
      <c r="N8" s="15"/>
      <c r="O8" s="16"/>
    </row>
    <row r="9" spans="1:15" ht="26.25" thickBot="1">
      <c r="A9" s="14" t="s">
        <v>33</v>
      </c>
      <c r="B9" s="15" t="s">
        <v>34</v>
      </c>
      <c r="C9" s="15" t="s">
        <v>34</v>
      </c>
      <c r="D9" s="16"/>
      <c r="E9" s="16"/>
      <c r="F9" s="15" t="s">
        <v>34</v>
      </c>
      <c r="G9" s="16"/>
      <c r="H9" s="16"/>
      <c r="I9" s="16"/>
      <c r="J9" s="16"/>
      <c r="K9" s="16"/>
      <c r="L9" s="15" t="s">
        <v>34</v>
      </c>
      <c r="M9" s="16"/>
      <c r="N9" s="15" t="s">
        <v>34</v>
      </c>
      <c r="O9" s="16"/>
    </row>
    <row r="10" spans="1:15" ht="30" customHeight="1" thickBot="1">
      <c r="A10" s="45" t="s">
        <v>37</v>
      </c>
      <c r="B10" s="46"/>
      <c r="C10" s="46"/>
      <c r="D10" s="46"/>
      <c r="E10" s="47"/>
      <c r="F10" s="15" t="s">
        <v>34</v>
      </c>
      <c r="G10" s="60">
        <f>N7/K7</f>
        <v>0.11294049982347196</v>
      </c>
      <c r="H10" s="16"/>
      <c r="I10" s="16"/>
      <c r="J10" s="16"/>
      <c r="K10" s="48"/>
      <c r="L10" s="49"/>
      <c r="M10" s="49"/>
      <c r="N10" s="49"/>
      <c r="O10" s="49"/>
    </row>
    <row r="11" spans="1:15" ht="30" customHeight="1" thickBot="1">
      <c r="A11" s="45" t="s">
        <v>38</v>
      </c>
      <c r="B11" s="46"/>
      <c r="C11" s="46"/>
      <c r="D11" s="46"/>
      <c r="E11" s="47"/>
      <c r="F11" s="15" t="s">
        <v>34</v>
      </c>
      <c r="G11" s="60">
        <f>(M7-B7)/B7</f>
        <v>0.42074918499502134</v>
      </c>
      <c r="H11" s="16"/>
      <c r="I11" s="16"/>
      <c r="J11" s="16"/>
      <c r="K11" s="43"/>
      <c r="L11" s="44"/>
      <c r="M11" s="44"/>
      <c r="N11" s="44"/>
      <c r="O11" s="44"/>
    </row>
    <row r="12" spans="1:15" ht="26.25" thickBot="1">
      <c r="A12" s="14" t="s">
        <v>35</v>
      </c>
      <c r="B12" s="40" t="s">
        <v>34</v>
      </c>
      <c r="C12" s="41"/>
      <c r="D12" s="61">
        <f>(E7+G7+I7)/3</f>
        <v>565639.8033333333</v>
      </c>
      <c r="E12" s="42"/>
      <c r="F12" s="16"/>
      <c r="G12" s="16"/>
      <c r="H12" s="16"/>
      <c r="I12" s="43"/>
      <c r="J12" s="44"/>
      <c r="K12" s="44"/>
      <c r="L12" s="44"/>
      <c r="M12" s="44"/>
      <c r="N12" s="44"/>
      <c r="O12" s="44"/>
    </row>
    <row r="13" spans="1:15" ht="39" thickBot="1">
      <c r="A13" s="14" t="s">
        <v>36</v>
      </c>
      <c r="B13" s="40" t="s">
        <v>34</v>
      </c>
      <c r="C13" s="41"/>
      <c r="D13" s="62">
        <f>(I7-E7)/E7</f>
        <v>0.09751084131687601</v>
      </c>
      <c r="E13" s="63"/>
      <c r="F13" s="16"/>
      <c r="G13" s="16"/>
      <c r="H13" s="16"/>
      <c r="I13" s="43"/>
      <c r="J13" s="44"/>
      <c r="K13" s="44"/>
      <c r="L13" s="44"/>
      <c r="M13" s="44"/>
      <c r="N13" s="44"/>
      <c r="O13" s="44"/>
    </row>
  </sheetData>
  <sheetProtection/>
  <mergeCells count="10">
    <mergeCell ref="B12:C12"/>
    <mergeCell ref="D12:E12"/>
    <mergeCell ref="I12:O12"/>
    <mergeCell ref="B13:C13"/>
    <mergeCell ref="D13:E13"/>
    <mergeCell ref="I13:O13"/>
    <mergeCell ref="A10:E10"/>
    <mergeCell ref="K10:O10"/>
    <mergeCell ref="A11:E11"/>
    <mergeCell ref="K11:O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7">
      <selection activeCell="C29" sqref="C29"/>
    </sheetView>
  </sheetViews>
  <sheetFormatPr defaultColWidth="9.140625" defaultRowHeight="12.75"/>
  <cols>
    <col min="1" max="1" width="46.140625" style="0" customWidth="1"/>
    <col min="2" max="5" width="16.421875" style="0" customWidth="1"/>
  </cols>
  <sheetData>
    <row r="1" spans="4:5" ht="12.75">
      <c r="D1" t="s">
        <v>39</v>
      </c>
      <c r="E1" t="s">
        <v>40</v>
      </c>
    </row>
    <row r="2" spans="4:5" ht="12.75">
      <c r="D2" t="s">
        <v>41</v>
      </c>
      <c r="E2" t="s">
        <v>42</v>
      </c>
    </row>
    <row r="3" spans="4:5" ht="12.75">
      <c r="D3" t="s">
        <v>43</v>
      </c>
      <c r="E3" t="s">
        <v>44</v>
      </c>
    </row>
    <row r="4" spans="4:5" ht="12.75">
      <c r="D4" t="s">
        <v>45</v>
      </c>
      <c r="E4" t="s">
        <v>46</v>
      </c>
    </row>
    <row r="5" spans="4:5" ht="12.75">
      <c r="D5" t="s">
        <v>47</v>
      </c>
      <c r="E5" t="s">
        <v>48</v>
      </c>
    </row>
    <row r="7" ht="12.75">
      <c r="D7" t="s">
        <v>49</v>
      </c>
    </row>
    <row r="9" spans="1:5" ht="18">
      <c r="A9" s="50" t="s">
        <v>50</v>
      </c>
      <c r="B9" s="50"/>
      <c r="C9" s="50"/>
      <c r="D9" s="50"/>
      <c r="E9" s="50"/>
    </row>
    <row r="11" spans="1:5" ht="25.5">
      <c r="A11" s="17"/>
      <c r="B11" s="18" t="s">
        <v>51</v>
      </c>
      <c r="C11" s="18" t="s">
        <v>52</v>
      </c>
      <c r="D11" s="18" t="s">
        <v>53</v>
      </c>
      <c r="E11" s="18" t="s">
        <v>54</v>
      </c>
    </row>
    <row r="12" spans="1:5" ht="12.75">
      <c r="A12" s="19" t="s">
        <v>55</v>
      </c>
      <c r="B12" s="20">
        <v>5</v>
      </c>
      <c r="C12" s="20">
        <v>5</v>
      </c>
      <c r="D12" s="20">
        <v>5</v>
      </c>
      <c r="E12" s="20">
        <v>5.6</v>
      </c>
    </row>
    <row r="13" spans="1:5" ht="12.75">
      <c r="A13" s="17" t="s">
        <v>108</v>
      </c>
      <c r="B13" s="21">
        <v>1</v>
      </c>
      <c r="C13" s="21">
        <v>1</v>
      </c>
      <c r="D13" s="21">
        <v>1</v>
      </c>
      <c r="E13" s="21">
        <v>0.6</v>
      </c>
    </row>
    <row r="14" spans="1:6" ht="12.75">
      <c r="A14" s="17" t="s">
        <v>106</v>
      </c>
      <c r="B14" s="21">
        <v>1</v>
      </c>
      <c r="C14" s="21">
        <v>1</v>
      </c>
      <c r="D14" s="21">
        <v>1</v>
      </c>
      <c r="E14" s="21">
        <v>1</v>
      </c>
      <c r="F14" s="39">
        <v>1</v>
      </c>
    </row>
    <row r="15" spans="1:5" ht="12.75">
      <c r="A15" s="17" t="s">
        <v>58</v>
      </c>
      <c r="B15" s="21">
        <v>4</v>
      </c>
      <c r="C15" s="21">
        <v>4</v>
      </c>
      <c r="D15" s="21">
        <v>4</v>
      </c>
      <c r="E15" s="21">
        <v>4</v>
      </c>
    </row>
    <row r="16" spans="1:5" ht="12.75">
      <c r="A16" s="17" t="s">
        <v>59</v>
      </c>
      <c r="B16" s="21"/>
      <c r="C16" s="21"/>
      <c r="D16" s="21"/>
      <c r="E16" s="21"/>
    </row>
    <row r="17" spans="1:5" ht="12.75">
      <c r="A17" s="17" t="s">
        <v>60</v>
      </c>
      <c r="B17" s="21"/>
      <c r="C17" s="21"/>
      <c r="D17" s="21"/>
      <c r="E17" s="21"/>
    </row>
    <row r="18" spans="1:5" ht="12.75">
      <c r="A18" s="19" t="s">
        <v>61</v>
      </c>
      <c r="B18" s="20">
        <v>1</v>
      </c>
      <c r="C18" s="20">
        <v>1</v>
      </c>
      <c r="D18" s="20">
        <v>1</v>
      </c>
      <c r="E18" s="20">
        <v>0</v>
      </c>
    </row>
    <row r="19" spans="1:5" ht="12.75">
      <c r="A19" s="17" t="s">
        <v>56</v>
      </c>
      <c r="B19" s="21"/>
      <c r="C19" s="21"/>
      <c r="D19" s="21"/>
      <c r="E19" s="21"/>
    </row>
    <row r="20" spans="1:5" ht="12.75">
      <c r="A20" s="17" t="s">
        <v>57</v>
      </c>
      <c r="B20" s="21"/>
      <c r="C20" s="21"/>
      <c r="D20" s="21"/>
      <c r="E20" s="21"/>
    </row>
    <row r="21" spans="1:5" ht="12.75">
      <c r="A21" s="17" t="s">
        <v>58</v>
      </c>
      <c r="B21" s="21"/>
      <c r="C21" s="21"/>
      <c r="D21" s="21"/>
      <c r="E21" s="21"/>
    </row>
    <row r="22" spans="1:5" ht="12.75">
      <c r="A22" s="17" t="s">
        <v>59</v>
      </c>
      <c r="B22" s="21"/>
      <c r="C22" s="21"/>
      <c r="D22" s="21"/>
      <c r="E22" s="21"/>
    </row>
    <row r="23" spans="1:5" ht="12.75">
      <c r="A23" s="17" t="s">
        <v>60</v>
      </c>
      <c r="B23" s="21"/>
      <c r="C23" s="21"/>
      <c r="D23" s="21"/>
      <c r="E23" s="21"/>
    </row>
    <row r="24" spans="1:5" ht="12.75">
      <c r="A24" s="19" t="s">
        <v>62</v>
      </c>
      <c r="B24" s="20"/>
      <c r="C24" s="20"/>
      <c r="D24" s="20"/>
      <c r="E24" s="20"/>
    </row>
    <row r="25" spans="1:5" ht="12.75">
      <c r="A25" s="17" t="s">
        <v>104</v>
      </c>
      <c r="B25" s="22">
        <v>100000</v>
      </c>
      <c r="C25" s="22">
        <v>110000</v>
      </c>
      <c r="D25" s="22">
        <v>120000</v>
      </c>
      <c r="E25" s="22">
        <v>125000</v>
      </c>
    </row>
    <row r="26" spans="1:5" ht="12.75">
      <c r="A26" s="17" t="s">
        <v>57</v>
      </c>
      <c r="B26" s="22"/>
      <c r="C26" s="22"/>
      <c r="D26" s="22"/>
      <c r="E26" s="22"/>
    </row>
    <row r="27" spans="1:5" ht="12.75">
      <c r="A27" s="17" t="s">
        <v>107</v>
      </c>
      <c r="B27" s="22"/>
      <c r="C27" s="22"/>
      <c r="D27" s="22"/>
      <c r="E27" s="22"/>
    </row>
    <row r="28" spans="1:5" ht="12.75">
      <c r="A28" s="17" t="s">
        <v>59</v>
      </c>
      <c r="B28" s="22">
        <v>307700</v>
      </c>
      <c r="C28" s="22">
        <v>325700</v>
      </c>
      <c r="D28" s="22">
        <v>380000</v>
      </c>
      <c r="E28" s="22">
        <v>391500</v>
      </c>
    </row>
    <row r="29" spans="1:5" ht="12.75">
      <c r="A29" s="17" t="s">
        <v>60</v>
      </c>
      <c r="B29" s="22"/>
      <c r="C29" s="22"/>
      <c r="D29" s="22"/>
      <c r="E29" s="22"/>
    </row>
    <row r="30" spans="1:5" ht="12.75">
      <c r="A30" s="19" t="s">
        <v>63</v>
      </c>
      <c r="B30" s="20"/>
      <c r="C30" s="20"/>
      <c r="D30" s="20"/>
      <c r="E30" s="20"/>
    </row>
    <row r="31" spans="1:5" ht="12.75">
      <c r="A31" s="17" t="s">
        <v>56</v>
      </c>
      <c r="B31" s="22"/>
      <c r="C31" s="22"/>
      <c r="D31" s="22"/>
      <c r="E31" s="22"/>
    </row>
    <row r="32" spans="1:5" ht="12.75">
      <c r="A32" s="17" t="s">
        <v>57</v>
      </c>
      <c r="B32" s="22"/>
      <c r="C32" s="22"/>
      <c r="D32" s="22"/>
      <c r="E32" s="22"/>
    </row>
    <row r="33" spans="1:5" ht="12.75">
      <c r="A33" s="17" t="s">
        <v>58</v>
      </c>
      <c r="B33" s="22"/>
      <c r="C33" s="22"/>
      <c r="D33" s="22"/>
      <c r="E33" s="22"/>
    </row>
    <row r="34" spans="1:5" ht="12.75">
      <c r="A34" s="17" t="s">
        <v>59</v>
      </c>
      <c r="B34" s="22"/>
      <c r="C34" s="22"/>
      <c r="D34" s="22"/>
      <c r="E34" s="22"/>
    </row>
    <row r="35" spans="1:5" ht="12.75">
      <c r="A35" s="17" t="s">
        <v>60</v>
      </c>
      <c r="B35" s="22"/>
      <c r="C35" s="22"/>
      <c r="D35" s="22"/>
      <c r="E35" s="22"/>
    </row>
    <row r="36" spans="1:5" ht="12.75">
      <c r="A36" s="19" t="s">
        <v>64</v>
      </c>
      <c r="B36" s="20"/>
      <c r="C36" s="20"/>
      <c r="D36" s="20"/>
      <c r="E36" s="20"/>
    </row>
    <row r="37" spans="1:5" ht="12.75">
      <c r="A37" s="17" t="s">
        <v>56</v>
      </c>
      <c r="B37" s="22"/>
      <c r="C37" s="22"/>
      <c r="D37" s="22"/>
      <c r="E37" s="22"/>
    </row>
    <row r="38" spans="1:5" ht="12.75">
      <c r="A38" s="17" t="s">
        <v>57</v>
      </c>
      <c r="B38" s="22"/>
      <c r="C38" s="22"/>
      <c r="D38" s="22"/>
      <c r="E38" s="22"/>
    </row>
    <row r="39" spans="1:5" ht="12.75">
      <c r="A39" s="17" t="s">
        <v>58</v>
      </c>
      <c r="B39" s="22"/>
      <c r="C39" s="22"/>
      <c r="D39" s="22"/>
      <c r="E39" s="22"/>
    </row>
    <row r="40" spans="1:5" ht="12.75">
      <c r="A40" s="17" t="s">
        <v>59</v>
      </c>
      <c r="B40" s="22"/>
      <c r="C40" s="22"/>
      <c r="D40" s="22"/>
      <c r="E40" s="22"/>
    </row>
    <row r="41" spans="1:5" ht="12.75">
      <c r="A41" s="17" t="s">
        <v>60</v>
      </c>
      <c r="B41" s="22"/>
      <c r="C41" s="22"/>
      <c r="D41" s="22"/>
      <c r="E41" s="22"/>
    </row>
    <row r="42" spans="1:5" ht="12.75">
      <c r="A42" s="19" t="s">
        <v>65</v>
      </c>
      <c r="B42" s="20"/>
      <c r="C42" s="20"/>
      <c r="D42" s="20"/>
      <c r="E42" s="20"/>
    </row>
    <row r="43" spans="1:5" ht="12.75">
      <c r="A43" s="17" t="s">
        <v>56</v>
      </c>
      <c r="B43" s="22">
        <f>B31+B37</f>
        <v>0</v>
      </c>
      <c r="C43" s="22">
        <f>C31+C37</f>
        <v>0</v>
      </c>
      <c r="D43" s="22">
        <f>D31+D37</f>
        <v>0</v>
      </c>
      <c r="E43" s="22">
        <f>E31+E37</f>
        <v>0</v>
      </c>
    </row>
    <row r="44" spans="1:5" ht="12.75">
      <c r="A44" s="17" t="s">
        <v>57</v>
      </c>
      <c r="B44" s="22">
        <f aca="true" t="shared" si="0" ref="B44:E47">B32+B38</f>
        <v>0</v>
      </c>
      <c r="C44" s="22">
        <f t="shared" si="0"/>
        <v>0</v>
      </c>
      <c r="D44" s="22">
        <f t="shared" si="0"/>
        <v>0</v>
      </c>
      <c r="E44" s="22">
        <f t="shared" si="0"/>
        <v>0</v>
      </c>
    </row>
    <row r="45" spans="1:5" ht="12.75">
      <c r="A45" s="17" t="s">
        <v>58</v>
      </c>
      <c r="B45" s="22">
        <f t="shared" si="0"/>
        <v>0</v>
      </c>
      <c r="C45" s="22">
        <f t="shared" si="0"/>
        <v>0</v>
      </c>
      <c r="D45" s="22">
        <f t="shared" si="0"/>
        <v>0</v>
      </c>
      <c r="E45" s="22">
        <f t="shared" si="0"/>
        <v>0</v>
      </c>
    </row>
    <row r="46" spans="1:5" ht="12.75">
      <c r="A46" s="17" t="s">
        <v>59</v>
      </c>
      <c r="B46" s="22">
        <f t="shared" si="0"/>
        <v>0</v>
      </c>
      <c r="C46" s="22">
        <f t="shared" si="0"/>
        <v>0</v>
      </c>
      <c r="D46" s="22">
        <f t="shared" si="0"/>
        <v>0</v>
      </c>
      <c r="E46" s="22">
        <f t="shared" si="0"/>
        <v>0</v>
      </c>
    </row>
    <row r="47" spans="1:5" ht="12.75">
      <c r="A47" s="17" t="s">
        <v>60</v>
      </c>
      <c r="B47" s="22">
        <f t="shared" si="0"/>
        <v>0</v>
      </c>
      <c r="C47" s="22">
        <f t="shared" si="0"/>
        <v>0</v>
      </c>
      <c r="D47" s="22">
        <f t="shared" si="0"/>
        <v>0</v>
      </c>
      <c r="E47" s="22">
        <f t="shared" si="0"/>
        <v>0</v>
      </c>
    </row>
    <row r="48" spans="1:5" ht="12.75">
      <c r="A48" s="19" t="s">
        <v>66</v>
      </c>
      <c r="B48" s="20"/>
      <c r="C48" s="20"/>
      <c r="D48" s="20"/>
      <c r="E48" s="20"/>
    </row>
    <row r="49" spans="1:5" ht="12.75">
      <c r="A49" s="17" t="s">
        <v>104</v>
      </c>
      <c r="B49" s="22">
        <f aca="true" t="shared" si="1" ref="B49:E53">B25+B43</f>
        <v>100000</v>
      </c>
      <c r="C49" s="22">
        <f t="shared" si="1"/>
        <v>110000</v>
      </c>
      <c r="D49" s="22">
        <f t="shared" si="1"/>
        <v>120000</v>
      </c>
      <c r="E49" s="22">
        <f t="shared" si="1"/>
        <v>125000</v>
      </c>
    </row>
    <row r="50" spans="1:5" ht="12.75">
      <c r="A50" s="17" t="s">
        <v>57</v>
      </c>
      <c r="B50" s="22">
        <f t="shared" si="1"/>
        <v>0</v>
      </c>
      <c r="C50" s="22">
        <f t="shared" si="1"/>
        <v>0</v>
      </c>
      <c r="D50" s="22">
        <f t="shared" si="1"/>
        <v>0</v>
      </c>
      <c r="E50" s="22">
        <f t="shared" si="1"/>
        <v>0</v>
      </c>
    </row>
    <row r="51" spans="1:5" ht="12.75">
      <c r="A51" s="17" t="s">
        <v>58</v>
      </c>
      <c r="B51" s="22">
        <f t="shared" si="1"/>
        <v>0</v>
      </c>
      <c r="C51" s="22">
        <f t="shared" si="1"/>
        <v>0</v>
      </c>
      <c r="D51" s="22">
        <f t="shared" si="1"/>
        <v>0</v>
      </c>
      <c r="E51" s="22">
        <f t="shared" si="1"/>
        <v>0</v>
      </c>
    </row>
    <row r="52" spans="1:5" ht="12.75">
      <c r="A52" s="17" t="s">
        <v>105</v>
      </c>
      <c r="B52" s="22">
        <f t="shared" si="1"/>
        <v>307700</v>
      </c>
      <c r="C52" s="22">
        <f t="shared" si="1"/>
        <v>325700</v>
      </c>
      <c r="D52" s="22">
        <f t="shared" si="1"/>
        <v>380000</v>
      </c>
      <c r="E52" s="22">
        <f t="shared" si="1"/>
        <v>391500</v>
      </c>
    </row>
    <row r="53" spans="1:5" ht="12.75">
      <c r="A53" s="17" t="s">
        <v>60</v>
      </c>
      <c r="B53" s="22">
        <f t="shared" si="1"/>
        <v>0</v>
      </c>
      <c r="C53" s="22">
        <f t="shared" si="1"/>
        <v>0</v>
      </c>
      <c r="D53" s="22">
        <f t="shared" si="1"/>
        <v>0</v>
      </c>
      <c r="E53" s="22">
        <f t="shared" si="1"/>
        <v>0</v>
      </c>
    </row>
    <row r="54" spans="1:5" ht="12.75">
      <c r="A54" s="19" t="s">
        <v>67</v>
      </c>
      <c r="B54" s="20"/>
      <c r="C54" s="20"/>
      <c r="D54" s="20"/>
      <c r="E54" s="20"/>
    </row>
    <row r="55" spans="1:5" ht="12.75">
      <c r="A55" s="17" t="s">
        <v>56</v>
      </c>
      <c r="B55" s="22"/>
      <c r="C55" s="22"/>
      <c r="D55" s="22"/>
      <c r="E55" s="22"/>
    </row>
    <row r="56" spans="1:5" ht="12.75">
      <c r="A56" s="17" t="s">
        <v>57</v>
      </c>
      <c r="B56" s="22"/>
      <c r="C56" s="22"/>
      <c r="D56" s="22"/>
      <c r="E56" s="22"/>
    </row>
    <row r="57" spans="1:5" ht="12.75">
      <c r="A57" s="17" t="s">
        <v>58</v>
      </c>
      <c r="B57" s="22"/>
      <c r="C57" s="22"/>
      <c r="D57" s="22"/>
      <c r="E57" s="22"/>
    </row>
    <row r="58" spans="1:5" ht="12.75">
      <c r="A58" s="17" t="s">
        <v>59</v>
      </c>
      <c r="B58" s="22"/>
      <c r="C58" s="22"/>
      <c r="D58" s="22"/>
      <c r="E58" s="22"/>
    </row>
    <row r="59" spans="1:5" ht="12.75">
      <c r="A59" s="17" t="s">
        <v>60</v>
      </c>
      <c r="B59" s="22"/>
      <c r="C59" s="22"/>
      <c r="D59" s="22"/>
      <c r="E59" s="22"/>
    </row>
    <row r="60" spans="1:5" ht="12.75">
      <c r="A60" s="19" t="s">
        <v>68</v>
      </c>
      <c r="B60" s="20"/>
      <c r="C60" s="20"/>
      <c r="D60" s="20"/>
      <c r="E60" s="20"/>
    </row>
    <row r="61" spans="1:5" ht="12.75">
      <c r="A61" s="17" t="s">
        <v>56</v>
      </c>
      <c r="B61" s="22"/>
      <c r="C61" s="22"/>
      <c r="D61" s="22"/>
      <c r="E61" s="22"/>
    </row>
    <row r="62" spans="1:5" ht="12.75">
      <c r="A62" s="17" t="s">
        <v>57</v>
      </c>
      <c r="B62" s="22"/>
      <c r="C62" s="22"/>
      <c r="D62" s="22"/>
      <c r="E62" s="22"/>
    </row>
    <row r="63" spans="1:5" ht="12.75">
      <c r="A63" s="17" t="s">
        <v>58</v>
      </c>
      <c r="B63" s="22"/>
      <c r="C63" s="22"/>
      <c r="D63" s="22"/>
      <c r="E63" s="22"/>
    </row>
    <row r="64" spans="1:5" ht="12.75">
      <c r="A64" s="17" t="s">
        <v>59</v>
      </c>
      <c r="B64" s="22"/>
      <c r="C64" s="22"/>
      <c r="D64" s="22"/>
      <c r="E64" s="22"/>
    </row>
    <row r="65" spans="1:5" ht="12.75">
      <c r="A65" s="17" t="s">
        <v>60</v>
      </c>
      <c r="B65" s="22"/>
      <c r="C65" s="22"/>
      <c r="D65" s="22"/>
      <c r="E65" s="22"/>
    </row>
    <row r="66" spans="1:5" ht="12.75">
      <c r="A66" s="19" t="s">
        <v>69</v>
      </c>
      <c r="B66" s="20"/>
      <c r="C66" s="20"/>
      <c r="D66" s="20"/>
      <c r="E66" s="20"/>
    </row>
    <row r="67" spans="1:5" ht="12.75">
      <c r="A67" s="17" t="s">
        <v>56</v>
      </c>
      <c r="B67" s="22"/>
      <c r="C67" s="22"/>
      <c r="D67" s="22"/>
      <c r="E67" s="22"/>
    </row>
    <row r="68" spans="1:5" ht="12.75">
      <c r="A68" s="17" t="s">
        <v>57</v>
      </c>
      <c r="B68" s="22"/>
      <c r="C68" s="22"/>
      <c r="D68" s="22"/>
      <c r="E68" s="22"/>
    </row>
    <row r="69" spans="1:5" ht="12.75">
      <c r="A69" s="17" t="s">
        <v>58</v>
      </c>
      <c r="B69" s="22"/>
      <c r="C69" s="22"/>
      <c r="D69" s="22"/>
      <c r="E69" s="22"/>
    </row>
    <row r="70" spans="1:5" ht="12.75">
      <c r="A70" s="17" t="s">
        <v>59</v>
      </c>
      <c r="B70" s="22"/>
      <c r="C70" s="22"/>
      <c r="D70" s="22"/>
      <c r="E70" s="22"/>
    </row>
    <row r="71" spans="1:5" ht="12.75">
      <c r="A71" s="17" t="s">
        <v>60</v>
      </c>
      <c r="B71" s="22"/>
      <c r="C71" s="22"/>
      <c r="D71" s="22"/>
      <c r="E71" s="22"/>
    </row>
    <row r="72" spans="1:5" ht="12.75">
      <c r="A72" s="19" t="s">
        <v>70</v>
      </c>
      <c r="B72" s="20"/>
      <c r="C72" s="20"/>
      <c r="D72" s="20"/>
      <c r="E72" s="20"/>
    </row>
    <row r="73" spans="1:5" ht="12.75">
      <c r="A73" s="17" t="s">
        <v>56</v>
      </c>
      <c r="B73" s="22"/>
      <c r="C73" s="22"/>
      <c r="D73" s="22"/>
      <c r="E73" s="22"/>
    </row>
    <row r="74" spans="1:5" ht="12.75">
      <c r="A74" s="17" t="s">
        <v>57</v>
      </c>
      <c r="B74" s="22"/>
      <c r="C74" s="22"/>
      <c r="D74" s="22"/>
      <c r="E74" s="22"/>
    </row>
    <row r="75" spans="1:5" ht="12.75">
      <c r="A75" s="17" t="s">
        <v>58</v>
      </c>
      <c r="B75" s="22"/>
      <c r="C75" s="22"/>
      <c r="D75" s="22"/>
      <c r="E75" s="22"/>
    </row>
    <row r="76" spans="1:5" ht="12.75">
      <c r="A76" s="17" t="s">
        <v>59</v>
      </c>
      <c r="B76" s="22"/>
      <c r="C76" s="22"/>
      <c r="D76" s="22"/>
      <c r="E76" s="22"/>
    </row>
    <row r="77" spans="1:5" ht="12.75">
      <c r="A77" s="17" t="s">
        <v>60</v>
      </c>
      <c r="B77" s="22"/>
      <c r="C77" s="22"/>
      <c r="D77" s="22"/>
      <c r="E77" s="22"/>
    </row>
    <row r="78" spans="1:5" ht="12.75">
      <c r="A78" s="20"/>
      <c r="B78" s="20"/>
      <c r="C78" s="20"/>
      <c r="D78" s="20"/>
      <c r="E78" s="20"/>
    </row>
    <row r="79" spans="1:5" ht="12.75">
      <c r="A79" s="23" t="s">
        <v>71</v>
      </c>
      <c r="B79" s="22">
        <f>SUM(B49:B53)</f>
        <v>407700</v>
      </c>
      <c r="C79" s="22">
        <f>SUM(C49:C53)</f>
        <v>435700</v>
      </c>
      <c r="D79" s="22">
        <f>SUM(D49:D53)</f>
        <v>500000</v>
      </c>
      <c r="E79" s="22">
        <f>SUM(E49:E53)</f>
        <v>516500</v>
      </c>
    </row>
    <row r="80" spans="1:5" ht="12.75">
      <c r="A80" s="23" t="s">
        <v>72</v>
      </c>
      <c r="B80" s="22"/>
      <c r="C80" s="22"/>
      <c r="D80" s="22"/>
      <c r="E80" s="22"/>
    </row>
    <row r="81" spans="1:5" ht="12.75">
      <c r="A81" s="23" t="s">
        <v>73</v>
      </c>
      <c r="B81" s="22">
        <f>B79-B80</f>
        <v>407700</v>
      </c>
      <c r="C81" s="22">
        <f>C79-C80</f>
        <v>435700</v>
      </c>
      <c r="D81" s="22">
        <f>D79-D80</f>
        <v>500000</v>
      </c>
      <c r="E81" s="22">
        <f>E79-E80</f>
        <v>516500</v>
      </c>
    </row>
  </sheetData>
  <sheetProtection/>
  <mergeCells count="1">
    <mergeCell ref="A9:E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23.140625" style="0" customWidth="1"/>
    <col min="2" max="10" width="15.28125" style="0" customWidth="1"/>
  </cols>
  <sheetData>
    <row r="1" spans="1:10" ht="12.75">
      <c r="A1" s="24"/>
      <c r="B1" s="51" t="s">
        <v>75</v>
      </c>
      <c r="C1" s="51" t="s">
        <v>76</v>
      </c>
      <c r="D1" s="51" t="s">
        <v>77</v>
      </c>
      <c r="E1" s="51" t="s">
        <v>78</v>
      </c>
      <c r="F1" s="51" t="s">
        <v>2</v>
      </c>
      <c r="G1" s="51" t="s">
        <v>79</v>
      </c>
      <c r="H1" s="51" t="s">
        <v>80</v>
      </c>
      <c r="I1" s="51" t="s">
        <v>81</v>
      </c>
      <c r="J1" s="26" t="s">
        <v>34</v>
      </c>
    </row>
    <row r="2" spans="1:10" ht="39" thickBot="1">
      <c r="A2" s="25" t="s">
        <v>74</v>
      </c>
      <c r="B2" s="52"/>
      <c r="C2" s="52"/>
      <c r="D2" s="52"/>
      <c r="E2" s="52"/>
      <c r="F2" s="52"/>
      <c r="G2" s="52"/>
      <c r="H2" s="52"/>
      <c r="I2" s="52"/>
      <c r="J2" s="27" t="s">
        <v>82</v>
      </c>
    </row>
    <row r="3" ht="16.5" thickBot="1">
      <c r="A3" s="3"/>
    </row>
    <row r="4" spans="1:10" ht="27" thickBot="1">
      <c r="A4" s="28" t="s">
        <v>83</v>
      </c>
      <c r="B4" s="29"/>
      <c r="C4" s="29"/>
      <c r="D4" s="30"/>
      <c r="E4" s="30"/>
      <c r="F4" s="30"/>
      <c r="G4" s="30"/>
      <c r="H4" s="30"/>
      <c r="I4" s="30"/>
      <c r="J4" s="30"/>
    </row>
    <row r="5" spans="1:10" ht="39.75" thickBot="1">
      <c r="A5" s="31" t="s">
        <v>84</v>
      </c>
      <c r="B5" s="32"/>
      <c r="C5" s="32"/>
      <c r="D5" s="33"/>
      <c r="E5" s="33"/>
      <c r="F5" s="33"/>
      <c r="G5" s="33"/>
      <c r="H5" s="33"/>
      <c r="I5" s="33"/>
      <c r="J5" s="33"/>
    </row>
    <row r="6" spans="1:10" ht="39.75" thickBot="1">
      <c r="A6" s="31" t="s">
        <v>85</v>
      </c>
      <c r="B6" s="32"/>
      <c r="C6" s="32"/>
      <c r="D6" s="33"/>
      <c r="E6" s="33"/>
      <c r="F6" s="33"/>
      <c r="G6" s="33"/>
      <c r="H6" s="33"/>
      <c r="I6" s="33"/>
      <c r="J6" s="33"/>
    </row>
    <row r="7" spans="1:10" ht="39" thickBot="1">
      <c r="A7" s="31" t="s">
        <v>86</v>
      </c>
      <c r="B7" s="33"/>
      <c r="C7" s="33"/>
      <c r="D7" s="33"/>
      <c r="E7" s="33"/>
      <c r="F7" s="33"/>
      <c r="G7" s="33"/>
      <c r="H7" s="33" t="s">
        <v>87</v>
      </c>
      <c r="I7" s="33"/>
      <c r="J7" s="33"/>
    </row>
    <row r="8" spans="1:10" ht="26.25" thickBot="1">
      <c r="A8" s="31" t="s">
        <v>88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26.25" thickBot="1">
      <c r="A9" s="31" t="s">
        <v>89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64.5" thickBot="1">
      <c r="A10" s="28" t="s">
        <v>90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77.25" thickBot="1">
      <c r="A11" s="31" t="s">
        <v>91</v>
      </c>
      <c r="B11" s="33"/>
      <c r="C11" s="33"/>
      <c r="D11" s="34"/>
      <c r="E11" s="34"/>
      <c r="F11" s="34"/>
      <c r="G11" s="34"/>
      <c r="H11" s="34"/>
      <c r="I11" s="34"/>
      <c r="J11" s="34"/>
    </row>
    <row r="12" spans="1:10" ht="39" thickBot="1">
      <c r="A12" s="31" t="s">
        <v>92</v>
      </c>
      <c r="B12" s="33"/>
      <c r="C12" s="33"/>
      <c r="D12" s="34"/>
      <c r="E12" s="34"/>
      <c r="F12" s="34"/>
      <c r="G12" s="34"/>
      <c r="H12" s="34"/>
      <c r="I12" s="34"/>
      <c r="J12" s="34"/>
    </row>
    <row r="13" spans="1:10" ht="39" thickBot="1">
      <c r="A13" s="31" t="s">
        <v>93</v>
      </c>
      <c r="B13" s="33"/>
      <c r="C13" s="33"/>
      <c r="D13" s="34"/>
      <c r="E13" s="34"/>
      <c r="F13" s="34"/>
      <c r="G13" s="34"/>
      <c r="H13" s="34"/>
      <c r="I13" s="34"/>
      <c r="J13" s="34"/>
    </row>
    <row r="14" spans="1:10" ht="13.5" thickBot="1">
      <c r="A14" s="31" t="s">
        <v>94</v>
      </c>
      <c r="B14" s="33"/>
      <c r="C14" s="33"/>
      <c r="D14" s="34"/>
      <c r="E14" s="34"/>
      <c r="F14" s="34"/>
      <c r="G14" s="34"/>
      <c r="H14" s="34"/>
      <c r="I14" s="34"/>
      <c r="J14" s="34"/>
    </row>
  </sheetData>
  <sheetProtection/>
  <mergeCells count="8">
    <mergeCell ref="F1:F2"/>
    <mergeCell ref="G1:G2"/>
    <mergeCell ref="H1:H2"/>
    <mergeCell ref="I1:I2"/>
    <mergeCell ref="B1:B2"/>
    <mergeCell ref="C1:C2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26.57421875" style="0" customWidth="1"/>
    <col min="2" max="6" width="15.28125" style="0" bestFit="1" customWidth="1"/>
  </cols>
  <sheetData>
    <row r="1" spans="1:6" ht="30.75" thickBot="1">
      <c r="A1" s="1"/>
      <c r="B1" s="35" t="s">
        <v>78</v>
      </c>
      <c r="C1" s="35" t="s">
        <v>2</v>
      </c>
      <c r="D1" s="35" t="s">
        <v>3</v>
      </c>
      <c r="E1" s="35" t="s">
        <v>95</v>
      </c>
      <c r="F1" s="35" t="s">
        <v>5</v>
      </c>
    </row>
    <row r="2" ht="15.75" thickBot="1">
      <c r="A2" s="36"/>
    </row>
    <row r="3" spans="1:6" ht="15.75" thickBot="1">
      <c r="A3" s="4" t="s">
        <v>96</v>
      </c>
      <c r="B3" s="64">
        <f>'[1]Customer Count Forecast'!$C$11</f>
        <v>2614</v>
      </c>
      <c r="C3" s="65">
        <f>'[1]Customer Count Forecast'!$F$11</f>
        <v>2649</v>
      </c>
      <c r="D3" s="64">
        <f>'[1]Customer Count Forecast'!$I$11</f>
        <v>2658</v>
      </c>
      <c r="E3" s="64">
        <f>'[1]Customer Count Forecast'!$L$11</f>
        <v>2677</v>
      </c>
      <c r="F3" s="64">
        <f>'[1]Customer Count Forecast'!$N$11</f>
        <v>2690</v>
      </c>
    </row>
    <row r="4" spans="1:6" ht="15.75" thickBot="1">
      <c r="A4" s="8" t="s">
        <v>97</v>
      </c>
      <c r="B4" s="66">
        <f>OMA!E7</f>
        <v>552691.1599999999</v>
      </c>
      <c r="C4" s="66">
        <f>OMA!G7</f>
        <v>537643.7100000001</v>
      </c>
      <c r="D4" s="66">
        <f>OMA!I7</f>
        <v>606584.54</v>
      </c>
      <c r="E4" s="66">
        <f>OMA!K7</f>
        <v>719903.7300000001</v>
      </c>
      <c r="F4" s="66">
        <f>OMA!M7</f>
        <v>801210.0170909818</v>
      </c>
    </row>
    <row r="5" spans="1:6" ht="15.75" thickBot="1">
      <c r="A5" s="8" t="s">
        <v>98</v>
      </c>
      <c r="B5" s="66">
        <f>B4/B3</f>
        <v>211.4350267788829</v>
      </c>
      <c r="C5" s="66">
        <f>C4/C3</f>
        <v>202.96100792751986</v>
      </c>
      <c r="D5" s="66">
        <f>D4/D3</f>
        <v>228.2108878856283</v>
      </c>
      <c r="E5" s="66">
        <f>E4/E3</f>
        <v>268.9218266716474</v>
      </c>
      <c r="F5" s="66">
        <f>F4/F3</f>
        <v>297.8475899966475</v>
      </c>
    </row>
    <row r="6" spans="1:6" ht="15.75" thickBot="1">
      <c r="A6" s="8" t="s">
        <v>99</v>
      </c>
      <c r="B6" s="37">
        <f>'Employee Costs'!B12</f>
        <v>5</v>
      </c>
      <c r="C6" s="37">
        <f>'Employee Costs'!C12</f>
        <v>5</v>
      </c>
      <c r="D6" s="37">
        <f>'Employee Costs'!D12</f>
        <v>5</v>
      </c>
      <c r="E6" s="37">
        <v>5</v>
      </c>
      <c r="F6" s="37">
        <v>6</v>
      </c>
    </row>
    <row r="7" spans="1:6" ht="15.75" thickBot="1">
      <c r="A7" s="8" t="s">
        <v>100</v>
      </c>
      <c r="B7" s="37">
        <f>B6/B3</f>
        <v>0.0019127773527161439</v>
      </c>
      <c r="C7" s="37">
        <f>C6/C3</f>
        <v>0.001887504718761797</v>
      </c>
      <c r="D7" s="37">
        <f>D6/D3</f>
        <v>0.0018811136192626034</v>
      </c>
      <c r="E7" s="37">
        <f>E6/E3</f>
        <v>0.0018677624206200972</v>
      </c>
      <c r="F7" s="37">
        <f>F6/F3</f>
        <v>0.0022304832713754648</v>
      </c>
    </row>
    <row r="8" spans="1:6" ht="15.75" thickBot="1">
      <c r="A8" s="38" t="s">
        <v>101</v>
      </c>
      <c r="B8" s="67">
        <f>B4/B6</f>
        <v>110538.23199999999</v>
      </c>
      <c r="C8" s="67">
        <f>C4/C6</f>
        <v>107528.74200000001</v>
      </c>
      <c r="D8" s="67">
        <f>D4/D6</f>
        <v>121316.90800000001</v>
      </c>
      <c r="E8" s="67">
        <f>E4/E6</f>
        <v>143980.746</v>
      </c>
      <c r="F8" s="67">
        <f>F4/F6</f>
        <v>133535.00284849698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1:M34"/>
  <sheetViews>
    <sheetView tabSelected="1" zoomScalePageLayoutView="0" workbookViewId="0" topLeftCell="A13">
      <selection activeCell="O20" sqref="O20"/>
    </sheetView>
  </sheetViews>
  <sheetFormatPr defaultColWidth="9.140625" defaultRowHeight="12.75"/>
  <cols>
    <col min="1" max="1" width="20.8515625" style="0" customWidth="1"/>
    <col min="2" max="2" width="11.28125" style="0" bestFit="1" customWidth="1"/>
    <col min="3" max="3" width="10.28125" style="0" bestFit="1" customWidth="1"/>
    <col min="5" max="5" width="10.8515625" style="0" customWidth="1"/>
    <col min="7" max="7" width="10.28125" style="0" customWidth="1"/>
    <col min="9" max="9" width="11.140625" style="0" customWidth="1"/>
    <col min="11" max="11" width="10.57421875" style="0" customWidth="1"/>
    <col min="13" max="13" width="10.140625" style="0" customWidth="1"/>
  </cols>
  <sheetData>
    <row r="21" spans="1:13" ht="38.25">
      <c r="A21" s="17"/>
      <c r="B21" s="77" t="s">
        <v>112</v>
      </c>
      <c r="C21" s="77" t="s">
        <v>113</v>
      </c>
      <c r="D21" s="77" t="s">
        <v>78</v>
      </c>
      <c r="E21" s="77" t="s">
        <v>114</v>
      </c>
      <c r="F21" s="77" t="s">
        <v>2</v>
      </c>
      <c r="G21" s="77" t="s">
        <v>115</v>
      </c>
      <c r="H21" s="77" t="s">
        <v>3</v>
      </c>
      <c r="I21" s="77" t="s">
        <v>116</v>
      </c>
      <c r="J21" s="77" t="s">
        <v>117</v>
      </c>
      <c r="K21" s="77" t="s">
        <v>118</v>
      </c>
      <c r="L21" s="77" t="s">
        <v>119</v>
      </c>
      <c r="M21" s="77" t="s">
        <v>120</v>
      </c>
    </row>
    <row r="22" spans="1:13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2.75">
      <c r="A23" s="23" t="s">
        <v>26</v>
      </c>
      <c r="B23" s="70">
        <v>138357</v>
      </c>
      <c r="C23" s="70">
        <v>50814</v>
      </c>
      <c r="D23" s="70">
        <v>189171</v>
      </c>
      <c r="E23" s="70">
        <f>F23-D23</f>
        <v>-33238</v>
      </c>
      <c r="F23" s="70">
        <v>155933</v>
      </c>
      <c r="G23" s="70">
        <f>H23-F23</f>
        <v>-61981</v>
      </c>
      <c r="H23" s="70">
        <v>93952</v>
      </c>
      <c r="I23" s="70">
        <f>J23-H23</f>
        <v>29374.680000000008</v>
      </c>
      <c r="J23" s="70">
        <f>'[3]excel091410125348'!$H$207</f>
        <v>123326.68000000001</v>
      </c>
      <c r="K23" s="70">
        <f>L23-J23</f>
        <v>3686.3199999999924</v>
      </c>
      <c r="L23" s="70">
        <v>127013</v>
      </c>
      <c r="M23" s="70">
        <f>L23-D23</f>
        <v>-62158</v>
      </c>
    </row>
    <row r="24" spans="1:13" ht="12.75">
      <c r="A24" s="23"/>
      <c r="B24" s="70"/>
      <c r="C24" s="71">
        <v>0.367</v>
      </c>
      <c r="D24" s="70"/>
      <c r="E24" s="71">
        <f>E23/D23</f>
        <v>-0.17570346406161622</v>
      </c>
      <c r="F24" s="70"/>
      <c r="G24" s="71">
        <f>G23/F23</f>
        <v>-0.3974848171971295</v>
      </c>
      <c r="H24" s="70"/>
      <c r="I24" s="71">
        <f>I23/H23</f>
        <v>0.3126562500000001</v>
      </c>
      <c r="J24" s="70"/>
      <c r="K24" s="71">
        <f>K23/J23</f>
        <v>0.029890693562820245</v>
      </c>
      <c r="L24" s="70"/>
      <c r="M24" s="78">
        <f>M23/D23</f>
        <v>-0.32858101928942596</v>
      </c>
    </row>
    <row r="25" spans="1:13" ht="12.75">
      <c r="A25" s="23" t="s">
        <v>27</v>
      </c>
      <c r="B25" s="70">
        <v>132328</v>
      </c>
      <c r="C25" s="70">
        <v>-27009</v>
      </c>
      <c r="D25" s="70">
        <v>105319</v>
      </c>
      <c r="E25" s="70">
        <f>F25-D25</f>
        <v>93915</v>
      </c>
      <c r="F25" s="70">
        <v>199234</v>
      </c>
      <c r="G25" s="70">
        <f>H25-F25</f>
        <v>-61507</v>
      </c>
      <c r="H25" s="70">
        <v>137727</v>
      </c>
      <c r="I25" s="70">
        <f>J25-H25</f>
        <v>-41978.669999999984</v>
      </c>
      <c r="J25" s="70">
        <f>'[3]excel091410125348'!$H$237</f>
        <v>95748.33000000002</v>
      </c>
      <c r="K25" s="70">
        <f>L25-J25</f>
        <v>-22387.330000000016</v>
      </c>
      <c r="L25" s="70">
        <v>73361</v>
      </c>
      <c r="M25" s="70">
        <f>L25-D25</f>
        <v>-31958</v>
      </c>
    </row>
    <row r="26" spans="1:13" ht="12.75">
      <c r="A26" s="23"/>
      <c r="B26" s="70"/>
      <c r="C26" s="71">
        <v>0.204</v>
      </c>
      <c r="D26" s="70"/>
      <c r="E26" s="71">
        <f>E25/D25</f>
        <v>0.8917194428355757</v>
      </c>
      <c r="F26" s="70"/>
      <c r="G26" s="71">
        <f>G25/F25</f>
        <v>-0.30871738759448686</v>
      </c>
      <c r="H26" s="70"/>
      <c r="I26" s="71">
        <f>I25/H25</f>
        <v>-0.3047962273192619</v>
      </c>
      <c r="J26" s="70"/>
      <c r="K26" s="71">
        <f>K25/J25</f>
        <v>-0.23381431300159505</v>
      </c>
      <c r="L26" s="70"/>
      <c r="M26" s="78">
        <f>M25/D25</f>
        <v>-0.3034400250667021</v>
      </c>
    </row>
    <row r="27" spans="1:13" ht="12.75">
      <c r="A27" s="23" t="s">
        <v>109</v>
      </c>
      <c r="B27" s="70">
        <v>186507</v>
      </c>
      <c r="C27" s="70">
        <v>-1233</v>
      </c>
      <c r="D27" s="70">
        <v>185274</v>
      </c>
      <c r="E27" s="70">
        <f>F27-D27</f>
        <v>-8731</v>
      </c>
      <c r="F27" s="70">
        <v>176543</v>
      </c>
      <c r="G27" s="70">
        <f>H27-F27</f>
        <v>43152</v>
      </c>
      <c r="H27" s="70">
        <v>219695</v>
      </c>
      <c r="I27" s="70">
        <f>J27-H27</f>
        <v>-99069.55000000002</v>
      </c>
      <c r="J27" s="70">
        <f>'[3]excel091410125348'!$H$262</f>
        <v>120625.44999999998</v>
      </c>
      <c r="K27" s="70">
        <f>L27-J27</f>
        <v>81968.55000000002</v>
      </c>
      <c r="L27" s="70">
        <v>202594</v>
      </c>
      <c r="M27" s="70">
        <f>L27-D27</f>
        <v>17320</v>
      </c>
    </row>
    <row r="28" spans="1:13" ht="12.75">
      <c r="A28" s="23"/>
      <c r="B28" s="70"/>
      <c r="C28" s="71">
        <v>-0.007</v>
      </c>
      <c r="D28" s="70"/>
      <c r="E28" s="71">
        <f>E27/D27</f>
        <v>-0.047124798946425295</v>
      </c>
      <c r="F28" s="70"/>
      <c r="G28" s="71">
        <f>G27/F27</f>
        <v>0.24442770316580095</v>
      </c>
      <c r="H28" s="70"/>
      <c r="I28" s="71">
        <f>I27/H27</f>
        <v>-0.4509413049910103</v>
      </c>
      <c r="J28" s="70"/>
      <c r="K28" s="71">
        <f>K27/J27</f>
        <v>0.6795294856931106</v>
      </c>
      <c r="L28" s="70"/>
      <c r="M28" s="78">
        <f>M27/D27</f>
        <v>0.09348316547383875</v>
      </c>
    </row>
    <row r="29" spans="1:13" ht="12.75">
      <c r="A29" s="23" t="s">
        <v>29</v>
      </c>
      <c r="B29" s="70">
        <v>0</v>
      </c>
      <c r="C29" s="70">
        <v>5812</v>
      </c>
      <c r="D29" s="70">
        <v>5812</v>
      </c>
      <c r="E29" s="70">
        <f>F29-D29</f>
        <v>-5812</v>
      </c>
      <c r="F29" s="70">
        <v>0</v>
      </c>
      <c r="G29" s="70">
        <f>H29-F29</f>
        <v>0</v>
      </c>
      <c r="H29" s="70">
        <v>0</v>
      </c>
      <c r="I29" s="70">
        <f>J29-H29</f>
        <v>78702.62999999999</v>
      </c>
      <c r="J29" s="70">
        <f>'[3]excel091410125348'!$H$273</f>
        <v>78702.62999999999</v>
      </c>
      <c r="K29" s="70">
        <f>L29-J29</f>
        <v>-75702.62999999999</v>
      </c>
      <c r="L29" s="70">
        <v>3000</v>
      </c>
      <c r="M29" s="70">
        <f>L29-D29</f>
        <v>-2812</v>
      </c>
    </row>
    <row r="30" spans="1:13" ht="12.75">
      <c r="A30" s="23"/>
      <c r="B30" s="70"/>
      <c r="C30" s="72" t="s">
        <v>111</v>
      </c>
      <c r="D30" s="70"/>
      <c r="E30" s="71">
        <f>E29/D29</f>
        <v>-1</v>
      </c>
      <c r="F30" s="70"/>
      <c r="G30" s="72" t="s">
        <v>111</v>
      </c>
      <c r="H30" s="70"/>
      <c r="I30" s="72" t="s">
        <v>111</v>
      </c>
      <c r="J30" s="70"/>
      <c r="K30" s="71">
        <f>K29/J29</f>
        <v>-0.9618818329196877</v>
      </c>
      <c r="L30" s="70"/>
      <c r="M30" s="78">
        <f>M29/D29</f>
        <v>-0.48382656572608396</v>
      </c>
    </row>
    <row r="31" spans="1:13" ht="12.75">
      <c r="A31" s="23" t="s">
        <v>110</v>
      </c>
      <c r="B31" s="70">
        <v>106724</v>
      </c>
      <c r="C31" s="70">
        <v>-39608</v>
      </c>
      <c r="D31" s="70">
        <v>67116</v>
      </c>
      <c r="E31" s="70">
        <f>F31-D31</f>
        <v>-61181</v>
      </c>
      <c r="F31" s="70">
        <v>5935</v>
      </c>
      <c r="G31" s="70">
        <f>H31-F31</f>
        <v>146275</v>
      </c>
      <c r="H31" s="70">
        <v>152210</v>
      </c>
      <c r="I31" s="70">
        <f>J31-H31</f>
        <v>222963.10999999993</v>
      </c>
      <c r="J31" s="70">
        <f>'[3]excel091410125348'!$H$276</f>
        <v>375173.1099999999</v>
      </c>
      <c r="K31" s="70">
        <f>L31-J31</f>
        <v>20062.890000000072</v>
      </c>
      <c r="L31" s="70">
        <v>395236</v>
      </c>
      <c r="M31" s="70">
        <f>L31-D31</f>
        <v>328120</v>
      </c>
    </row>
    <row r="32" spans="1:13" ht="12.75">
      <c r="A32" s="23"/>
      <c r="B32" s="70"/>
      <c r="C32" s="71">
        <v>-0.371</v>
      </c>
      <c r="D32" s="70"/>
      <c r="E32" s="71">
        <f>E31/D31</f>
        <v>-0.9115710113832767</v>
      </c>
      <c r="F32" s="70"/>
      <c r="G32" s="71">
        <f>G31/F31</f>
        <v>24.646166807076664</v>
      </c>
      <c r="H32" s="70"/>
      <c r="I32" s="71">
        <f>I31/H31</f>
        <v>1.4648387753761247</v>
      </c>
      <c r="J32" s="70"/>
      <c r="K32" s="71">
        <f>K31/J31</f>
        <v>0.05347635388900893</v>
      </c>
      <c r="L32" s="70"/>
      <c r="M32" s="78">
        <f>M31/D31</f>
        <v>4.88884915668395</v>
      </c>
    </row>
    <row r="33" spans="1:13" ht="12.75">
      <c r="A33" s="23" t="s">
        <v>31</v>
      </c>
      <c r="B33" s="73">
        <f>SUM(B23:B31)</f>
        <v>563916</v>
      </c>
      <c r="C33" s="73">
        <f>C23+C25+C27+C29+C31</f>
        <v>-11224</v>
      </c>
      <c r="D33" s="73">
        <f>SUM(D23:D31)</f>
        <v>552692</v>
      </c>
      <c r="E33" s="73">
        <f>F33-D33</f>
        <v>-15047</v>
      </c>
      <c r="F33" s="73">
        <f>SUM(F23:F31)</f>
        <v>537645</v>
      </c>
      <c r="G33" s="73">
        <f>H33-F33</f>
        <v>65939</v>
      </c>
      <c r="H33" s="74">
        <f>SUM(H23:H31)</f>
        <v>603584</v>
      </c>
      <c r="I33" s="73">
        <f>J33-H33</f>
        <v>189992.19999999995</v>
      </c>
      <c r="J33" s="73">
        <f>SUM(J23:J31)</f>
        <v>793576.2</v>
      </c>
      <c r="K33" s="73">
        <f>L33-J33</f>
        <v>7627.800000000047</v>
      </c>
      <c r="L33" s="73">
        <f>SUM(L23:L31)</f>
        <v>801204</v>
      </c>
      <c r="M33" s="73">
        <f>L33-D33</f>
        <v>248512</v>
      </c>
    </row>
    <row r="34" spans="2:13" ht="12.75">
      <c r="B34" s="68"/>
      <c r="C34" s="75">
        <v>-0.0199</v>
      </c>
      <c r="D34" s="68"/>
      <c r="E34" s="75">
        <f>E33/D33</f>
        <v>-0.027224928169758203</v>
      </c>
      <c r="F34" s="68"/>
      <c r="G34" s="75">
        <f>G33/F33</f>
        <v>0.12264412391075896</v>
      </c>
      <c r="H34" s="69"/>
      <c r="I34" s="75">
        <f>I33/H33</f>
        <v>0.31477342010391257</v>
      </c>
      <c r="J34" s="68"/>
      <c r="K34" s="76">
        <f>K33/J33</f>
        <v>0.009611931406209065</v>
      </c>
      <c r="L34" s="68"/>
      <c r="M34" s="76">
        <f>M33/D33</f>
        <v>0.4496392203976175</v>
      </c>
    </row>
  </sheetData>
  <sheetProtection/>
  <printOptions/>
  <pageMargins left="0.7" right="0.7" top="0.75" bottom="0.75" header="0.3" footer="0.3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abramoma</dc:creator>
  <cp:keywords/>
  <dc:description/>
  <cp:lastModifiedBy>graigp</cp:lastModifiedBy>
  <dcterms:created xsi:type="dcterms:W3CDTF">2010-08-17T20:10:48Z</dcterms:created>
  <dcterms:modified xsi:type="dcterms:W3CDTF">2010-09-14T19:55:36Z</dcterms:modified>
  <cp:category/>
  <cp:version/>
  <cp:contentType/>
  <cp:contentStatus/>
</cp:coreProperties>
</file>