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180" windowHeight="8850" tabRatio="528" activeTab="0"/>
  </bookViews>
  <sheets>
    <sheet name="Data" sheetId="1" r:id="rId1"/>
    <sheet name="Calculations" sheetId="2" r:id="rId2"/>
    <sheet name="Report" sheetId="3" r:id="rId3"/>
    <sheet name="Information" sheetId="4" r:id="rId4"/>
  </sheets>
  <definedNames>
    <definedName name="cwip_cca47">'Information'!$B$6</definedName>
    <definedName name="cwip_depr">'Information'!$B$10</definedName>
    <definedName name="cwip_equityratio">'Information'!#REF!</definedName>
    <definedName name="cwip_rbinterest">'Information'!$B$9</definedName>
    <definedName name="cwip_rob">'Information'!$B$8</definedName>
    <definedName name="cwip_roe">'Information'!#REF!</definedName>
    <definedName name="cwip_tax">'Information'!$B$4</definedName>
    <definedName name="cwip_wacc">'Information'!$B$5</definedName>
    <definedName name="cwip_wc">'Information'!$B$7</definedName>
    <definedName name="_xlnm.Print_Area" localSheetId="2">'Report'!$A$1:$BW$63</definedName>
    <definedName name="_xlnm.Print_Titles" localSheetId="2">'Report'!$A:$C</definedName>
    <definedName name="solver_adj" localSheetId="1" hidden="1">'Calculations'!#REF!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'Calculations'!#REF!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'Calculations'!$H$106</definedName>
    <definedName name="solver_pre" localSheetId="1" hidden="1">0.000001</definedName>
    <definedName name="solver_rel1" localSheetId="1" hidden="1">1</definedName>
    <definedName name="solver_rhs1" localSheetId="1" hidden="1">'Calculations'!#REF!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<sst xmlns="http://schemas.openxmlformats.org/spreadsheetml/2006/main" count="267" uniqueCount="176">
  <si>
    <t>(in $k)</t>
  </si>
  <si>
    <t>Total Project Capex</t>
  </si>
  <si>
    <t>UCC, beginning of year (A)</t>
  </si>
  <si>
    <t>Additions to UCC pool (B)</t>
  </si>
  <si>
    <t>UCC, end of year</t>
  </si>
  <si>
    <t>Adjusted UCC for CCA calculations</t>
  </si>
  <si>
    <t>50% Rule Adjustment</t>
  </si>
  <si>
    <t>UCC before 50% Rule Adjustment</t>
  </si>
  <si>
    <t>CCA Claimed</t>
  </si>
  <si>
    <t>CCA (8%)</t>
  </si>
  <si>
    <t>Operating Cash Flow (mid yr)</t>
  </si>
  <si>
    <t>Operating Cash Flow (full yr)</t>
  </si>
  <si>
    <t>PV Factor for mid-year discounting</t>
  </si>
  <si>
    <t>PV Factor for full-year discounting</t>
  </si>
  <si>
    <t>PV by Year</t>
  </si>
  <si>
    <t>Accumulated PV</t>
  </si>
  <si>
    <t>Total</t>
  </si>
  <si>
    <t>Incremental OM&amp;A Costs</t>
  </si>
  <si>
    <t>Cumulative Awaiting Pool Entry</t>
  </si>
  <si>
    <t>Project Year</t>
  </si>
  <si>
    <t>CCA Tax Shield Adjustment</t>
  </si>
  <si>
    <t>Facility Name</t>
  </si>
  <si>
    <t>Scope</t>
  </si>
  <si>
    <t>Field</t>
  </si>
  <si>
    <t>Information</t>
  </si>
  <si>
    <t>Tax Rate</t>
  </si>
  <si>
    <t>In-Service Date</t>
  </si>
  <si>
    <t>Cumulative Capex</t>
  </si>
  <si>
    <t>CapEx - Land</t>
  </si>
  <si>
    <t xml:space="preserve">CapEx - Class 47 </t>
  </si>
  <si>
    <t>CCA (Class 47)</t>
  </si>
  <si>
    <t>DCF Calculation</t>
  </si>
  <si>
    <t>Grand Total</t>
  </si>
  <si>
    <t>Revenue Requirement - - Revenue + suff./(def.) above</t>
  </si>
  <si>
    <t>Hydro One WACC</t>
  </si>
  <si>
    <t>Class 47 CCA Rate</t>
  </si>
  <si>
    <t>CCA</t>
  </si>
  <si>
    <t>Depreciation</t>
  </si>
  <si>
    <t>Bruce to Milton</t>
  </si>
  <si>
    <t>CapEx - Class 47 Overheads</t>
  </si>
  <si>
    <t>CapEx - Land Overheads</t>
  </si>
  <si>
    <t>Components of Rate Base</t>
  </si>
  <si>
    <t>Long Term Debt</t>
  </si>
  <si>
    <t>Short- Term Debt</t>
  </si>
  <si>
    <t>Equity</t>
  </si>
  <si>
    <t>% Returns on Rate Base</t>
  </si>
  <si>
    <t>$ Returns on Rate Base</t>
  </si>
  <si>
    <t>Income Tax</t>
  </si>
  <si>
    <t xml:space="preserve"> Depreciation &amp; Amortization</t>
  </si>
  <si>
    <t>Return on Debt</t>
  </si>
  <si>
    <t>Return on Equity</t>
  </si>
  <si>
    <t>Income tax</t>
  </si>
  <si>
    <t>Terminal Tax Shield Adjustment</t>
  </si>
  <si>
    <t>Terminal Tax Shield</t>
  </si>
  <si>
    <t>Project Costs</t>
  </si>
  <si>
    <t>Rate Impact</t>
  </si>
  <si>
    <t>Accelerated Cost of Recovery in CWIP</t>
  </si>
  <si>
    <t>CWIP/Fixed Asset Depreciation</t>
  </si>
  <si>
    <t>Gross Capital Cost, beginning of year</t>
  </si>
  <si>
    <t>Net Book Value, beginning of year</t>
  </si>
  <si>
    <t>Additions during year</t>
  </si>
  <si>
    <t>Value to Depreciate</t>
  </si>
  <si>
    <t>Depreciaton - annual basis</t>
  </si>
  <si>
    <t>Accumulated Depreciation, end of year</t>
  </si>
  <si>
    <t>Net Book Value, end of year</t>
  </si>
  <si>
    <t xml:space="preserve">Average Net Book Value for the year, I.E. Average Rate Base </t>
  </si>
  <si>
    <t>Depreciaton - Rate Base - Land</t>
  </si>
  <si>
    <t>In-Service Impact</t>
  </si>
  <si>
    <t>Average Ratebase of BxM</t>
  </si>
  <si>
    <t>Additional Revenue Requirement of in-service BxM</t>
  </si>
  <si>
    <t>Revenue Requirement of in-service BxM in ratecase</t>
  </si>
  <si>
    <t>Base Revenue Requirement w/o BxM</t>
  </si>
  <si>
    <t>Plus Calculated BxM Revenue Requirement</t>
  </si>
  <si>
    <t>Plus Accelerated Cost of Recovery in CWIP</t>
  </si>
  <si>
    <t>Estimated Revenue Requirement</t>
  </si>
  <si>
    <t>Revenue Requirement</t>
  </si>
  <si>
    <t>Impact due to BxM</t>
  </si>
  <si>
    <t>PV of Revenue Requirement</t>
  </si>
  <si>
    <t>Cumulative PV of Revenue Requirement</t>
  </si>
  <si>
    <t>Year</t>
  </si>
  <si>
    <t xml:space="preserve">   PV Capital - Upfront</t>
  </si>
  <si>
    <t xml:space="preserve">   PV Surplus / (Shortfall)</t>
  </si>
  <si>
    <t xml:space="preserve"> </t>
  </si>
  <si>
    <t>Revenue Requirement Impact</t>
  </si>
  <si>
    <t>Accelerated CWIP</t>
  </si>
  <si>
    <t>PV of BxM Revenue Requirement Impact</t>
  </si>
  <si>
    <t>Incremental DCF of Project</t>
  </si>
  <si>
    <t>Economic Study Horizon - Years:</t>
  </si>
  <si>
    <t xml:space="preserve">   PV of Accelerated Cost of Recovery in CWIP</t>
  </si>
  <si>
    <t>PV of Capital Expenditures</t>
  </si>
  <si>
    <t>PV of Accelerated Cost of Recovery in CWIP</t>
  </si>
  <si>
    <t>PV of Income Tax Shield</t>
  </si>
  <si>
    <t>Capital Expenditures - subject to mid year as goes into Ratebase in mid year</t>
  </si>
  <si>
    <t>% Impact of BxM on Revenue Requirement</t>
  </si>
  <si>
    <t>Land</t>
  </si>
  <si>
    <t>$M</t>
  </si>
  <si>
    <t>NPV of Revenue Requirement</t>
  </si>
  <si>
    <t>Return on Rate Base</t>
  </si>
  <si>
    <t>Discount Rate (Hydro One WACC) - %</t>
  </si>
  <si>
    <t>Fixed Assets</t>
  </si>
  <si>
    <t>AFUDC</t>
  </si>
  <si>
    <t>Overheads</t>
  </si>
  <si>
    <t>CAA</t>
  </si>
  <si>
    <t>% Impact of BxM</t>
  </si>
  <si>
    <t>Incremental Ratebase</t>
  </si>
  <si>
    <t xml:space="preserve">Attachment 1 to Staff 122  - CWIP in ratebase </t>
  </si>
  <si>
    <t xml:space="preserve">   PV Income Tax</t>
  </si>
  <si>
    <t>In-Service Year</t>
  </si>
  <si>
    <t>Yes</t>
  </si>
  <si>
    <t>Rate Base Additions</t>
  </si>
  <si>
    <t>Total Ratebase Additions</t>
  </si>
  <si>
    <t>Total CF</t>
  </si>
  <si>
    <t>Accelerate CWIP</t>
  </si>
  <si>
    <t>Overhead Rate</t>
  </si>
  <si>
    <t>AFUDC Rate</t>
  </si>
  <si>
    <t>Project in Service?</t>
  </si>
  <si>
    <t>End of Year Awaiting Pool Entry</t>
  </si>
  <si>
    <t>Calculated Overheads (if Required)</t>
  </si>
  <si>
    <t>Overhead Rate for Year</t>
  </si>
  <si>
    <t>AFUDC Rate for Year</t>
  </si>
  <si>
    <t>Calculated AFUDC (if Required)</t>
  </si>
  <si>
    <t>Project Life (years) after in service</t>
  </si>
  <si>
    <t>Project Attracts AFUDC?</t>
  </si>
  <si>
    <t>No</t>
  </si>
  <si>
    <t>Potential Months of AFUDC</t>
  </si>
  <si>
    <t>LAND</t>
  </si>
  <si>
    <t>CapEx - Class 47</t>
  </si>
  <si>
    <t>Awaiting Pool Entry for year</t>
  </si>
  <si>
    <r>
      <t>CapEx - Class 47AFUDC from Model -</t>
    </r>
    <r>
      <rPr>
        <b/>
        <sz val="10"/>
        <rFont val="Arial"/>
        <family val="2"/>
      </rPr>
      <t xml:space="preserve"> None</t>
    </r>
  </si>
  <si>
    <t>Accelerate CWIP Calculation</t>
  </si>
  <si>
    <t>Use Predetermined Ratebase for Accelerate CWIP</t>
  </si>
  <si>
    <t>Amount Applied for Accelerate CWIP</t>
  </si>
  <si>
    <t xml:space="preserve">Calculate  Ratebase for Accelerated CWIP </t>
  </si>
  <si>
    <t xml:space="preserve"> ($k)</t>
  </si>
  <si>
    <t>Class 47 CapEx</t>
  </si>
  <si>
    <t>Land CapEx</t>
  </si>
  <si>
    <t>Overheads for Class 47 Capex</t>
  </si>
  <si>
    <t>AFUDC for Class 47 Capex</t>
  </si>
  <si>
    <t>Overheads for Land</t>
  </si>
  <si>
    <t>AFUDC for Land</t>
  </si>
  <si>
    <t>Use Accelerated CWIP</t>
  </si>
  <si>
    <t>CapEx Rate Base</t>
  </si>
  <si>
    <t>CapEx beginning of Year Awaiting Pool Entry</t>
  </si>
  <si>
    <t>OH beginning of Year Awaiting Pool Entry</t>
  </si>
  <si>
    <t>AFUDC beginning of Year Awaiting Pool Entry</t>
  </si>
  <si>
    <t>Total beginning of Year Awaiting Pool Entry</t>
  </si>
  <si>
    <t>AFUDC to rate base</t>
  </si>
  <si>
    <t>OH to rate base</t>
  </si>
  <si>
    <t>Total to rate base</t>
  </si>
  <si>
    <t>OH additions to Awaiting Pool Entry</t>
  </si>
  <si>
    <t>CapEx additions to Awaiting Pool Entry</t>
  </si>
  <si>
    <t>Total additions of Year Awaiting Pool Entry</t>
  </si>
  <si>
    <t>AFUDC additions to Awaiting Pool Entry</t>
  </si>
  <si>
    <t>CapEx end of year awaiting pool entry</t>
  </si>
  <si>
    <t>OH end of year awaiting pool entry</t>
  </si>
  <si>
    <t>AFUDC end of year awaiting pool entry</t>
  </si>
  <si>
    <t>Capital Expenditure by Year</t>
  </si>
  <si>
    <t>Full Year or Half Year?</t>
  </si>
  <si>
    <t>Rate Base for CWIP</t>
  </si>
  <si>
    <t>Scenario</t>
  </si>
  <si>
    <t>Incremental Revenue Requirement Impact</t>
  </si>
  <si>
    <t>Accelerated Cost of Recovery in CWIP from Rate Case</t>
  </si>
  <si>
    <t>Construction period plus 50 year asset life</t>
  </si>
  <si>
    <t>% Returns on Rate Base on CWIP</t>
  </si>
  <si>
    <t>Tax Rate on Accelerate Return of Cost on CWIP</t>
  </si>
  <si>
    <t xml:space="preserve">% Returns on Rate Base </t>
  </si>
  <si>
    <t>Tax Rate for Calculating Revenue Requirement</t>
  </si>
  <si>
    <t>up to 2010</t>
  </si>
  <si>
    <r>
      <t xml:space="preserve">1 </t>
    </r>
    <r>
      <rPr>
        <sz val="11"/>
        <rFont val="Helv"/>
        <family val="0"/>
      </rPr>
      <t xml:space="preserve"> Revenue Requirement in final year adjusted to reflect future revenue requirement of remaining assets</t>
    </r>
  </si>
  <si>
    <t>Calculate Overheads? (eg: No if Data Sheet provides number)</t>
  </si>
  <si>
    <t>Calculate AFUDC? (eg: No if Data Sheet already provides number)</t>
  </si>
  <si>
    <t>CapEx - Land AFUDC from Data Sheet</t>
  </si>
  <si>
    <t>Calculate Overheads? (eg: No if Data Sheet already provides number)</t>
  </si>
  <si>
    <t>Depreciaton - Rate Base - Class 47 - Assumes that Depreciation is Straight Line over Project Life</t>
  </si>
  <si>
    <t>Capital Expenditures</t>
  </si>
  <si>
    <t>Custom Model For Regulatoyr Filing EB-2010-0002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</si>
</sst>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0.0%"/>
    <numFmt numFmtId="175" formatCode="#,##0.0_);\(#,##0.0\)"/>
    <numFmt numFmtId="176" formatCode="#,##0.0_);[Red]\(#,##0.0\)"/>
    <numFmt numFmtId="177" formatCode="#,##0.00000_);\(#,##0.00000\)"/>
    <numFmt numFmtId="178" formatCode="[$-1009]d\-mmm\-yy;@"/>
    <numFmt numFmtId="179" formatCode="_-* #,##0_-;\-* #,##0_-;_-* &quot;-&quot;??_-;_-@_-"/>
    <numFmt numFmtId="180" formatCode="_(&quot;$&quot;* #,##0.000_);_(&quot;$&quot;* \(#,##0.000\);_(&quot;$&quot;* &quot;-&quot;??_);_(@_)"/>
    <numFmt numFmtId="181" formatCode="_(* #,##0.0_);_(* \(#,##0.0\);_(* &quot;-&quot;??_);_(@_)"/>
    <numFmt numFmtId="182" formatCode="#,##0_ ;[Red]\-#,##0\ "/>
    <numFmt numFmtId="183" formatCode="_(* #,##0.000_);_(* \(#,##0.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_(* #,##0.00000000000_);_(* \(#,##0.00000000000\);_(* &quot;-&quot;??_);_(@_)"/>
    <numFmt numFmtId="191" formatCode="_(* #,##0.000000000000_);_(* \(#,##0.000000000000\);_(* &quot;-&quot;??_);_(@_)"/>
    <numFmt numFmtId="192" formatCode="_(* #,##0.0000000000000_);_(* \(#,##0.0000000000000\);_(* &quot;-&quot;??_);_(@_)"/>
    <numFmt numFmtId="193" formatCode="_-* #,##0.0000000_-;\-* #,##0.0000000_-;_-* &quot;-&quot;???????_-;_-@_-"/>
    <numFmt numFmtId="194" formatCode="0.000%"/>
    <numFmt numFmtId="195" formatCode="&quot;$&quot;#,##0"/>
    <numFmt numFmtId="196" formatCode="_(* #,##0.0_);_(* \(#,##0.0\);_(* &quot;-&quot;?_);_(@_)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0.000"/>
    <numFmt numFmtId="200" formatCode="0.0"/>
    <numFmt numFmtId="201" formatCode="0.000000"/>
    <numFmt numFmtId="202" formatCode="0.00000"/>
    <numFmt numFmtId="203" formatCode="0.0000"/>
    <numFmt numFmtId="204" formatCode="0.0000000"/>
    <numFmt numFmtId="205" formatCode="_(* #,##0.0000_);_(* \(#,##0.0000\);_(* &quot;-&quot;????_);_(@_)"/>
    <numFmt numFmtId="206" formatCode="mmm\-d"/>
    <numFmt numFmtId="207" formatCode="0_);[Red]\(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_);[Red]\(#,##0.000\)"/>
    <numFmt numFmtId="213" formatCode="[$-409]dddd\,\ mmmm\ dd\,\ yyyy"/>
    <numFmt numFmtId="214" formatCode="[$-409]d\-mmm\-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Helv"/>
      <family val="0"/>
    </font>
    <font>
      <sz val="10"/>
      <name val="Times New Roman"/>
      <family val="0"/>
    </font>
    <font>
      <b/>
      <sz val="11"/>
      <name val="Helv"/>
      <family val="0"/>
    </font>
    <font>
      <sz val="11"/>
      <name val="Arial"/>
      <family val="2"/>
    </font>
    <font>
      <sz val="10"/>
      <name val="Helv"/>
      <family val="0"/>
    </font>
    <font>
      <b/>
      <i/>
      <sz val="12"/>
      <name val="Helv"/>
      <family val="0"/>
    </font>
    <font>
      <u val="single"/>
      <sz val="11"/>
      <name val="Helv"/>
      <family val="0"/>
    </font>
    <font>
      <sz val="8"/>
      <name val="Helv"/>
      <family val="0"/>
    </font>
    <font>
      <b/>
      <u val="single"/>
      <sz val="11"/>
      <name val="Helv"/>
      <family val="0"/>
    </font>
    <font>
      <u val="double"/>
      <sz val="11"/>
      <name val="Helv"/>
      <family val="0"/>
    </font>
    <font>
      <b/>
      <sz val="11"/>
      <color indexed="10"/>
      <name val="Helv"/>
      <family val="0"/>
    </font>
    <font>
      <sz val="9"/>
      <name val="Helv"/>
      <family val="0"/>
    </font>
    <font>
      <i/>
      <sz val="10"/>
      <color indexed="2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Helv"/>
      <family val="0"/>
    </font>
    <font>
      <sz val="10"/>
      <color indexed="10"/>
      <name val="Arial"/>
      <family val="2"/>
    </font>
    <font>
      <vertAlign val="superscript"/>
      <sz val="11"/>
      <name val="Helv"/>
      <family val="0"/>
    </font>
    <font>
      <sz val="10"/>
      <color indexed="9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172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0" fontId="2" fillId="0" borderId="0" xfId="0" applyFont="1" applyFill="1" applyAlignment="1">
      <alignment/>
    </xf>
    <xf numFmtId="10" fontId="0" fillId="0" borderId="0" xfId="22" applyNumberForma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172" fontId="0" fillId="0" borderId="0" xfId="15" applyNumberFormat="1" applyFill="1" applyAlignment="1">
      <alignment/>
    </xf>
    <xf numFmtId="0" fontId="0" fillId="0" borderId="0" xfId="0" applyFont="1" applyFill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172" fontId="0" fillId="0" borderId="1" xfId="15" applyNumberFormat="1" applyBorder="1" applyAlignment="1">
      <alignment/>
    </xf>
    <xf numFmtId="172" fontId="0" fillId="0" borderId="0" xfId="15" applyNumberFormat="1" applyFont="1" applyFill="1" applyAlignment="1">
      <alignment/>
    </xf>
    <xf numFmtId="172" fontId="0" fillId="0" borderId="0" xfId="15" applyNumberFormat="1" applyFont="1" applyAlignment="1">
      <alignment/>
    </xf>
    <xf numFmtId="172" fontId="0" fillId="0" borderId="2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3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2" borderId="0" xfId="15" applyNumberFormat="1" applyFont="1" applyFill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/>
    </xf>
    <xf numFmtId="173" fontId="0" fillId="0" borderId="0" xfId="15" applyNumberFormat="1" applyFont="1" applyBorder="1" applyAlignment="1">
      <alignment/>
    </xf>
    <xf numFmtId="0" fontId="0" fillId="2" borderId="0" xfId="0" applyFont="1" applyFill="1" applyAlignment="1">
      <alignment/>
    </xf>
    <xf numFmtId="172" fontId="0" fillId="2" borderId="0" xfId="15" applyNumberFormat="1" applyFont="1" applyFill="1" applyAlignment="1">
      <alignment/>
    </xf>
    <xf numFmtId="0" fontId="0" fillId="3" borderId="0" xfId="0" applyFont="1" applyFill="1" applyAlignment="1">
      <alignment/>
    </xf>
    <xf numFmtId="172" fontId="0" fillId="3" borderId="0" xfId="15" applyNumberFormat="1" applyFont="1" applyFill="1" applyAlignment="1">
      <alignment/>
    </xf>
    <xf numFmtId="172" fontId="0" fillId="3" borderId="0" xfId="0" applyNumberFormat="1" applyFont="1" applyFill="1" applyAlignment="1">
      <alignment/>
    </xf>
    <xf numFmtId="172" fontId="0" fillId="3" borderId="2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1" xfId="0" applyNumberFormat="1" applyBorder="1" applyAlignment="1">
      <alignment/>
    </xf>
    <xf numFmtId="179" fontId="0" fillId="0" borderId="1" xfId="0" applyNumberFormat="1" applyFill="1" applyBorder="1" applyAlignment="1">
      <alignment/>
    </xf>
    <xf numFmtId="0" fontId="1" fillId="4" borderId="0" xfId="0" applyFont="1" applyFill="1" applyBorder="1" applyAlignment="1">
      <alignment/>
    </xf>
    <xf numFmtId="43" fontId="0" fillId="0" borderId="0" xfId="0" applyNumberFormat="1" applyFont="1" applyFill="1" applyAlignment="1">
      <alignment/>
    </xf>
    <xf numFmtId="198" fontId="0" fillId="0" borderId="0" xfId="17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 applyProtection="1">
      <alignment wrapText="1"/>
      <protection/>
    </xf>
    <xf numFmtId="172" fontId="0" fillId="0" borderId="4" xfId="15" applyNumberFormat="1" applyFont="1" applyFill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2" xfId="15" applyNumberFormat="1" applyFont="1" applyFill="1" applyBorder="1" applyAlignment="1">
      <alignment horizontal="right"/>
    </xf>
    <xf numFmtId="172" fontId="0" fillId="0" borderId="2" xfId="15" applyNumberFormat="1" applyFont="1" applyBorder="1" applyAlignment="1">
      <alignment horizontal="right"/>
    </xf>
    <xf numFmtId="172" fontId="0" fillId="0" borderId="0" xfId="15" applyNumberFormat="1" applyFont="1" applyAlignment="1">
      <alignment horizontal="right"/>
    </xf>
    <xf numFmtId="172" fontId="0" fillId="0" borderId="0" xfId="15" applyNumberFormat="1" applyFont="1" applyBorder="1" applyAlignment="1">
      <alignment horizontal="right"/>
    </xf>
    <xf numFmtId="181" fontId="0" fillId="0" borderId="0" xfId="15" applyNumberFormat="1" applyFont="1" applyAlignment="1">
      <alignment/>
    </xf>
    <xf numFmtId="0" fontId="2" fillId="0" borderId="0" xfId="0" applyFont="1" applyAlignment="1">
      <alignment/>
    </xf>
    <xf numFmtId="181" fontId="2" fillId="0" borderId="2" xfId="15" applyNumberFormat="1" applyFont="1" applyBorder="1" applyAlignment="1">
      <alignment/>
    </xf>
    <xf numFmtId="0" fontId="8" fillId="4" borderId="0" xfId="0" applyFont="1" applyFill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horizontal="right"/>
      <protection/>
    </xf>
    <xf numFmtId="0" fontId="0" fillId="4" borderId="0" xfId="21" applyFont="1" applyFill="1" applyBorder="1" applyProtection="1">
      <alignment/>
      <protection/>
    </xf>
    <xf numFmtId="0" fontId="8" fillId="4" borderId="5" xfId="0" applyFont="1" applyFill="1" applyBorder="1" applyAlignment="1" applyProtection="1">
      <alignment/>
      <protection/>
    </xf>
    <xf numFmtId="0" fontId="8" fillId="4" borderId="6" xfId="0" applyFont="1" applyFill="1" applyBorder="1" applyAlignment="1" applyProtection="1">
      <alignment/>
      <protection/>
    </xf>
    <xf numFmtId="0" fontId="8" fillId="4" borderId="6" xfId="0" applyFont="1" applyFill="1" applyBorder="1" applyAlignment="1" applyProtection="1">
      <alignment horizontal="center"/>
      <protection/>
    </xf>
    <xf numFmtId="0" fontId="8" fillId="4" borderId="7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right"/>
      <protection/>
    </xf>
    <xf numFmtId="0" fontId="8" fillId="4" borderId="8" xfId="0" applyFont="1" applyFill="1" applyBorder="1" applyAlignment="1" applyProtection="1">
      <alignment/>
      <protection/>
    </xf>
    <xf numFmtId="0" fontId="11" fillId="4" borderId="0" xfId="21" applyFont="1" applyFill="1" applyBorder="1" applyAlignment="1" applyProtection="1">
      <alignment vertical="top"/>
      <protection/>
    </xf>
    <xf numFmtId="0" fontId="8" fillId="4" borderId="9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15" fillId="4" borderId="0" xfId="0" applyFont="1" applyFill="1" applyBorder="1" applyAlignment="1" applyProtection="1">
      <alignment horizontal="center"/>
      <protection/>
    </xf>
    <xf numFmtId="0" fontId="16" fillId="4" borderId="0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10" fillId="4" borderId="5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175" fontId="8" fillId="4" borderId="0" xfId="0" applyNumberFormat="1" applyFont="1" applyFill="1" applyBorder="1" applyAlignment="1" applyProtection="1">
      <alignment/>
      <protection/>
    </xf>
    <xf numFmtId="0" fontId="8" fillId="4" borderId="8" xfId="0" applyFont="1" applyFill="1" applyBorder="1" applyAlignment="1" applyProtection="1">
      <alignment horizontal="right"/>
      <protection/>
    </xf>
    <xf numFmtId="175" fontId="14" fillId="4" borderId="0" xfId="0" applyNumberFormat="1" applyFont="1" applyFill="1" applyBorder="1" applyAlignment="1" applyProtection="1">
      <alignment horizontal="right"/>
      <protection/>
    </xf>
    <xf numFmtId="175" fontId="14" fillId="4" borderId="8" xfId="0" applyNumberFormat="1" applyFont="1" applyFill="1" applyBorder="1" applyAlignment="1" applyProtection="1">
      <alignment horizontal="right"/>
      <protection/>
    </xf>
    <xf numFmtId="175" fontId="17" fillId="4" borderId="0" xfId="0" applyNumberFormat="1" applyFont="1" applyFill="1" applyBorder="1" applyAlignment="1" applyProtection="1">
      <alignment horizontal="right"/>
      <protection/>
    </xf>
    <xf numFmtId="175" fontId="8" fillId="4" borderId="0" xfId="16" applyNumberFormat="1" applyFont="1" applyFill="1" applyBorder="1" applyAlignment="1" applyProtection="1">
      <alignment horizontal="right"/>
      <protection/>
    </xf>
    <xf numFmtId="0" fontId="8" fillId="4" borderId="10" xfId="0" applyFont="1" applyFill="1" applyBorder="1" applyAlignment="1" applyProtection="1">
      <alignment/>
      <protection/>
    </xf>
    <xf numFmtId="0" fontId="15" fillId="4" borderId="0" xfId="0" applyFont="1" applyFill="1" applyBorder="1" applyAlignment="1" applyProtection="1">
      <alignment/>
      <protection/>
    </xf>
    <xf numFmtId="0" fontId="18" fillId="4" borderId="0" xfId="0" applyFont="1" applyFill="1" applyBorder="1" applyAlignment="1" applyProtection="1">
      <alignment horizontal="center"/>
      <protection/>
    </xf>
    <xf numFmtId="176" fontId="8" fillId="4" borderId="0" xfId="0" applyNumberFormat="1" applyFont="1" applyFill="1" applyBorder="1" applyAlignment="1" applyProtection="1">
      <alignment/>
      <protection/>
    </xf>
    <xf numFmtId="0" fontId="8" fillId="4" borderId="11" xfId="0" applyFont="1" applyFill="1" applyBorder="1" applyAlignment="1" applyProtection="1">
      <alignment/>
      <protection/>
    </xf>
    <xf numFmtId="0" fontId="3" fillId="4" borderId="0" xfId="0" applyFont="1" applyFill="1" applyBorder="1" applyAlignment="1">
      <alignment/>
    </xf>
    <xf numFmtId="10" fontId="10" fillId="4" borderId="0" xfId="16" applyNumberFormat="1" applyFont="1" applyFill="1" applyBorder="1" applyAlignment="1" applyProtection="1">
      <alignment horizontal="center"/>
      <protection/>
    </xf>
    <xf numFmtId="0" fontId="19" fillId="4" borderId="5" xfId="0" applyFont="1" applyFill="1" applyBorder="1" applyAlignment="1" applyProtection="1">
      <alignment horizontal="left" indent="2"/>
      <protection/>
    </xf>
    <xf numFmtId="176" fontId="8" fillId="4" borderId="0" xfId="0" applyNumberFormat="1" applyFont="1" applyFill="1" applyBorder="1" applyAlignment="1" applyProtection="1">
      <alignment horizontal="center"/>
      <protection/>
    </xf>
    <xf numFmtId="176" fontId="10" fillId="4" borderId="12" xfId="0" applyNumberFormat="1" applyFont="1" applyFill="1" applyBorder="1" applyAlignment="1" applyProtection="1">
      <alignment horizontal="center"/>
      <protection/>
    </xf>
    <xf numFmtId="0" fontId="10" fillId="4" borderId="13" xfId="0" applyFont="1" applyFill="1" applyBorder="1" applyAlignment="1" applyProtection="1">
      <alignment/>
      <protection/>
    </xf>
    <xf numFmtId="0" fontId="15" fillId="4" borderId="6" xfId="0" applyFont="1" applyFill="1" applyBorder="1" applyAlignment="1" applyProtection="1">
      <alignment/>
      <protection/>
    </xf>
    <xf numFmtId="38" fontId="10" fillId="4" borderId="6" xfId="16" applyNumberFormat="1" applyFont="1" applyFill="1" applyBorder="1" applyAlignment="1" applyProtection="1">
      <alignment horizontal="center"/>
      <protection/>
    </xf>
    <xf numFmtId="176" fontId="8" fillId="4" borderId="9" xfId="0" applyNumberFormat="1" applyFont="1" applyFill="1" applyBorder="1" applyAlignment="1" applyProtection="1">
      <alignment/>
      <protection/>
    </xf>
    <xf numFmtId="176" fontId="10" fillId="4" borderId="9" xfId="0" applyNumberFormat="1" applyFont="1" applyFill="1" applyBorder="1" applyAlignment="1" applyProtection="1">
      <alignment horizontal="center"/>
      <protection/>
    </xf>
    <xf numFmtId="0" fontId="10" fillId="4" borderId="13" xfId="0" applyFont="1" applyFill="1" applyBorder="1" applyAlignment="1" applyProtection="1">
      <alignment horizontal="left"/>
      <protection/>
    </xf>
    <xf numFmtId="0" fontId="8" fillId="4" borderId="7" xfId="0" applyFont="1" applyFill="1" applyBorder="1" applyAlignment="1" applyProtection="1">
      <alignment horizontal="right"/>
      <protection/>
    </xf>
    <xf numFmtId="0" fontId="8" fillId="4" borderId="5" xfId="0" applyFont="1" applyFill="1" applyBorder="1" applyAlignment="1" applyProtection="1">
      <alignment horizontal="left"/>
      <protection/>
    </xf>
    <xf numFmtId="0" fontId="8" fillId="4" borderId="10" xfId="0" applyFont="1" applyFill="1" applyBorder="1" applyAlignment="1" applyProtection="1">
      <alignment horizontal="right"/>
      <protection/>
    </xf>
    <xf numFmtId="0" fontId="8" fillId="4" borderId="9" xfId="0" applyFont="1" applyFill="1" applyBorder="1" applyAlignment="1" applyProtection="1">
      <alignment horizontal="right"/>
      <protection/>
    </xf>
    <xf numFmtId="0" fontId="8" fillId="4" borderId="11" xfId="0" applyFont="1" applyFill="1" applyBorder="1" applyAlignment="1" applyProtection="1">
      <alignment horizontal="right"/>
      <protection/>
    </xf>
    <xf numFmtId="10" fontId="0" fillId="0" borderId="0" xfId="22" applyNumberFormat="1" applyFont="1" applyFill="1" applyAlignment="1">
      <alignment/>
    </xf>
    <xf numFmtId="175" fontId="8" fillId="4" borderId="8" xfId="0" applyNumberFormat="1" applyFont="1" applyFill="1" applyBorder="1" applyAlignment="1" applyProtection="1">
      <alignment horizontal="right"/>
      <protection/>
    </xf>
    <xf numFmtId="175" fontId="10" fillId="4" borderId="8" xfId="0" applyNumberFormat="1" applyFont="1" applyFill="1" applyBorder="1" applyAlignment="1" applyProtection="1">
      <alignment horizontal="right"/>
      <protection/>
    </xf>
    <xf numFmtId="0" fontId="15" fillId="4" borderId="0" xfId="0" applyFont="1" applyFill="1" applyBorder="1" applyAlignment="1" applyProtection="1">
      <alignment horizontal="right"/>
      <protection/>
    </xf>
    <xf numFmtId="175" fontId="8" fillId="4" borderId="0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Border="1" applyAlignment="1" applyProtection="1">
      <alignment horizontal="right"/>
      <protection/>
    </xf>
    <xf numFmtId="175" fontId="10" fillId="4" borderId="0" xfId="0" applyNumberFormat="1" applyFont="1" applyFill="1" applyBorder="1" applyAlignment="1" applyProtection="1">
      <alignment horizontal="right"/>
      <protection/>
    </xf>
    <xf numFmtId="174" fontId="8" fillId="4" borderId="0" xfId="22" applyNumberFormat="1" applyFont="1" applyFill="1" applyBorder="1" applyAlignment="1" applyProtection="1">
      <alignment horizontal="right"/>
      <protection/>
    </xf>
    <xf numFmtId="175" fontId="14" fillId="4" borderId="0" xfId="16" applyNumberFormat="1" applyFont="1" applyFill="1" applyBorder="1" applyAlignment="1" applyProtection="1">
      <alignment horizontal="right"/>
      <protection/>
    </xf>
    <xf numFmtId="172" fontId="0" fillId="0" borderId="0" xfId="15" applyNumberFormat="1" applyFont="1" applyAlignment="1">
      <alignment/>
    </xf>
    <xf numFmtId="10" fontId="0" fillId="0" borderId="0" xfId="22" applyNumberFormat="1" applyFont="1" applyFill="1" applyAlignment="1">
      <alignment/>
    </xf>
    <xf numFmtId="10" fontId="0" fillId="2" borderId="0" xfId="22" applyNumberFormat="1" applyFont="1" applyFill="1" applyAlignment="1">
      <alignment/>
    </xf>
    <xf numFmtId="172" fontId="0" fillId="0" borderId="0" xfId="15" applyNumberFormat="1" applyFont="1" applyFill="1" applyAlignment="1">
      <alignment/>
    </xf>
    <xf numFmtId="2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/>
    </xf>
    <xf numFmtId="10" fontId="0" fillId="0" borderId="0" xfId="22" applyNumberFormat="1" applyFill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15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72" fontId="2" fillId="0" borderId="2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20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200" fontId="0" fillId="0" borderId="0" xfId="17" applyNumberFormat="1" applyFont="1" applyAlignment="1">
      <alignment/>
    </xf>
    <xf numFmtId="174" fontId="0" fillId="0" borderId="0" xfId="22" applyNumberFormat="1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172" fontId="2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172" fontId="0" fillId="0" borderId="3" xfId="0" applyNumberFormat="1" applyFont="1" applyFill="1" applyBorder="1" applyAlignment="1">
      <alignment/>
    </xf>
    <xf numFmtId="172" fontId="0" fillId="0" borderId="2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0" fontId="0" fillId="3" borderId="0" xfId="0" applyFont="1" applyFill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ont="1" applyFill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 horizontal="left" wrapText="1" indent="1"/>
    </xf>
    <xf numFmtId="0" fontId="0" fillId="0" borderId="4" xfId="0" applyFont="1" applyBorder="1" applyAlignment="1">
      <alignment horizontal="left" wrapText="1" indent="1"/>
    </xf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wrapText="1" indent="1"/>
      <protection/>
    </xf>
    <xf numFmtId="0" fontId="0" fillId="2" borderId="0" xfId="0" applyFont="1" applyFill="1" applyBorder="1" applyAlignment="1" applyProtection="1">
      <alignment horizontal="left" wrapText="1" indent="1"/>
      <protection/>
    </xf>
    <xf numFmtId="0" fontId="0" fillId="2" borderId="0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wrapText="1"/>
      <protection/>
    </xf>
    <xf numFmtId="0" fontId="2" fillId="0" borderId="2" xfId="0" applyFont="1" applyFill="1" applyBorder="1" applyAlignment="1" applyProtection="1">
      <alignment wrapText="1"/>
      <protection/>
    </xf>
    <xf numFmtId="0" fontId="2" fillId="2" borderId="2" xfId="0" applyFont="1" applyFill="1" applyBorder="1" applyAlignment="1" applyProtection="1">
      <alignment wrapText="1"/>
      <protection/>
    </xf>
    <xf numFmtId="173" fontId="0" fillId="0" borderId="0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172" fontId="1" fillId="0" borderId="0" xfId="15" applyNumberFormat="1" applyFont="1" applyBorder="1" applyAlignment="1">
      <alignment/>
    </xf>
    <xf numFmtId="43" fontId="0" fillId="0" borderId="0" xfId="0" applyNumberFormat="1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15" applyNumberFormat="1" applyFont="1" applyFill="1" applyAlignment="1">
      <alignment/>
    </xf>
    <xf numFmtId="0" fontId="13" fillId="4" borderId="0" xfId="0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/>
      <protection/>
    </xf>
    <xf numFmtId="176" fontId="8" fillId="4" borderId="0" xfId="16" applyNumberFormat="1" applyFont="1" applyFill="1" applyBorder="1" applyAlignment="1" applyProtection="1">
      <alignment/>
      <protection/>
    </xf>
    <xf numFmtId="0" fontId="16" fillId="4" borderId="0" xfId="0" applyFont="1" applyFill="1" applyBorder="1" applyAlignment="1" applyProtection="1">
      <alignment horizontal="right"/>
      <protection/>
    </xf>
    <xf numFmtId="0" fontId="12" fillId="4" borderId="0" xfId="0" applyFont="1" applyFill="1" applyBorder="1" applyAlignment="1" applyProtection="1">
      <alignment/>
      <protection/>
    </xf>
    <xf numFmtId="0" fontId="12" fillId="4" borderId="0" xfId="0" applyFont="1" applyFill="1" applyAlignment="1" applyProtection="1">
      <alignment/>
      <protection/>
    </xf>
    <xf numFmtId="172" fontId="2" fillId="2" borderId="2" xfId="0" applyNumberFormat="1" applyFont="1" applyFill="1" applyBorder="1" applyAlignment="1">
      <alignment/>
    </xf>
    <xf numFmtId="172" fontId="0" fillId="2" borderId="3" xfId="15" applyNumberFormat="1" applyFont="1" applyFill="1" applyBorder="1" applyAlignment="1">
      <alignment/>
    </xf>
    <xf numFmtId="172" fontId="0" fillId="2" borderId="0" xfId="15" applyNumberFormat="1" applyFont="1" applyFill="1" applyBorder="1" applyAlignment="1">
      <alignment/>
    </xf>
    <xf numFmtId="172" fontId="1" fillId="2" borderId="0" xfId="15" applyNumberFormat="1" applyFont="1" applyFill="1" applyBorder="1" applyAlignment="1">
      <alignment/>
    </xf>
    <xf numFmtId="198" fontId="0" fillId="2" borderId="0" xfId="17" applyNumberFormat="1" applyFont="1" applyFill="1" applyAlignment="1">
      <alignment/>
    </xf>
    <xf numFmtId="172" fontId="2" fillId="2" borderId="2" xfId="15" applyNumberFormat="1" applyFont="1" applyFill="1" applyBorder="1" applyAlignment="1">
      <alignment/>
    </xf>
    <xf numFmtId="10" fontId="0" fillId="2" borderId="0" xfId="0" applyNumberFormat="1" applyFont="1" applyFill="1" applyAlignment="1">
      <alignment/>
    </xf>
    <xf numFmtId="43" fontId="0" fillId="2" borderId="0" xfId="0" applyNumberFormat="1" applyFont="1" applyFill="1" applyAlignment="1">
      <alignment/>
    </xf>
    <xf numFmtId="172" fontId="2" fillId="2" borderId="0" xfId="0" applyNumberFormat="1" applyFont="1" applyFill="1" applyBorder="1" applyAlignment="1" applyProtection="1">
      <alignment wrapText="1"/>
      <protection/>
    </xf>
    <xf numFmtId="0" fontId="25" fillId="0" borderId="0" xfId="0" applyFont="1" applyFill="1" applyAlignment="1">
      <alignment/>
    </xf>
    <xf numFmtId="200" fontId="0" fillId="0" borderId="0" xfId="17" applyNumberFormat="1" applyFont="1" applyFill="1" applyAlignment="1">
      <alignment/>
    </xf>
    <xf numFmtId="0" fontId="10" fillId="4" borderId="0" xfId="0" applyFont="1" applyFill="1" applyBorder="1" applyAlignment="1" applyProtection="1">
      <alignment horizontal="right"/>
      <protection/>
    </xf>
    <xf numFmtId="0" fontId="10" fillId="4" borderId="8" xfId="0" applyFont="1" applyFill="1" applyBorder="1" applyAlignment="1" applyProtection="1">
      <alignment horizontal="right"/>
      <protection/>
    </xf>
    <xf numFmtId="0" fontId="26" fillId="4" borderId="0" xfId="0" applyFont="1" applyFill="1" applyAlignment="1" applyProtection="1">
      <alignment horizontal="left"/>
      <protection/>
    </xf>
    <xf numFmtId="0" fontId="26" fillId="4" borderId="0" xfId="0" applyFont="1" applyFill="1" applyAlignment="1" applyProtection="1">
      <alignment horizontal="right"/>
      <protection/>
    </xf>
    <xf numFmtId="0" fontId="27" fillId="2" borderId="0" xfId="0" applyFont="1" applyFill="1" applyAlignment="1">
      <alignment/>
    </xf>
    <xf numFmtId="0" fontId="27" fillId="0" borderId="0" xfId="0" applyFont="1" applyFill="1" applyAlignment="1">
      <alignment/>
    </xf>
    <xf numFmtId="1" fontId="27" fillId="0" borderId="0" xfId="0" applyNumberFormat="1" applyFont="1" applyFill="1" applyAlignment="1">
      <alignment/>
    </xf>
    <xf numFmtId="200" fontId="27" fillId="0" borderId="0" xfId="0" applyNumberFormat="1" applyFont="1" applyFill="1" applyAlignment="1">
      <alignment/>
    </xf>
    <xf numFmtId="0" fontId="24" fillId="4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172" fontId="0" fillId="5" borderId="1" xfId="15" applyNumberFormat="1" applyFill="1" applyBorder="1" applyAlignment="1" applyProtection="1">
      <alignment/>
      <protection locked="0"/>
    </xf>
    <xf numFmtId="10" fontId="0" fillId="5" borderId="0" xfId="22" applyNumberFormat="1" applyFill="1" applyAlignment="1" applyProtection="1">
      <alignment/>
      <protection locked="0"/>
    </xf>
    <xf numFmtId="10" fontId="0" fillId="5" borderId="0" xfId="22" applyNumberFormat="1" applyFont="1" applyFill="1" applyAlignment="1" applyProtection="1">
      <alignment/>
      <protection locked="0"/>
    </xf>
    <xf numFmtId="0" fontId="0" fillId="5" borderId="0" xfId="0" applyFill="1" applyAlignment="1" applyProtection="1">
      <alignment horizontal="right"/>
      <protection locked="0"/>
    </xf>
    <xf numFmtId="0" fontId="0" fillId="5" borderId="0" xfId="0" applyFill="1" applyAlignment="1" applyProtection="1">
      <alignment/>
      <protection locked="0"/>
    </xf>
    <xf numFmtId="172" fontId="0" fillId="5" borderId="0" xfId="15" applyNumberFormat="1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214" fontId="0" fillId="5" borderId="0" xfId="0" applyNumberForma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10" fontId="0" fillId="5" borderId="0" xfId="0" applyNumberFormat="1" applyFont="1" applyFill="1" applyAlignment="1" applyProtection="1">
      <alignment/>
      <protection locked="0"/>
    </xf>
    <xf numFmtId="200" fontId="0" fillId="5" borderId="0" xfId="17" applyNumberFormat="1" applyFont="1" applyFill="1" applyAlignment="1" applyProtection="1">
      <alignment/>
      <protection locked="0"/>
    </xf>
    <xf numFmtId="200" fontId="0" fillId="5" borderId="0" xfId="0" applyNumberFormat="1" applyFont="1" applyFill="1" applyAlignment="1" applyProtection="1">
      <alignment/>
      <protection locked="0"/>
    </xf>
    <xf numFmtId="0" fontId="2" fillId="0" borderId="1" xfId="0" applyFont="1" applyBorder="1" applyAlignment="1">
      <alignment/>
    </xf>
    <xf numFmtId="0" fontId="5" fillId="5" borderId="0" xfId="0" applyFont="1" applyFill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STIM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2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7.140625" style="0" customWidth="1"/>
    <col min="2" max="2" width="11.421875" style="0" bestFit="1" customWidth="1"/>
    <col min="3" max="3" width="11.421875" style="0" customWidth="1"/>
    <col min="4" max="5" width="12.28125" style="0" bestFit="1" customWidth="1"/>
    <col min="6" max="6" width="11.421875" style="0" customWidth="1"/>
  </cols>
  <sheetData>
    <row r="1" spans="2:23" ht="12.75">
      <c r="B1" s="12" t="s">
        <v>16</v>
      </c>
      <c r="C1" s="12">
        <v>2010</v>
      </c>
      <c r="D1" s="12">
        <v>2011</v>
      </c>
      <c r="E1" s="12">
        <v>2012</v>
      </c>
      <c r="F1" s="12">
        <v>2013</v>
      </c>
      <c r="G1" s="12">
        <v>2014</v>
      </c>
      <c r="H1" s="12">
        <v>2015</v>
      </c>
      <c r="I1" s="12">
        <v>2016</v>
      </c>
      <c r="J1" s="12">
        <v>2017</v>
      </c>
      <c r="K1" s="12">
        <v>2018</v>
      </c>
      <c r="L1" s="12">
        <v>2019</v>
      </c>
      <c r="M1" s="12">
        <v>2020</v>
      </c>
      <c r="N1" s="12">
        <v>2021</v>
      </c>
      <c r="O1" s="12">
        <v>2022</v>
      </c>
      <c r="P1" s="12">
        <v>2023</v>
      </c>
      <c r="Q1" s="12">
        <v>2024</v>
      </c>
      <c r="R1" s="12">
        <v>2025</v>
      </c>
      <c r="S1" s="12">
        <v>2026</v>
      </c>
      <c r="T1" s="12">
        <v>2027</v>
      </c>
      <c r="U1" s="12">
        <v>2028</v>
      </c>
      <c r="V1" s="12">
        <v>2029</v>
      </c>
      <c r="W1" s="12">
        <v>2030</v>
      </c>
    </row>
    <row r="2" spans="1:23" ht="12.75">
      <c r="A2" s="222" t="s">
        <v>174</v>
      </c>
      <c r="B2" s="19"/>
      <c r="C2" s="19"/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12.75">
      <c r="A3" s="13" t="s">
        <v>134</v>
      </c>
      <c r="B3" s="19">
        <f aca="true" t="shared" si="0" ref="B3:B8">SUM(C3:W3)</f>
        <v>491982.2880836454</v>
      </c>
      <c r="C3" s="209">
        <v>235823.62043364538</v>
      </c>
      <c r="D3" s="209">
        <v>148621.54911999998</v>
      </c>
      <c r="E3" s="209">
        <v>85937.11853</v>
      </c>
      <c r="F3" s="209">
        <v>21600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12.75">
      <c r="A4" s="13" t="s">
        <v>135</v>
      </c>
      <c r="B4" s="19">
        <f t="shared" si="0"/>
        <v>109563.27298</v>
      </c>
      <c r="C4" s="209">
        <v>92102.05798</v>
      </c>
      <c r="D4" s="209">
        <v>17461.215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3" ht="12.75">
      <c r="A5" s="13" t="s">
        <v>136</v>
      </c>
      <c r="B5" s="19">
        <f t="shared" si="0"/>
        <v>55371.417086132235</v>
      </c>
      <c r="C5" s="209">
        <v>28975.706015232234</v>
      </c>
      <c r="D5" s="209">
        <v>16348.370403200002</v>
      </c>
      <c r="E5" s="209">
        <v>8319.340667699998</v>
      </c>
      <c r="F5" s="209">
        <v>1728</v>
      </c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</row>
    <row r="6" spans="1:23" ht="12.75">
      <c r="A6" s="13" t="s">
        <v>137</v>
      </c>
      <c r="B6" s="19">
        <f t="shared" si="0"/>
        <v>20446.66178269058</v>
      </c>
      <c r="C6" s="209">
        <v>20446.66178269058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</row>
    <row r="7" spans="1:23" ht="12.75">
      <c r="A7" s="13" t="s">
        <v>138</v>
      </c>
      <c r="B7" s="19">
        <f t="shared" si="0"/>
        <v>13852.716578741665</v>
      </c>
      <c r="C7" s="209">
        <v>11931.982928741665</v>
      </c>
      <c r="D7" s="209">
        <v>1920.73365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23" ht="12.75">
      <c r="A8" s="13" t="s">
        <v>139</v>
      </c>
      <c r="B8" s="19">
        <f t="shared" si="0"/>
        <v>4314.374890581574</v>
      </c>
      <c r="C8" s="209">
        <v>4314.374890581574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</row>
    <row r="9" spans="2:23" ht="12.75">
      <c r="B9" s="1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.75">
      <c r="A10" s="13" t="s">
        <v>32</v>
      </c>
      <c r="B10" s="19">
        <f>SUM(C10:W10)</f>
        <v>695530.7314017914</v>
      </c>
      <c r="C10" s="19">
        <f aca="true" t="shared" si="1" ref="C10:W10">SUM(C3:C8)</f>
        <v>393594.4040308914</v>
      </c>
      <c r="D10" s="19">
        <f t="shared" si="1"/>
        <v>184351.8681732</v>
      </c>
      <c r="E10" s="19">
        <f t="shared" si="1"/>
        <v>94256.45919770001</v>
      </c>
      <c r="F10" s="19">
        <f t="shared" si="1"/>
        <v>23328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</row>
    <row r="13" s="5" customFormat="1" ht="12.75"/>
    <row r="14" spans="4:6" s="5" customFormat="1" ht="12.75">
      <c r="D14" s="15"/>
      <c r="E14" s="15"/>
      <c r="F14" s="15"/>
    </row>
    <row r="15" spans="1:23" s="5" customFormat="1" ht="12.75">
      <c r="A15" s="1" t="s">
        <v>114</v>
      </c>
      <c r="B15" s="2"/>
      <c r="C15" s="210">
        <v>0.0491</v>
      </c>
      <c r="D15" s="211">
        <v>0.0561</v>
      </c>
      <c r="E15" s="211">
        <v>0.0611</v>
      </c>
      <c r="F15" s="211">
        <v>0.0621</v>
      </c>
      <c r="G15" s="210">
        <v>0.0621</v>
      </c>
      <c r="H15" s="210">
        <v>0.0611</v>
      </c>
      <c r="I15" s="210">
        <v>0.0611</v>
      </c>
      <c r="J15" s="210">
        <v>0.0611</v>
      </c>
      <c r="K15" s="210">
        <v>0.0611</v>
      </c>
      <c r="L15" s="210">
        <v>0.0611</v>
      </c>
      <c r="M15" s="210">
        <v>0.0611</v>
      </c>
      <c r="N15" s="210">
        <f>M15</f>
        <v>0.0611</v>
      </c>
      <c r="O15" s="210">
        <f aca="true" t="shared" si="2" ref="O15:V15">N15</f>
        <v>0.0611</v>
      </c>
      <c r="P15" s="210">
        <f t="shared" si="2"/>
        <v>0.0611</v>
      </c>
      <c r="Q15" s="210">
        <f t="shared" si="2"/>
        <v>0.0611</v>
      </c>
      <c r="R15" s="210">
        <f t="shared" si="2"/>
        <v>0.0611</v>
      </c>
      <c r="S15" s="210">
        <f t="shared" si="2"/>
        <v>0.0611</v>
      </c>
      <c r="T15" s="210">
        <f t="shared" si="2"/>
        <v>0.0611</v>
      </c>
      <c r="U15" s="210">
        <f t="shared" si="2"/>
        <v>0.0611</v>
      </c>
      <c r="V15" s="210">
        <f t="shared" si="2"/>
        <v>0.0611</v>
      </c>
      <c r="W15" s="210">
        <f>V15</f>
        <v>0.0611</v>
      </c>
    </row>
    <row r="16" spans="1:23" s="5" customFormat="1" ht="12.75">
      <c r="A16" s="1" t="s">
        <v>113</v>
      </c>
      <c r="B16" s="2"/>
      <c r="C16" s="210">
        <v>0.12</v>
      </c>
      <c r="D16" s="211">
        <v>0.11</v>
      </c>
      <c r="E16" s="211">
        <v>0.11</v>
      </c>
      <c r="F16" s="211">
        <v>0.1</v>
      </c>
      <c r="G16" s="210">
        <v>0.07</v>
      </c>
      <c r="H16" s="210">
        <v>0.07</v>
      </c>
      <c r="I16" s="210">
        <v>0.07</v>
      </c>
      <c r="J16" s="210">
        <v>0.07</v>
      </c>
      <c r="K16" s="210">
        <v>0.07</v>
      </c>
      <c r="L16" s="210">
        <v>0.07</v>
      </c>
      <c r="M16" s="210">
        <v>0.07</v>
      </c>
      <c r="N16" s="210">
        <f>M16</f>
        <v>0.07</v>
      </c>
      <c r="O16" s="210">
        <f aca="true" t="shared" si="3" ref="O16:V16">N16</f>
        <v>0.07</v>
      </c>
      <c r="P16" s="210">
        <f t="shared" si="3"/>
        <v>0.07</v>
      </c>
      <c r="Q16" s="210">
        <f t="shared" si="3"/>
        <v>0.07</v>
      </c>
      <c r="R16" s="210">
        <f t="shared" si="3"/>
        <v>0.07</v>
      </c>
      <c r="S16" s="210">
        <f t="shared" si="3"/>
        <v>0.07</v>
      </c>
      <c r="T16" s="210">
        <f t="shared" si="3"/>
        <v>0.07</v>
      </c>
      <c r="U16" s="210">
        <f t="shared" si="3"/>
        <v>0.07</v>
      </c>
      <c r="V16" s="210">
        <f t="shared" si="3"/>
        <v>0.07</v>
      </c>
      <c r="W16" s="210">
        <f>V16</f>
        <v>0.07</v>
      </c>
    </row>
    <row r="17" spans="1:23" s="5" customFormat="1" ht="12.75">
      <c r="A17" s="1"/>
      <c r="B17" s="2"/>
      <c r="C17" s="117"/>
      <c r="D17" s="101"/>
      <c r="E17" s="101"/>
      <c r="F17" s="101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</row>
    <row r="18" spans="1:23" s="5" customFormat="1" ht="12.75">
      <c r="A18" s="1"/>
      <c r="B18" s="2"/>
      <c r="C18" s="117"/>
      <c r="D18" s="101"/>
      <c r="E18" s="101"/>
      <c r="F18" s="101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</row>
    <row r="19" spans="1:4" s="5" customFormat="1" ht="12.75">
      <c r="A19" s="5" t="s">
        <v>130</v>
      </c>
      <c r="B19" s="212" t="s">
        <v>108</v>
      </c>
      <c r="C19"/>
      <c r="D19"/>
    </row>
    <row r="20" spans="1:23" s="5" customFormat="1" ht="12.75">
      <c r="A20" s="5" t="s">
        <v>131</v>
      </c>
      <c r="C20" s="213"/>
      <c r="D20" s="214">
        <v>485800</v>
      </c>
      <c r="E20" s="214">
        <v>289000</v>
      </c>
      <c r="F20" s="215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</row>
    <row r="21" spans="4:6" s="5" customFormat="1" ht="12.75">
      <c r="D21" s="15"/>
      <c r="E21" s="15"/>
      <c r="F21" s="15"/>
    </row>
    <row r="22" spans="1:3" ht="12.75">
      <c r="A22" s="6" t="s">
        <v>26</v>
      </c>
      <c r="B22" s="217">
        <v>41274</v>
      </c>
      <c r="C22" s="114"/>
    </row>
    <row r="23" spans="1:2" ht="12.75">
      <c r="A23" s="110" t="s">
        <v>84</v>
      </c>
      <c r="B23" s="218" t="s">
        <v>108</v>
      </c>
    </row>
    <row r="24" spans="1:2" ht="12.75">
      <c r="A24" s="113" t="s">
        <v>121</v>
      </c>
      <c r="B24" s="218">
        <v>50</v>
      </c>
    </row>
    <row r="25" spans="1:2" ht="12.75">
      <c r="A25" s="113"/>
      <c r="B25" s="216"/>
    </row>
    <row r="26" spans="1:5" ht="12.75">
      <c r="A26" s="15" t="s">
        <v>163</v>
      </c>
      <c r="B26" s="15"/>
      <c r="C26" s="15"/>
      <c r="D26" s="15"/>
      <c r="E26" s="15"/>
    </row>
    <row r="27" spans="1:5" ht="12.75">
      <c r="A27" s="17" t="s">
        <v>42</v>
      </c>
      <c r="B27" s="17"/>
      <c r="C27" s="169"/>
      <c r="D27" s="219">
        <v>0.0562</v>
      </c>
      <c r="E27" s="219">
        <v>0.056</v>
      </c>
    </row>
    <row r="28" spans="1:5" ht="12.75">
      <c r="A28" s="15" t="s">
        <v>43</v>
      </c>
      <c r="B28" s="15"/>
      <c r="C28" s="129"/>
      <c r="D28" s="219">
        <v>0.0399</v>
      </c>
      <c r="E28" s="219">
        <v>0.05</v>
      </c>
    </row>
    <row r="29" spans="1:5" ht="12.75">
      <c r="A29" s="15" t="s">
        <v>44</v>
      </c>
      <c r="B29" s="15"/>
      <c r="C29" s="129"/>
      <c r="D29" s="219">
        <v>0.1016</v>
      </c>
      <c r="E29" s="219">
        <v>0.1041</v>
      </c>
    </row>
    <row r="30" spans="1:5" ht="12.75">
      <c r="A30" s="15"/>
      <c r="B30" s="15"/>
      <c r="C30" s="129"/>
      <c r="D30" s="219"/>
      <c r="E30" s="219"/>
    </row>
    <row r="31" spans="1:5" ht="12.75">
      <c r="A31" s="15" t="s">
        <v>164</v>
      </c>
      <c r="B31" s="15"/>
      <c r="C31" s="129"/>
      <c r="D31" s="219">
        <v>0.2825</v>
      </c>
      <c r="E31" s="219">
        <v>0.2625</v>
      </c>
    </row>
    <row r="32" ht="12.75">
      <c r="A32" s="14"/>
    </row>
    <row r="33" spans="1:93" s="124" customFormat="1" ht="12.75">
      <c r="A33" s="124" t="s">
        <v>75</v>
      </c>
      <c r="C33" s="129"/>
      <c r="D33" s="220">
        <v>1445500</v>
      </c>
      <c r="E33" s="220">
        <v>1547400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</row>
    <row r="34" spans="1:93" s="124" customFormat="1" ht="12.75">
      <c r="A34" s="124" t="s">
        <v>161</v>
      </c>
      <c r="C34" s="129"/>
      <c r="D34" s="221">
        <v>43580.68805853658</v>
      </c>
      <c r="E34" s="221">
        <v>25958.273898305084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</row>
    <row r="35" spans="1:93" s="124" customFormat="1" ht="12.75">
      <c r="A35" s="124" t="s">
        <v>70</v>
      </c>
      <c r="C35" s="129"/>
      <c r="D35" s="221">
        <v>0</v>
      </c>
      <c r="E35" s="221">
        <v>36600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</row>
    <row r="36" spans="3:93" s="124" customFormat="1" ht="12.75">
      <c r="C36" s="197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</row>
    <row r="37" spans="1:5" ht="12.75">
      <c r="A37" s="15" t="s">
        <v>165</v>
      </c>
      <c r="B37" s="15"/>
      <c r="C37" s="15"/>
      <c r="D37" s="15"/>
      <c r="E37" s="15"/>
    </row>
    <row r="38" spans="1:5" ht="12.75">
      <c r="A38" s="17" t="s">
        <v>42</v>
      </c>
      <c r="B38" s="17"/>
      <c r="C38" s="169"/>
      <c r="D38" s="219">
        <v>0.0562</v>
      </c>
      <c r="E38" s="219">
        <v>0.056</v>
      </c>
    </row>
    <row r="39" spans="1:5" ht="12.75">
      <c r="A39" s="15" t="s">
        <v>43</v>
      </c>
      <c r="B39" s="15"/>
      <c r="C39" s="129"/>
      <c r="D39" s="219">
        <v>0.0399</v>
      </c>
      <c r="E39" s="219">
        <v>0.05</v>
      </c>
    </row>
    <row r="40" spans="1:5" ht="12.75">
      <c r="A40" s="15" t="s">
        <v>44</v>
      </c>
      <c r="B40" s="15"/>
      <c r="C40" s="129"/>
      <c r="D40" s="219">
        <v>0.1016</v>
      </c>
      <c r="E40" s="219">
        <v>0.1041</v>
      </c>
    </row>
    <row r="41" spans="1:5" ht="12.75">
      <c r="A41" s="15"/>
      <c r="B41" s="15"/>
      <c r="C41" s="15"/>
      <c r="D41" s="45"/>
      <c r="E41" s="45"/>
    </row>
    <row r="42" spans="1:5" ht="12.75">
      <c r="A42" s="15" t="s">
        <v>166</v>
      </c>
      <c r="B42" s="15"/>
      <c r="C42" s="129"/>
      <c r="D42" s="219">
        <v>0.2825</v>
      </c>
      <c r="E42" s="219">
        <v>0.2625</v>
      </c>
    </row>
    <row r="43" spans="1:5" ht="12.75">
      <c r="A43" s="15"/>
      <c r="B43" s="15"/>
      <c r="C43" s="15"/>
      <c r="D43" s="45"/>
      <c r="E43" s="45"/>
    </row>
    <row r="44" spans="1:2" ht="12.75">
      <c r="A44" s="113" t="s">
        <v>159</v>
      </c>
      <c r="B44" s="223" t="s">
        <v>105</v>
      </c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5"/>
    </row>
    <row r="64" ht="12.75">
      <c r="A64" s="5"/>
    </row>
    <row r="65" ht="12.75">
      <c r="A65" s="5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spans="1:2" ht="12.75">
      <c r="A70" t="s">
        <v>108</v>
      </c>
      <c r="B70" t="s">
        <v>123</v>
      </c>
    </row>
    <row r="71" ht="12.75">
      <c r="A71" s="14"/>
    </row>
    <row r="72" spans="1:2" ht="12.75">
      <c r="A72" t="s">
        <v>108</v>
      </c>
      <c r="B72" t="s">
        <v>123</v>
      </c>
    </row>
    <row r="73" ht="12.75">
      <c r="A73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5"/>
    </row>
    <row r="81" ht="12.75">
      <c r="A81" s="6"/>
    </row>
    <row r="82" ht="12.75">
      <c r="A82" s="5"/>
    </row>
    <row r="83" ht="12.75">
      <c r="A83" s="5"/>
    </row>
    <row r="84" ht="12.75">
      <c r="A84" s="5"/>
    </row>
    <row r="85" ht="12.75">
      <c r="A85" s="6"/>
    </row>
    <row r="86" ht="12.75">
      <c r="A86" s="4"/>
    </row>
    <row r="87" ht="12.75">
      <c r="A87" s="4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14"/>
    </row>
    <row r="97" ht="12.75">
      <c r="A97" s="6"/>
    </row>
    <row r="98" ht="12.75">
      <c r="A98" s="6"/>
    </row>
    <row r="99" ht="12.75">
      <c r="A99" s="5"/>
    </row>
    <row r="100" spans="2:3" ht="12.75">
      <c r="B100" s="5"/>
      <c r="C100" s="5"/>
    </row>
    <row r="101" spans="2:3" ht="12.75">
      <c r="B101" s="5"/>
      <c r="C101" s="5"/>
    </row>
    <row r="102" spans="2:3" ht="12.75">
      <c r="B102" s="5"/>
      <c r="C102" s="5"/>
    </row>
    <row r="103" spans="2:3" ht="12.75">
      <c r="B103" s="5"/>
      <c r="C103" s="5"/>
    </row>
    <row r="104" spans="2:3" ht="12.75">
      <c r="B104" s="5"/>
      <c r="C104" s="5"/>
    </row>
    <row r="105" spans="2:3" ht="12.75">
      <c r="B105" s="5"/>
      <c r="C105" s="5"/>
    </row>
    <row r="106" spans="2:3" ht="12.75">
      <c r="B106" s="5"/>
      <c r="C106" s="5"/>
    </row>
    <row r="107" spans="2:3" ht="12.75">
      <c r="B107" s="5"/>
      <c r="C107" s="5"/>
    </row>
    <row r="108" spans="2:3" ht="12.75">
      <c r="B108" s="5"/>
      <c r="C108" s="5"/>
    </row>
    <row r="109" spans="2:3" ht="12.75">
      <c r="B109" s="5"/>
      <c r="C109" s="5"/>
    </row>
    <row r="110" spans="2:3" ht="12.75">
      <c r="B110" s="5"/>
      <c r="C110" s="5"/>
    </row>
    <row r="111" spans="2:3" ht="12.75">
      <c r="B111" s="5"/>
      <c r="C111" s="5"/>
    </row>
    <row r="112" spans="2:3" ht="12.75">
      <c r="B112" s="5"/>
      <c r="C112" s="5"/>
    </row>
    <row r="113" spans="2:3" ht="12.75">
      <c r="B113" s="5"/>
      <c r="C113" s="5"/>
    </row>
    <row r="114" spans="2:3" ht="12.75">
      <c r="B114" s="5"/>
      <c r="C114" s="5"/>
    </row>
    <row r="115" spans="2:3" ht="12.75">
      <c r="B115" s="5"/>
      <c r="C115" s="5"/>
    </row>
    <row r="116" spans="2:3" ht="12.75">
      <c r="B116" s="5"/>
      <c r="C116" s="5"/>
    </row>
    <row r="117" spans="2:3" ht="12.75">
      <c r="B117" s="5"/>
      <c r="C117" s="5"/>
    </row>
    <row r="118" spans="2:3" ht="12.75">
      <c r="B118" s="5"/>
      <c r="C118" s="5"/>
    </row>
    <row r="119" spans="2:3" ht="12.75">
      <c r="B119" s="5"/>
      <c r="C119" s="5"/>
    </row>
    <row r="120" spans="2:3" ht="12.75">
      <c r="B120" s="5"/>
      <c r="C120" s="5"/>
    </row>
    <row r="121" spans="2:3" ht="12.75">
      <c r="B121" s="5"/>
      <c r="C121" s="5"/>
    </row>
    <row r="122" spans="2:3" ht="12.75">
      <c r="B122" s="5"/>
      <c r="C122" s="5"/>
    </row>
    <row r="123" spans="2:3" ht="12.75">
      <c r="B123" s="5"/>
      <c r="C123" s="5"/>
    </row>
    <row r="124" spans="2:3" ht="12.75">
      <c r="B124" s="5"/>
      <c r="C124" s="5"/>
    </row>
    <row r="125" spans="2:3" ht="12.75">
      <c r="B125" s="5"/>
      <c r="C125" s="5"/>
    </row>
    <row r="126" spans="2:3" ht="12.75">
      <c r="B126" s="5"/>
      <c r="C126" s="5"/>
    </row>
    <row r="127" spans="2:3" ht="12.75">
      <c r="B127" s="5"/>
      <c r="C127" s="5"/>
    </row>
  </sheetData>
  <sheetProtection/>
  <dataValidations count="1">
    <dataValidation type="list" allowBlank="1" showInputMessage="1" showErrorMessage="1" sqref="B23:C23 B19:C19">
      <formula1>$A$70:$B$70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250"/>
  <sheetViews>
    <sheetView zoomScale="115" zoomScaleNormal="11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41.28125" style="124" customWidth="1"/>
    <col min="2" max="2" width="13.8515625" style="124" customWidth="1"/>
    <col min="3" max="16384" width="11.421875" style="124" customWidth="1"/>
  </cols>
  <sheetData>
    <row r="1" spans="1:5" ht="12.75">
      <c r="A1" s="54" t="str">
        <f>Data!B44</f>
        <v>Attachment 1 to Staff 122  - CWIP in ratebase </v>
      </c>
      <c r="B1" s="7"/>
      <c r="C1" s="7"/>
      <c r="D1" s="139"/>
      <c r="E1" s="139"/>
    </row>
    <row r="2" spans="1:93" ht="12.75">
      <c r="A2" s="140" t="s">
        <v>19</v>
      </c>
      <c r="B2" s="141" t="s">
        <v>16</v>
      </c>
      <c r="C2" s="142">
        <v>2010</v>
      </c>
      <c r="D2" s="142">
        <v>2011</v>
      </c>
      <c r="E2" s="142">
        <v>2012</v>
      </c>
      <c r="F2" s="142">
        <v>2013</v>
      </c>
      <c r="G2" s="142">
        <v>2014</v>
      </c>
      <c r="H2" s="142">
        <v>2015</v>
      </c>
      <c r="I2" s="142">
        <v>2016</v>
      </c>
      <c r="J2" s="142">
        <v>2017</v>
      </c>
      <c r="K2" s="142">
        <v>2018</v>
      </c>
      <c r="L2" s="142">
        <v>2019</v>
      </c>
      <c r="M2" s="142">
        <v>2020</v>
      </c>
      <c r="N2" s="142">
        <v>2021</v>
      </c>
      <c r="O2" s="142">
        <v>2022</v>
      </c>
      <c r="P2" s="142">
        <v>2023</v>
      </c>
      <c r="Q2" s="142">
        <v>2024</v>
      </c>
      <c r="R2" s="142">
        <v>2025</v>
      </c>
      <c r="S2" s="142">
        <v>2026</v>
      </c>
      <c r="T2" s="142">
        <v>2027</v>
      </c>
      <c r="U2" s="142">
        <v>2028</v>
      </c>
      <c r="V2" s="142">
        <v>2029</v>
      </c>
      <c r="W2" s="142">
        <v>2030</v>
      </c>
      <c r="X2" s="142">
        <v>2031</v>
      </c>
      <c r="Y2" s="142">
        <v>2032</v>
      </c>
      <c r="Z2" s="142">
        <v>2033</v>
      </c>
      <c r="AA2" s="142">
        <v>2034</v>
      </c>
      <c r="AB2" s="142">
        <v>2035</v>
      </c>
      <c r="AC2" s="142">
        <v>2036</v>
      </c>
      <c r="AD2" s="142">
        <v>2037</v>
      </c>
      <c r="AE2" s="142">
        <v>2038</v>
      </c>
      <c r="AF2" s="142">
        <v>2039</v>
      </c>
      <c r="AG2" s="142">
        <v>2040</v>
      </c>
      <c r="AH2" s="142">
        <v>2041</v>
      </c>
      <c r="AI2" s="142">
        <v>2042</v>
      </c>
      <c r="AJ2" s="142">
        <v>2043</v>
      </c>
      <c r="AK2" s="142">
        <v>2044</v>
      </c>
      <c r="AL2" s="142">
        <v>2045</v>
      </c>
      <c r="AM2" s="142">
        <v>2046</v>
      </c>
      <c r="AN2" s="142">
        <v>2047</v>
      </c>
      <c r="AO2" s="142">
        <v>2048</v>
      </c>
      <c r="AP2" s="142">
        <v>2049</v>
      </c>
      <c r="AQ2" s="142">
        <v>2050</v>
      </c>
      <c r="AR2" s="142">
        <v>2051</v>
      </c>
      <c r="AS2" s="142">
        <v>2052</v>
      </c>
      <c r="AT2" s="142">
        <v>2053</v>
      </c>
      <c r="AU2" s="142">
        <v>2054</v>
      </c>
      <c r="AV2" s="142">
        <v>2055</v>
      </c>
      <c r="AW2" s="142">
        <v>2056</v>
      </c>
      <c r="AX2" s="142">
        <v>2057</v>
      </c>
      <c r="AY2" s="142">
        <v>2058</v>
      </c>
      <c r="AZ2" s="142">
        <v>2059</v>
      </c>
      <c r="BA2" s="142">
        <v>2060</v>
      </c>
      <c r="BB2" s="142">
        <v>2061</v>
      </c>
      <c r="BC2" s="142">
        <v>2062</v>
      </c>
      <c r="BD2" s="142">
        <v>2063</v>
      </c>
      <c r="BE2" s="142">
        <v>2064</v>
      </c>
      <c r="BF2" s="142">
        <v>2065</v>
      </c>
      <c r="BG2" s="142">
        <v>2066</v>
      </c>
      <c r="BH2" s="142">
        <v>2067</v>
      </c>
      <c r="BI2" s="142">
        <v>2068</v>
      </c>
      <c r="BJ2" s="142">
        <v>2069</v>
      </c>
      <c r="BK2" s="142">
        <v>2070</v>
      </c>
      <c r="BL2" s="142">
        <v>2071</v>
      </c>
      <c r="BM2" s="142">
        <v>2072</v>
      </c>
      <c r="BN2" s="142">
        <v>2073</v>
      </c>
      <c r="BO2" s="142">
        <v>2074</v>
      </c>
      <c r="BP2" s="142">
        <v>2075</v>
      </c>
      <c r="BQ2" s="142">
        <v>2076</v>
      </c>
      <c r="BR2" s="142">
        <v>2077</v>
      </c>
      <c r="BS2" s="142">
        <v>2078</v>
      </c>
      <c r="BT2" s="142">
        <v>2079</v>
      </c>
      <c r="BU2" s="142">
        <v>2080</v>
      </c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</row>
    <row r="3" spans="1:93" s="126" customFormat="1" ht="12.75" customHeight="1">
      <c r="A3" s="180" t="s">
        <v>107</v>
      </c>
      <c r="B3" s="179">
        <f>YEAR(Data!B22)</f>
        <v>2012</v>
      </c>
      <c r="C3" s="12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</row>
    <row r="4" spans="1:93" s="126" customFormat="1" ht="12.75" customHeight="1">
      <c r="A4" s="180" t="s">
        <v>112</v>
      </c>
      <c r="B4" s="179" t="str">
        <f>Data!B23</f>
        <v>Yes</v>
      </c>
      <c r="C4" s="12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</row>
    <row r="5" spans="1:93" s="126" customFormat="1" ht="12.75" customHeight="1">
      <c r="A5" s="181" t="s">
        <v>121</v>
      </c>
      <c r="B5" s="179">
        <f>Data!B24</f>
        <v>50</v>
      </c>
      <c r="C5" s="12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</row>
    <row r="6" spans="1:73" s="122" customFormat="1" ht="12.75" customHeight="1">
      <c r="A6" s="120" t="s">
        <v>115</v>
      </c>
      <c r="B6" s="121"/>
      <c r="C6" s="121" t="str">
        <f aca="true" t="shared" si="0" ref="C6:AH6">IF(AND($B$3&lt;=C2,C2&lt;=$B$3+$B$5),"Yes","No")</f>
        <v>No</v>
      </c>
      <c r="D6" s="121" t="str">
        <f t="shared" si="0"/>
        <v>No</v>
      </c>
      <c r="E6" s="121" t="str">
        <f t="shared" si="0"/>
        <v>Yes</v>
      </c>
      <c r="F6" s="121" t="str">
        <f t="shared" si="0"/>
        <v>Yes</v>
      </c>
      <c r="G6" s="121" t="str">
        <f t="shared" si="0"/>
        <v>Yes</v>
      </c>
      <c r="H6" s="121" t="str">
        <f t="shared" si="0"/>
        <v>Yes</v>
      </c>
      <c r="I6" s="121" t="str">
        <f t="shared" si="0"/>
        <v>Yes</v>
      </c>
      <c r="J6" s="121" t="str">
        <f t="shared" si="0"/>
        <v>Yes</v>
      </c>
      <c r="K6" s="121" t="str">
        <f t="shared" si="0"/>
        <v>Yes</v>
      </c>
      <c r="L6" s="121" t="str">
        <f t="shared" si="0"/>
        <v>Yes</v>
      </c>
      <c r="M6" s="121" t="str">
        <f t="shared" si="0"/>
        <v>Yes</v>
      </c>
      <c r="N6" s="121" t="str">
        <f t="shared" si="0"/>
        <v>Yes</v>
      </c>
      <c r="O6" s="121" t="str">
        <f t="shared" si="0"/>
        <v>Yes</v>
      </c>
      <c r="P6" s="121" t="str">
        <f t="shared" si="0"/>
        <v>Yes</v>
      </c>
      <c r="Q6" s="121" t="str">
        <f t="shared" si="0"/>
        <v>Yes</v>
      </c>
      <c r="R6" s="121" t="str">
        <f t="shared" si="0"/>
        <v>Yes</v>
      </c>
      <c r="S6" s="121" t="str">
        <f t="shared" si="0"/>
        <v>Yes</v>
      </c>
      <c r="T6" s="121" t="str">
        <f t="shared" si="0"/>
        <v>Yes</v>
      </c>
      <c r="U6" s="121" t="str">
        <f t="shared" si="0"/>
        <v>Yes</v>
      </c>
      <c r="V6" s="121" t="str">
        <f t="shared" si="0"/>
        <v>Yes</v>
      </c>
      <c r="W6" s="121" t="str">
        <f t="shared" si="0"/>
        <v>Yes</v>
      </c>
      <c r="X6" s="121" t="str">
        <f t="shared" si="0"/>
        <v>Yes</v>
      </c>
      <c r="Y6" s="121" t="str">
        <f t="shared" si="0"/>
        <v>Yes</v>
      </c>
      <c r="Z6" s="121" t="str">
        <f t="shared" si="0"/>
        <v>Yes</v>
      </c>
      <c r="AA6" s="121" t="str">
        <f t="shared" si="0"/>
        <v>Yes</v>
      </c>
      <c r="AB6" s="121" t="str">
        <f t="shared" si="0"/>
        <v>Yes</v>
      </c>
      <c r="AC6" s="121" t="str">
        <f t="shared" si="0"/>
        <v>Yes</v>
      </c>
      <c r="AD6" s="121" t="str">
        <f t="shared" si="0"/>
        <v>Yes</v>
      </c>
      <c r="AE6" s="121" t="str">
        <f t="shared" si="0"/>
        <v>Yes</v>
      </c>
      <c r="AF6" s="121" t="str">
        <f t="shared" si="0"/>
        <v>Yes</v>
      </c>
      <c r="AG6" s="121" t="str">
        <f t="shared" si="0"/>
        <v>Yes</v>
      </c>
      <c r="AH6" s="121" t="str">
        <f t="shared" si="0"/>
        <v>Yes</v>
      </c>
      <c r="AI6" s="121" t="str">
        <f aca="true" t="shared" si="1" ref="AI6:BN6">IF(AND($B$3&lt;=AI2,AI2&lt;=$B$3+$B$5),"Yes","No")</f>
        <v>Yes</v>
      </c>
      <c r="AJ6" s="121" t="str">
        <f t="shared" si="1"/>
        <v>Yes</v>
      </c>
      <c r="AK6" s="121" t="str">
        <f t="shared" si="1"/>
        <v>Yes</v>
      </c>
      <c r="AL6" s="121" t="str">
        <f t="shared" si="1"/>
        <v>Yes</v>
      </c>
      <c r="AM6" s="121" t="str">
        <f t="shared" si="1"/>
        <v>Yes</v>
      </c>
      <c r="AN6" s="121" t="str">
        <f t="shared" si="1"/>
        <v>Yes</v>
      </c>
      <c r="AO6" s="121" t="str">
        <f t="shared" si="1"/>
        <v>Yes</v>
      </c>
      <c r="AP6" s="121" t="str">
        <f t="shared" si="1"/>
        <v>Yes</v>
      </c>
      <c r="AQ6" s="121" t="str">
        <f t="shared" si="1"/>
        <v>Yes</v>
      </c>
      <c r="AR6" s="121" t="str">
        <f t="shared" si="1"/>
        <v>Yes</v>
      </c>
      <c r="AS6" s="121" t="str">
        <f t="shared" si="1"/>
        <v>Yes</v>
      </c>
      <c r="AT6" s="121" t="str">
        <f t="shared" si="1"/>
        <v>Yes</v>
      </c>
      <c r="AU6" s="121" t="str">
        <f t="shared" si="1"/>
        <v>Yes</v>
      </c>
      <c r="AV6" s="121" t="str">
        <f t="shared" si="1"/>
        <v>Yes</v>
      </c>
      <c r="AW6" s="121" t="str">
        <f t="shared" si="1"/>
        <v>Yes</v>
      </c>
      <c r="AX6" s="121" t="str">
        <f t="shared" si="1"/>
        <v>Yes</v>
      </c>
      <c r="AY6" s="121" t="str">
        <f t="shared" si="1"/>
        <v>Yes</v>
      </c>
      <c r="AZ6" s="121" t="str">
        <f t="shared" si="1"/>
        <v>Yes</v>
      </c>
      <c r="BA6" s="121" t="str">
        <f t="shared" si="1"/>
        <v>Yes</v>
      </c>
      <c r="BB6" s="121" t="str">
        <f t="shared" si="1"/>
        <v>Yes</v>
      </c>
      <c r="BC6" s="121" t="str">
        <f t="shared" si="1"/>
        <v>Yes</v>
      </c>
      <c r="BD6" s="121" t="str">
        <f t="shared" si="1"/>
        <v>No</v>
      </c>
      <c r="BE6" s="121" t="str">
        <f t="shared" si="1"/>
        <v>No</v>
      </c>
      <c r="BF6" s="121" t="str">
        <f t="shared" si="1"/>
        <v>No</v>
      </c>
      <c r="BG6" s="121" t="str">
        <f t="shared" si="1"/>
        <v>No</v>
      </c>
      <c r="BH6" s="121" t="str">
        <f t="shared" si="1"/>
        <v>No</v>
      </c>
      <c r="BI6" s="121" t="str">
        <f t="shared" si="1"/>
        <v>No</v>
      </c>
      <c r="BJ6" s="121" t="str">
        <f t="shared" si="1"/>
        <v>No</v>
      </c>
      <c r="BK6" s="121" t="str">
        <f t="shared" si="1"/>
        <v>No</v>
      </c>
      <c r="BL6" s="121" t="str">
        <f t="shared" si="1"/>
        <v>No</v>
      </c>
      <c r="BM6" s="121" t="str">
        <f t="shared" si="1"/>
        <v>No</v>
      </c>
      <c r="BN6" s="121" t="str">
        <f t="shared" si="1"/>
        <v>No</v>
      </c>
      <c r="BO6" s="121" t="str">
        <f aca="true" t="shared" si="2" ref="BO6:BU6">IF(AND($B$3&lt;=BO2,BO2&lt;=$B$3+$B$5),"Yes","No")</f>
        <v>No</v>
      </c>
      <c r="BP6" s="121" t="str">
        <f t="shared" si="2"/>
        <v>No</v>
      </c>
      <c r="BQ6" s="121" t="str">
        <f t="shared" si="2"/>
        <v>No</v>
      </c>
      <c r="BR6" s="121" t="str">
        <f t="shared" si="2"/>
        <v>No</v>
      </c>
      <c r="BS6" s="121" t="str">
        <f t="shared" si="2"/>
        <v>No</v>
      </c>
      <c r="BT6" s="121" t="str">
        <f t="shared" si="2"/>
        <v>No</v>
      </c>
      <c r="BU6" s="121" t="str">
        <f t="shared" si="2"/>
        <v>No</v>
      </c>
    </row>
    <row r="7" spans="1:73" s="178" customFormat="1" ht="12.7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</row>
    <row r="8" spans="1:93" ht="12.75" customHeight="1">
      <c r="A8" s="140"/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</row>
    <row r="9" spans="1:8" ht="12.75">
      <c r="A9" s="7" t="s">
        <v>54</v>
      </c>
      <c r="B9" s="7"/>
      <c r="C9" s="7"/>
      <c r="D9" s="143"/>
      <c r="E9" s="143"/>
      <c r="G9" s="127"/>
      <c r="H9" s="127"/>
    </row>
    <row r="10" spans="1:8" ht="12.75">
      <c r="A10" s="124" t="s">
        <v>0</v>
      </c>
      <c r="G10" s="127"/>
      <c r="H10" s="127"/>
    </row>
    <row r="11" spans="7:8" ht="12.75">
      <c r="G11" s="127"/>
      <c r="H11" s="127"/>
    </row>
    <row r="12" spans="1:93" s="15" customFormat="1" ht="12.75">
      <c r="A12" s="144" t="s">
        <v>125</v>
      </c>
      <c r="B12" s="39"/>
      <c r="C12" s="39"/>
      <c r="D12" s="24"/>
      <c r="E12" s="2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</row>
    <row r="13" spans="1:93" s="15" customFormat="1" ht="12.75">
      <c r="A13" s="15" t="s">
        <v>28</v>
      </c>
      <c r="C13" s="20">
        <f>Data!C4</f>
        <v>92102.05798</v>
      </c>
      <c r="D13" s="20">
        <f>Data!D4</f>
        <v>17461.215</v>
      </c>
      <c r="E13" s="20">
        <f>Data!E4</f>
        <v>0</v>
      </c>
      <c r="F13" s="20">
        <f>Data!F4</f>
        <v>0</v>
      </c>
      <c r="G13" s="20">
        <f>Data!G4</f>
        <v>0</v>
      </c>
      <c r="H13" s="20">
        <f>Data!H4</f>
        <v>0</v>
      </c>
      <c r="I13" s="20">
        <f>Data!I4</f>
        <v>0</v>
      </c>
      <c r="J13" s="20">
        <f>Data!J4</f>
        <v>0</v>
      </c>
      <c r="K13" s="20">
        <f>Data!K4</f>
        <v>0</v>
      </c>
      <c r="L13" s="20">
        <f>Data!L4</f>
        <v>0</v>
      </c>
      <c r="M13" s="20">
        <f>Data!M4</f>
        <v>0</v>
      </c>
      <c r="N13" s="20">
        <f>Data!N4</f>
        <v>0</v>
      </c>
      <c r="O13" s="20">
        <f>Data!O4</f>
        <v>0</v>
      </c>
      <c r="P13" s="20">
        <f>Data!P4</f>
        <v>0</v>
      </c>
      <c r="Q13" s="20">
        <f>Data!Q4</f>
        <v>0</v>
      </c>
      <c r="R13" s="20">
        <f>Data!R4</f>
        <v>0</v>
      </c>
      <c r="S13" s="20">
        <f>Data!S4</f>
        <v>0</v>
      </c>
      <c r="T13" s="20">
        <f>Data!T4</f>
        <v>0</v>
      </c>
      <c r="U13" s="20">
        <f>Data!U4</f>
        <v>0</v>
      </c>
      <c r="V13" s="20">
        <f>Data!V4</f>
        <v>0</v>
      </c>
      <c r="W13" s="20">
        <f>Data!W4</f>
        <v>0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</row>
    <row r="14" spans="1:93" s="15" customFormat="1" ht="12.75">
      <c r="A14" s="15" t="s">
        <v>40</v>
      </c>
      <c r="C14" s="20">
        <f>Data!C7</f>
        <v>11931.982928741665</v>
      </c>
      <c r="D14" s="20">
        <f>Data!D7</f>
        <v>1920.73365</v>
      </c>
      <c r="E14" s="20">
        <f>Data!E7</f>
        <v>0</v>
      </c>
      <c r="F14" s="20">
        <f>Data!F7</f>
        <v>0</v>
      </c>
      <c r="G14" s="20">
        <f>Data!G7</f>
        <v>0</v>
      </c>
      <c r="H14" s="20">
        <f>Data!H7</f>
        <v>0</v>
      </c>
      <c r="I14" s="20">
        <f>Data!I7</f>
        <v>0</v>
      </c>
      <c r="J14" s="20">
        <f>Data!J7</f>
        <v>0</v>
      </c>
      <c r="K14" s="20">
        <f>Data!K7</f>
        <v>0</v>
      </c>
      <c r="L14" s="20">
        <f>Data!L7</f>
        <v>0</v>
      </c>
      <c r="M14" s="20">
        <f>Data!M7</f>
        <v>0</v>
      </c>
      <c r="N14" s="20">
        <f>Data!N7</f>
        <v>0</v>
      </c>
      <c r="O14" s="20">
        <f>Data!O7</f>
        <v>0</v>
      </c>
      <c r="P14" s="20">
        <f>Data!P7</f>
        <v>0</v>
      </c>
      <c r="Q14" s="20">
        <f>Data!Q7</f>
        <v>0</v>
      </c>
      <c r="R14" s="20">
        <f>Data!R7</f>
        <v>0</v>
      </c>
      <c r="S14" s="20">
        <f>Data!S7</f>
        <v>0</v>
      </c>
      <c r="T14" s="20">
        <f>Data!T7</f>
        <v>0</v>
      </c>
      <c r="U14" s="20">
        <f>Data!U7</f>
        <v>0</v>
      </c>
      <c r="V14" s="20">
        <f>Data!V7</f>
        <v>0</v>
      </c>
      <c r="W14" s="20">
        <f>Data!W7</f>
        <v>0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</row>
    <row r="15" spans="1:93" s="15" customFormat="1" ht="12.75">
      <c r="A15" s="15" t="s">
        <v>171</v>
      </c>
      <c r="C15" s="20">
        <f>Data!C8</f>
        <v>4314.374890581574</v>
      </c>
      <c r="D15" s="20">
        <f>Data!D8</f>
        <v>0</v>
      </c>
      <c r="E15" s="20">
        <f>Data!E8</f>
        <v>0</v>
      </c>
      <c r="F15" s="20">
        <f>Data!F8</f>
        <v>0</v>
      </c>
      <c r="G15" s="20">
        <f>Data!G8</f>
        <v>0</v>
      </c>
      <c r="H15" s="20">
        <f>Data!H8</f>
        <v>0</v>
      </c>
      <c r="I15" s="20">
        <f>Data!I8</f>
        <v>0</v>
      </c>
      <c r="J15" s="20">
        <f>Data!J8</f>
        <v>0</v>
      </c>
      <c r="K15" s="20">
        <f>Data!K8</f>
        <v>0</v>
      </c>
      <c r="L15" s="20">
        <f>Data!L8</f>
        <v>0</v>
      </c>
      <c r="M15" s="20">
        <f>Data!M8</f>
        <v>0</v>
      </c>
      <c r="N15" s="20">
        <f>Data!N8</f>
        <v>0</v>
      </c>
      <c r="O15" s="20">
        <f>Data!O8</f>
        <v>0</v>
      </c>
      <c r="P15" s="20">
        <f>Data!P8</f>
        <v>0</v>
      </c>
      <c r="Q15" s="20">
        <f>Data!Q8</f>
        <v>0</v>
      </c>
      <c r="R15" s="20">
        <f>Data!R8</f>
        <v>0</v>
      </c>
      <c r="S15" s="20">
        <f>Data!S8</f>
        <v>0</v>
      </c>
      <c r="T15" s="20">
        <f>Data!T8</f>
        <v>0</v>
      </c>
      <c r="U15" s="20">
        <f>Data!U8</f>
        <v>0</v>
      </c>
      <c r="V15" s="20">
        <f>Data!V8</f>
        <v>0</v>
      </c>
      <c r="W15" s="20">
        <f>Data!W8</f>
        <v>0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</row>
    <row r="16" spans="4:93" s="15" customFormat="1" ht="12.75"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</row>
    <row r="17" spans="1:93" s="15" customFormat="1" ht="12.75">
      <c r="A17" s="15" t="s">
        <v>169</v>
      </c>
      <c r="C17" s="118" t="str">
        <f aca="true" t="shared" si="3" ref="C17:W17">IF(C14&lt;=0,"Yes","No")</f>
        <v>No</v>
      </c>
      <c r="D17" s="118" t="str">
        <f t="shared" si="3"/>
        <v>No</v>
      </c>
      <c r="E17" s="118" t="str">
        <f t="shared" si="3"/>
        <v>Yes</v>
      </c>
      <c r="F17" s="118" t="str">
        <f t="shared" si="3"/>
        <v>Yes</v>
      </c>
      <c r="G17" s="118" t="str">
        <f t="shared" si="3"/>
        <v>Yes</v>
      </c>
      <c r="H17" s="118" t="str">
        <f t="shared" si="3"/>
        <v>Yes</v>
      </c>
      <c r="I17" s="118" t="str">
        <f t="shared" si="3"/>
        <v>Yes</v>
      </c>
      <c r="J17" s="118" t="str">
        <f t="shared" si="3"/>
        <v>Yes</v>
      </c>
      <c r="K17" s="118" t="str">
        <f t="shared" si="3"/>
        <v>Yes</v>
      </c>
      <c r="L17" s="118" t="str">
        <f t="shared" si="3"/>
        <v>Yes</v>
      </c>
      <c r="M17" s="118" t="str">
        <f t="shared" si="3"/>
        <v>Yes</v>
      </c>
      <c r="N17" s="118" t="str">
        <f t="shared" si="3"/>
        <v>Yes</v>
      </c>
      <c r="O17" s="118" t="str">
        <f t="shared" si="3"/>
        <v>Yes</v>
      </c>
      <c r="P17" s="118" t="str">
        <f t="shared" si="3"/>
        <v>Yes</v>
      </c>
      <c r="Q17" s="118" t="str">
        <f t="shared" si="3"/>
        <v>Yes</v>
      </c>
      <c r="R17" s="118" t="str">
        <f t="shared" si="3"/>
        <v>Yes</v>
      </c>
      <c r="S17" s="118" t="str">
        <f t="shared" si="3"/>
        <v>Yes</v>
      </c>
      <c r="T17" s="118" t="str">
        <f t="shared" si="3"/>
        <v>Yes</v>
      </c>
      <c r="U17" s="118" t="str">
        <f t="shared" si="3"/>
        <v>Yes</v>
      </c>
      <c r="V17" s="118" t="str">
        <f t="shared" si="3"/>
        <v>Yes</v>
      </c>
      <c r="W17" s="118" t="str">
        <f t="shared" si="3"/>
        <v>Yes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</row>
    <row r="18" spans="1:93" s="15" customFormat="1" ht="12.75">
      <c r="A18" s="15" t="s">
        <v>118</v>
      </c>
      <c r="C18" s="111">
        <f>HLOOKUP(C2,Data!$A:$XFD,MATCH("Overhead Rate",Data!$A:$A,0),FALSE)</f>
        <v>0.12</v>
      </c>
      <c r="D18" s="111">
        <f>HLOOKUP(D2,Data!$A:$XFD,MATCH("Overhead Rate",Data!$A:$A,0),FALSE)</f>
        <v>0.11</v>
      </c>
      <c r="E18" s="111">
        <f>HLOOKUP(E2,Data!$A:$XFD,MATCH("Overhead Rate",Data!$A:$A,0),FALSE)</f>
        <v>0.11</v>
      </c>
      <c r="F18" s="111">
        <f>HLOOKUP(F2,Data!$A:$XFD,MATCH("Overhead Rate",Data!$A:$A,0),FALSE)</f>
        <v>0.1</v>
      </c>
      <c r="G18" s="111">
        <f>HLOOKUP(G2,Data!$A:$XFD,MATCH("Overhead Rate",Data!$A:$A,0),FALSE)</f>
        <v>0.07</v>
      </c>
      <c r="H18" s="111">
        <f>HLOOKUP(H2,Data!$A:$XFD,MATCH("Overhead Rate",Data!$A:$A,0),FALSE)</f>
        <v>0.07</v>
      </c>
      <c r="I18" s="111">
        <f>HLOOKUP(I2,Data!$A:$XFD,MATCH("Overhead Rate",Data!$A:$A,0),FALSE)</f>
        <v>0.07</v>
      </c>
      <c r="J18" s="111">
        <f>HLOOKUP(J2,Data!$A:$XFD,MATCH("Overhead Rate",Data!$A:$A,0),FALSE)</f>
        <v>0.07</v>
      </c>
      <c r="K18" s="111">
        <f>HLOOKUP(K2,Data!$A:$XFD,MATCH("Overhead Rate",Data!$A:$A,0),FALSE)</f>
        <v>0.07</v>
      </c>
      <c r="L18" s="111">
        <f>HLOOKUP(L2,Data!$A:$XFD,MATCH("Overhead Rate",Data!$A:$A,0),FALSE)</f>
        <v>0.07</v>
      </c>
      <c r="M18" s="111">
        <f>HLOOKUP(M2,Data!$A:$XFD,MATCH("Overhead Rate",Data!$A:$A,0),FALSE)</f>
        <v>0.07</v>
      </c>
      <c r="N18" s="111">
        <f>HLOOKUP(N2,Data!$A:$XFD,MATCH("Overhead Rate",Data!$A:$A,0),FALSE)</f>
        <v>0.07</v>
      </c>
      <c r="O18" s="111">
        <f>HLOOKUP(O2,Data!$A:$XFD,MATCH("Overhead Rate",Data!$A:$A,0),FALSE)</f>
        <v>0.07</v>
      </c>
      <c r="P18" s="111">
        <f>HLOOKUP(P2,Data!$A:$XFD,MATCH("Overhead Rate",Data!$A:$A,0),FALSE)</f>
        <v>0.07</v>
      </c>
      <c r="Q18" s="111">
        <f>HLOOKUP(Q2,Data!$A:$XFD,MATCH("Overhead Rate",Data!$A:$A,0),FALSE)</f>
        <v>0.07</v>
      </c>
      <c r="R18" s="111">
        <f>HLOOKUP(R2,Data!$A:$XFD,MATCH("Overhead Rate",Data!$A:$A,0),FALSE)</f>
        <v>0.07</v>
      </c>
      <c r="S18" s="111">
        <f>HLOOKUP(S2,Data!$A:$XFD,MATCH("Overhead Rate",Data!$A:$A,0),FALSE)</f>
        <v>0.07</v>
      </c>
      <c r="T18" s="111">
        <f>HLOOKUP(T2,Data!$A:$XFD,MATCH("Overhead Rate",Data!$A:$A,0),FALSE)</f>
        <v>0.07</v>
      </c>
      <c r="U18" s="111">
        <f>HLOOKUP(U2,Data!$A:$XFD,MATCH("Overhead Rate",Data!$A:$A,0),FALSE)</f>
        <v>0.07</v>
      </c>
      <c r="V18" s="111">
        <f>HLOOKUP(V2,Data!$A:$XFD,MATCH("Overhead Rate",Data!$A:$A,0),FALSE)</f>
        <v>0.07</v>
      </c>
      <c r="W18" s="111">
        <f>HLOOKUP(W2,Data!$A:$XFD,MATCH("Overhead Rate",Data!$A:$A,0),FALSE)</f>
        <v>0.07</v>
      </c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</row>
    <row r="19" spans="1:93" s="15" customFormat="1" ht="12.75">
      <c r="A19" s="15" t="s">
        <v>117</v>
      </c>
      <c r="C19" s="15">
        <f>IF(C17="yes",C13*C18,0)</f>
        <v>0</v>
      </c>
      <c r="D19" s="15">
        <f aca="true" t="shared" si="4" ref="D19:W19">IF(D17="yes",D13*D18,0)</f>
        <v>0</v>
      </c>
      <c r="E19" s="15">
        <f t="shared" si="4"/>
        <v>0</v>
      </c>
      <c r="F19" s="15">
        <f t="shared" si="4"/>
        <v>0</v>
      </c>
      <c r="G19" s="15">
        <f t="shared" si="4"/>
        <v>0</v>
      </c>
      <c r="H19" s="15">
        <f t="shared" si="4"/>
        <v>0</v>
      </c>
      <c r="I19" s="15">
        <f t="shared" si="4"/>
        <v>0</v>
      </c>
      <c r="J19" s="15">
        <f t="shared" si="4"/>
        <v>0</v>
      </c>
      <c r="K19" s="15">
        <f t="shared" si="4"/>
        <v>0</v>
      </c>
      <c r="L19" s="15">
        <f t="shared" si="4"/>
        <v>0</v>
      </c>
      <c r="M19" s="15">
        <f t="shared" si="4"/>
        <v>0</v>
      </c>
      <c r="N19" s="15">
        <f t="shared" si="4"/>
        <v>0</v>
      </c>
      <c r="O19" s="15">
        <f t="shared" si="4"/>
        <v>0</v>
      </c>
      <c r="P19" s="15">
        <f t="shared" si="4"/>
        <v>0</v>
      </c>
      <c r="Q19" s="15">
        <f t="shared" si="4"/>
        <v>0</v>
      </c>
      <c r="R19" s="15">
        <f t="shared" si="4"/>
        <v>0</v>
      </c>
      <c r="S19" s="15">
        <f t="shared" si="4"/>
        <v>0</v>
      </c>
      <c r="T19" s="15">
        <f t="shared" si="4"/>
        <v>0</v>
      </c>
      <c r="U19" s="15">
        <f t="shared" si="4"/>
        <v>0</v>
      </c>
      <c r="V19" s="15">
        <f t="shared" si="4"/>
        <v>0</v>
      </c>
      <c r="W19" s="15">
        <f t="shared" si="4"/>
        <v>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</row>
    <row r="20" spans="4:93" s="15" customFormat="1" ht="12.75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</row>
    <row r="21" spans="1:93" s="15" customFormat="1" ht="12.75">
      <c r="A21" s="15" t="s">
        <v>122</v>
      </c>
      <c r="C21" s="119" t="str">
        <f aca="true" t="shared" si="5" ref="C21:W21">IF($B$4="No","Yes","No")</f>
        <v>No</v>
      </c>
      <c r="D21" s="119" t="str">
        <f t="shared" si="5"/>
        <v>No</v>
      </c>
      <c r="E21" s="119" t="str">
        <f t="shared" si="5"/>
        <v>No</v>
      </c>
      <c r="F21" s="119" t="str">
        <f t="shared" si="5"/>
        <v>No</v>
      </c>
      <c r="G21" s="119" t="str">
        <f t="shared" si="5"/>
        <v>No</v>
      </c>
      <c r="H21" s="119" t="str">
        <f t="shared" si="5"/>
        <v>No</v>
      </c>
      <c r="I21" s="119" t="str">
        <f t="shared" si="5"/>
        <v>No</v>
      </c>
      <c r="J21" s="119" t="str">
        <f t="shared" si="5"/>
        <v>No</v>
      </c>
      <c r="K21" s="119" t="str">
        <f t="shared" si="5"/>
        <v>No</v>
      </c>
      <c r="L21" s="119" t="str">
        <f t="shared" si="5"/>
        <v>No</v>
      </c>
      <c r="M21" s="119" t="str">
        <f t="shared" si="5"/>
        <v>No</v>
      </c>
      <c r="N21" s="119" t="str">
        <f t="shared" si="5"/>
        <v>No</v>
      </c>
      <c r="O21" s="119" t="str">
        <f t="shared" si="5"/>
        <v>No</v>
      </c>
      <c r="P21" s="119" t="str">
        <f t="shared" si="5"/>
        <v>No</v>
      </c>
      <c r="Q21" s="119" t="str">
        <f t="shared" si="5"/>
        <v>No</v>
      </c>
      <c r="R21" s="119" t="str">
        <f t="shared" si="5"/>
        <v>No</v>
      </c>
      <c r="S21" s="119" t="str">
        <f t="shared" si="5"/>
        <v>No</v>
      </c>
      <c r="T21" s="119" t="str">
        <f t="shared" si="5"/>
        <v>No</v>
      </c>
      <c r="U21" s="119" t="str">
        <f t="shared" si="5"/>
        <v>No</v>
      </c>
      <c r="V21" s="119" t="str">
        <f t="shared" si="5"/>
        <v>No</v>
      </c>
      <c r="W21" s="119" t="str">
        <f t="shared" si="5"/>
        <v>No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</row>
    <row r="22" spans="1:93" s="15" customFormat="1" ht="12.75">
      <c r="A22" s="15" t="s">
        <v>170</v>
      </c>
      <c r="C22" s="119" t="str">
        <f>IF(AND(C21="Yes",C15&lt;=0,C2&lt;$B$3),"Yes","No")</f>
        <v>No</v>
      </c>
      <c r="D22" s="119" t="str">
        <f>IF(AND(D21="Yes",D15&lt;=0,D2&lt;$B$3),"Yes","No")</f>
        <v>No</v>
      </c>
      <c r="E22" s="119" t="str">
        <f aca="true" t="shared" si="6" ref="E22:W22">IF(AND(E21="Yes",E15&lt;=0,E2&lt;=$B$3),"Yes","No")</f>
        <v>No</v>
      </c>
      <c r="F22" s="119" t="str">
        <f t="shared" si="6"/>
        <v>No</v>
      </c>
      <c r="G22" s="119" t="str">
        <f t="shared" si="6"/>
        <v>No</v>
      </c>
      <c r="H22" s="119" t="str">
        <f t="shared" si="6"/>
        <v>No</v>
      </c>
      <c r="I22" s="119" t="str">
        <f t="shared" si="6"/>
        <v>No</v>
      </c>
      <c r="J22" s="119" t="str">
        <f t="shared" si="6"/>
        <v>No</v>
      </c>
      <c r="K22" s="119" t="str">
        <f t="shared" si="6"/>
        <v>No</v>
      </c>
      <c r="L22" s="119" t="str">
        <f t="shared" si="6"/>
        <v>No</v>
      </c>
      <c r="M22" s="119" t="str">
        <f t="shared" si="6"/>
        <v>No</v>
      </c>
      <c r="N22" s="119" t="str">
        <f t="shared" si="6"/>
        <v>No</v>
      </c>
      <c r="O22" s="119" t="str">
        <f t="shared" si="6"/>
        <v>No</v>
      </c>
      <c r="P22" s="119" t="str">
        <f t="shared" si="6"/>
        <v>No</v>
      </c>
      <c r="Q22" s="119" t="str">
        <f t="shared" si="6"/>
        <v>No</v>
      </c>
      <c r="R22" s="119" t="str">
        <f t="shared" si="6"/>
        <v>No</v>
      </c>
      <c r="S22" s="119" t="str">
        <f t="shared" si="6"/>
        <v>No</v>
      </c>
      <c r="T22" s="119" t="str">
        <f t="shared" si="6"/>
        <v>No</v>
      </c>
      <c r="U22" s="119" t="str">
        <f t="shared" si="6"/>
        <v>No</v>
      </c>
      <c r="V22" s="119" t="str">
        <f t="shared" si="6"/>
        <v>No</v>
      </c>
      <c r="W22" s="119" t="str">
        <f t="shared" si="6"/>
        <v>No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</row>
    <row r="23" spans="1:93" s="15" customFormat="1" ht="12.75">
      <c r="A23" s="15" t="s">
        <v>124</v>
      </c>
      <c r="C23" s="20">
        <f>IF(C2=$B$3,MONTH(Data!$B$22),IF(C6="No",12,0))</f>
        <v>12</v>
      </c>
      <c r="D23" s="20">
        <f>IF(D2=$B$3,MONTH(Data!$B$22),IF(D6="No",12,0))</f>
        <v>12</v>
      </c>
      <c r="E23" s="20">
        <f>IF(E2=$B$3,MONTH(Data!$B$22),IF(E6="No",12,0))</f>
        <v>12</v>
      </c>
      <c r="F23" s="20">
        <f>IF(F2=$B$3,MONTH(Data!$B$22),IF(F6="No",12,0))</f>
        <v>0</v>
      </c>
      <c r="G23" s="20">
        <f>IF(G2=$B$3,MONTH(Data!$B$22),IF(G6="No",12,0))</f>
        <v>0</v>
      </c>
      <c r="H23" s="20">
        <f>IF(H2=$B$3,MONTH(Data!$B$22),IF(H6="No",12,0))</f>
        <v>0</v>
      </c>
      <c r="I23" s="20">
        <f>IF(I2=$B$3,MONTH(Data!$B$22),IF(I6="No",12,0))</f>
        <v>0</v>
      </c>
      <c r="J23" s="20">
        <f>IF(J2=$B$3,MONTH(Data!$B$22),IF(J6="No",12,0))</f>
        <v>0</v>
      </c>
      <c r="K23" s="20">
        <f>IF(K2=$B$3,MONTH(Data!$B$22),IF(K6="No",12,0))</f>
        <v>0</v>
      </c>
      <c r="L23" s="20">
        <f>IF(L2=$B$3,MONTH(Data!$B$22),IF(L6="No",12,0))</f>
        <v>0</v>
      </c>
      <c r="M23" s="20">
        <f>IF(M2=$B$3,MONTH(Data!$B$22),IF(M6="No",12,0))</f>
        <v>0</v>
      </c>
      <c r="N23" s="20">
        <f>IF(N2=$B$3,MONTH(Data!$B$22),IF(N6="No",12,0))</f>
        <v>0</v>
      </c>
      <c r="O23" s="20">
        <f>IF(O2=$B$3,MONTH(Data!$B$22),IF(O6="No",12,0))</f>
        <v>0</v>
      </c>
      <c r="P23" s="20">
        <f>IF(P2=$B$3,MONTH(Data!$B$22),IF(P6="No",12,0))</f>
        <v>0</v>
      </c>
      <c r="Q23" s="20">
        <f>IF(Q2=$B$3,MONTH(Data!$B$22),IF(Q6="No",12,0))</f>
        <v>0</v>
      </c>
      <c r="R23" s="20">
        <f>IF(R2=$B$3,MONTH(Data!$B$22),IF(R6="No",12,0))</f>
        <v>0</v>
      </c>
      <c r="S23" s="20">
        <f>IF(S2=$B$3,MONTH(Data!$B$22),IF(S6="No",12,0))</f>
        <v>0</v>
      </c>
      <c r="T23" s="20">
        <f>IF(T2=$B$3,MONTH(Data!$B$22),IF(T6="No",12,0))</f>
        <v>0</v>
      </c>
      <c r="U23" s="20">
        <f>IF(U2=$B$3,MONTH(Data!$B$22),IF(U6="No",12,0))</f>
        <v>0</v>
      </c>
      <c r="V23" s="20">
        <f>IF(V2=$B$3,MONTH(Data!$B$22),IF(V6="No",12,0))</f>
        <v>0</v>
      </c>
      <c r="W23" s="20">
        <f>IF(W2=$B$3,MONTH(Data!$B$22),IF(W6="No",12,0))</f>
        <v>0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</row>
    <row r="24" spans="1:93" s="15" customFormat="1" ht="12.75">
      <c r="A24" s="15" t="s">
        <v>119</v>
      </c>
      <c r="C24" s="111">
        <f>HLOOKUP(C2,Data!$A:$XFD,MATCH("AFUDC Rate",Data!$A:$A,0),FALSE)</f>
        <v>0.0491</v>
      </c>
      <c r="D24" s="111">
        <f>HLOOKUP(D2,Data!$A:$XFD,MATCH("AFUDC Rate",Data!$A:$A,0),FALSE)</f>
        <v>0.0561</v>
      </c>
      <c r="E24" s="111">
        <f>HLOOKUP(E2,Data!$A:$XFD,MATCH("AFUDC Rate",Data!$A:$A,0),FALSE)</f>
        <v>0.0611</v>
      </c>
      <c r="F24" s="111">
        <f>HLOOKUP(F2,Data!$A:$XFD,MATCH("AFUDC Rate",Data!$A:$A,0),FALSE)</f>
        <v>0.0621</v>
      </c>
      <c r="G24" s="111">
        <f>HLOOKUP(G2,Data!$A:$XFD,MATCH("AFUDC Rate",Data!$A:$A,0),FALSE)</f>
        <v>0.0621</v>
      </c>
      <c r="H24" s="111">
        <f>HLOOKUP(H2,Data!$A:$XFD,MATCH("AFUDC Rate",Data!$A:$A,0),FALSE)</f>
        <v>0.0611</v>
      </c>
      <c r="I24" s="111">
        <f>HLOOKUP(I2,Data!$A:$XFD,MATCH("AFUDC Rate",Data!$A:$A,0),FALSE)</f>
        <v>0.0611</v>
      </c>
      <c r="J24" s="111">
        <f>HLOOKUP(J2,Data!$A:$XFD,MATCH("AFUDC Rate",Data!$A:$A,0),FALSE)</f>
        <v>0.0611</v>
      </c>
      <c r="K24" s="111">
        <f>HLOOKUP(K2,Data!$A:$XFD,MATCH("AFUDC Rate",Data!$A:$A,0),FALSE)</f>
        <v>0.0611</v>
      </c>
      <c r="L24" s="111">
        <f>HLOOKUP(L2,Data!$A:$XFD,MATCH("AFUDC Rate",Data!$A:$A,0),FALSE)</f>
        <v>0.0611</v>
      </c>
      <c r="M24" s="111">
        <f>HLOOKUP(M2,Data!$A:$XFD,MATCH("AFUDC Rate",Data!$A:$A,0),FALSE)</f>
        <v>0.0611</v>
      </c>
      <c r="N24" s="111">
        <f>HLOOKUP(N2,Data!$A:$XFD,MATCH("AFUDC Rate",Data!$A:$A,0),FALSE)</f>
        <v>0.0611</v>
      </c>
      <c r="O24" s="111">
        <f>HLOOKUP(O2,Data!$A:$XFD,MATCH("AFUDC Rate",Data!$A:$A,0),FALSE)</f>
        <v>0.0611</v>
      </c>
      <c r="P24" s="111">
        <f>HLOOKUP(P2,Data!$A:$XFD,MATCH("AFUDC Rate",Data!$A:$A,0),FALSE)</f>
        <v>0.0611</v>
      </c>
      <c r="Q24" s="111">
        <f>HLOOKUP(Q2,Data!$A:$XFD,MATCH("AFUDC Rate",Data!$A:$A,0),FALSE)</f>
        <v>0.0611</v>
      </c>
      <c r="R24" s="111">
        <f>HLOOKUP(R2,Data!$A:$XFD,MATCH("AFUDC Rate",Data!$A:$A,0),FALSE)</f>
        <v>0.0611</v>
      </c>
      <c r="S24" s="111">
        <f>HLOOKUP(S2,Data!$A:$XFD,MATCH("AFUDC Rate",Data!$A:$A,0),FALSE)</f>
        <v>0.0611</v>
      </c>
      <c r="T24" s="111">
        <f>HLOOKUP(T2,Data!$A:$XFD,MATCH("AFUDC Rate",Data!$A:$A,0),FALSE)</f>
        <v>0.0611</v>
      </c>
      <c r="U24" s="111">
        <f>HLOOKUP(U2,Data!$A:$XFD,MATCH("AFUDC Rate",Data!$A:$A,0),FALSE)</f>
        <v>0.0611</v>
      </c>
      <c r="V24" s="111">
        <f>HLOOKUP(V2,Data!$A:$XFD,MATCH("AFUDC Rate",Data!$A:$A,0),FALSE)</f>
        <v>0.0611</v>
      </c>
      <c r="W24" s="111">
        <f>HLOOKUP(W2,Data!$A:$XFD,MATCH("AFUDC Rate",Data!$A:$A,0),FALSE)</f>
        <v>0.0611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</row>
    <row r="25" spans="1:93" s="15" customFormat="1" ht="12.75">
      <c r="A25" s="15" t="s">
        <v>120</v>
      </c>
      <c r="C25" s="20">
        <f>IF(AND(C21="yes",C22="yes"),((SUM(C13:C15)/2+C30)*C23/12)*C24,0)</f>
        <v>0</v>
      </c>
      <c r="D25" s="20">
        <f>IF(AND(D21="yes",D22="yes"),((SUM(D13:D15)/2+D30)*D23/12)*D24,0)</f>
        <v>0</v>
      </c>
      <c r="E25" s="20">
        <f aca="true" t="shared" si="7" ref="E25:W25">IF(AND(E21="yes",E22="yes"),((SUM(E13:E15)/2+E30)*E23/12)*E24,0)</f>
        <v>0</v>
      </c>
      <c r="F25" s="20">
        <f t="shared" si="7"/>
        <v>0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 t="shared" si="7"/>
        <v>0</v>
      </c>
      <c r="Q25" s="20">
        <f t="shared" si="7"/>
        <v>0</v>
      </c>
      <c r="R25" s="20">
        <f t="shared" si="7"/>
        <v>0</v>
      </c>
      <c r="S25" s="20">
        <f t="shared" si="7"/>
        <v>0</v>
      </c>
      <c r="T25" s="20">
        <f t="shared" si="7"/>
        <v>0</v>
      </c>
      <c r="U25" s="20">
        <f t="shared" si="7"/>
        <v>0</v>
      </c>
      <c r="V25" s="20">
        <f t="shared" si="7"/>
        <v>0</v>
      </c>
      <c r="W25" s="20">
        <f t="shared" si="7"/>
        <v>0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</row>
    <row r="26" spans="4:93" s="15" customFormat="1" ht="12.75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</row>
    <row r="27" spans="1:73" ht="12.75">
      <c r="A27" s="145" t="s">
        <v>142</v>
      </c>
      <c r="C27" s="128">
        <v>0</v>
      </c>
      <c r="D27" s="128">
        <f>C42</f>
        <v>92102.05798</v>
      </c>
      <c r="E27" s="128">
        <f aca="true" t="shared" si="8" ref="E27:W29">D42</f>
        <v>109563.27298</v>
      </c>
      <c r="F27" s="128">
        <f t="shared" si="8"/>
        <v>0</v>
      </c>
      <c r="G27" s="128">
        <f t="shared" si="8"/>
        <v>0</v>
      </c>
      <c r="H27" s="128">
        <f t="shared" si="8"/>
        <v>0</v>
      </c>
      <c r="I27" s="128">
        <f t="shared" si="8"/>
        <v>0</v>
      </c>
      <c r="J27" s="128">
        <f t="shared" si="8"/>
        <v>0</v>
      </c>
      <c r="K27" s="128">
        <f t="shared" si="8"/>
        <v>0</v>
      </c>
      <c r="L27" s="128">
        <f t="shared" si="8"/>
        <v>0</v>
      </c>
      <c r="M27" s="128">
        <f t="shared" si="8"/>
        <v>0</v>
      </c>
      <c r="N27" s="128">
        <f t="shared" si="8"/>
        <v>0</v>
      </c>
      <c r="O27" s="128">
        <f t="shared" si="8"/>
        <v>0</v>
      </c>
      <c r="P27" s="128">
        <f t="shared" si="8"/>
        <v>0</v>
      </c>
      <c r="Q27" s="128">
        <f t="shared" si="8"/>
        <v>0</v>
      </c>
      <c r="R27" s="128">
        <f t="shared" si="8"/>
        <v>0</v>
      </c>
      <c r="S27" s="128">
        <f t="shared" si="8"/>
        <v>0</v>
      </c>
      <c r="T27" s="128">
        <f t="shared" si="8"/>
        <v>0</v>
      </c>
      <c r="U27" s="128">
        <f t="shared" si="8"/>
        <v>0</v>
      </c>
      <c r="V27" s="128">
        <f t="shared" si="8"/>
        <v>0</v>
      </c>
      <c r="W27" s="128">
        <f t="shared" si="8"/>
        <v>0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</row>
    <row r="28" spans="1:73" ht="12.75">
      <c r="A28" s="145" t="s">
        <v>143</v>
      </c>
      <c r="C28" s="128">
        <v>0</v>
      </c>
      <c r="D28" s="128">
        <f aca="true" t="shared" si="9" ref="D28:S29">C43</f>
        <v>11931.982928741665</v>
      </c>
      <c r="E28" s="128">
        <f t="shared" si="9"/>
        <v>13852.716578741665</v>
      </c>
      <c r="F28" s="128">
        <f t="shared" si="9"/>
        <v>0</v>
      </c>
      <c r="G28" s="128">
        <f t="shared" si="9"/>
        <v>0</v>
      </c>
      <c r="H28" s="128">
        <f t="shared" si="9"/>
        <v>0</v>
      </c>
      <c r="I28" s="128">
        <f t="shared" si="9"/>
        <v>0</v>
      </c>
      <c r="J28" s="128">
        <f t="shared" si="9"/>
        <v>0</v>
      </c>
      <c r="K28" s="128">
        <f t="shared" si="9"/>
        <v>0</v>
      </c>
      <c r="L28" s="128">
        <f t="shared" si="9"/>
        <v>0</v>
      </c>
      <c r="M28" s="128">
        <f t="shared" si="9"/>
        <v>0</v>
      </c>
      <c r="N28" s="128">
        <f t="shared" si="9"/>
        <v>0</v>
      </c>
      <c r="O28" s="128">
        <f t="shared" si="9"/>
        <v>0</v>
      </c>
      <c r="P28" s="128">
        <f t="shared" si="9"/>
        <v>0</v>
      </c>
      <c r="Q28" s="128">
        <f t="shared" si="9"/>
        <v>0</v>
      </c>
      <c r="R28" s="128">
        <f t="shared" si="9"/>
        <v>0</v>
      </c>
      <c r="S28" s="128">
        <f t="shared" si="9"/>
        <v>0</v>
      </c>
      <c r="T28" s="128">
        <f t="shared" si="8"/>
        <v>0</v>
      </c>
      <c r="U28" s="128">
        <f t="shared" si="8"/>
        <v>0</v>
      </c>
      <c r="V28" s="128">
        <f t="shared" si="8"/>
        <v>0</v>
      </c>
      <c r="W28" s="128">
        <f t="shared" si="8"/>
        <v>0</v>
      </c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</row>
    <row r="29" spans="1:73" ht="12.75">
      <c r="A29" s="145" t="s">
        <v>144</v>
      </c>
      <c r="C29" s="128">
        <v>0</v>
      </c>
      <c r="D29" s="128">
        <f t="shared" si="9"/>
        <v>4314.374890581574</v>
      </c>
      <c r="E29" s="128">
        <f t="shared" si="8"/>
        <v>4314.374890581574</v>
      </c>
      <c r="F29" s="128">
        <f t="shared" si="8"/>
        <v>0</v>
      </c>
      <c r="G29" s="128">
        <f t="shared" si="8"/>
        <v>0</v>
      </c>
      <c r="H29" s="128">
        <f t="shared" si="8"/>
        <v>0</v>
      </c>
      <c r="I29" s="128">
        <f t="shared" si="8"/>
        <v>0</v>
      </c>
      <c r="J29" s="128">
        <f t="shared" si="8"/>
        <v>0</v>
      </c>
      <c r="K29" s="128">
        <f t="shared" si="8"/>
        <v>0</v>
      </c>
      <c r="L29" s="128">
        <f t="shared" si="8"/>
        <v>0</v>
      </c>
      <c r="M29" s="128">
        <f t="shared" si="8"/>
        <v>0</v>
      </c>
      <c r="N29" s="128">
        <f t="shared" si="8"/>
        <v>0</v>
      </c>
      <c r="O29" s="128">
        <f t="shared" si="8"/>
        <v>0</v>
      </c>
      <c r="P29" s="128">
        <f t="shared" si="8"/>
        <v>0</v>
      </c>
      <c r="Q29" s="128">
        <f t="shared" si="8"/>
        <v>0</v>
      </c>
      <c r="R29" s="128">
        <f t="shared" si="8"/>
        <v>0</v>
      </c>
      <c r="S29" s="128">
        <f t="shared" si="8"/>
        <v>0</v>
      </c>
      <c r="T29" s="128">
        <f t="shared" si="8"/>
        <v>0</v>
      </c>
      <c r="U29" s="128">
        <f t="shared" si="8"/>
        <v>0</v>
      </c>
      <c r="V29" s="128">
        <f t="shared" si="8"/>
        <v>0</v>
      </c>
      <c r="W29" s="128">
        <f t="shared" si="8"/>
        <v>0</v>
      </c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</row>
    <row r="30" spans="1:73" ht="12.75">
      <c r="A30" s="145" t="s">
        <v>145</v>
      </c>
      <c r="C30" s="128">
        <f>SUM(C27:C29)</f>
        <v>0</v>
      </c>
      <c r="D30" s="128">
        <f>SUM(D27:D29)</f>
        <v>108348.41579932324</v>
      </c>
      <c r="E30" s="128">
        <f aca="true" t="shared" si="10" ref="E30:W30">SUM(E27:E29)</f>
        <v>127730.36444932323</v>
      </c>
      <c r="F30" s="128">
        <f t="shared" si="10"/>
        <v>0</v>
      </c>
      <c r="G30" s="128">
        <f t="shared" si="10"/>
        <v>0</v>
      </c>
      <c r="H30" s="128">
        <f t="shared" si="10"/>
        <v>0</v>
      </c>
      <c r="I30" s="128">
        <f t="shared" si="10"/>
        <v>0</v>
      </c>
      <c r="J30" s="128">
        <f t="shared" si="10"/>
        <v>0</v>
      </c>
      <c r="K30" s="128">
        <f t="shared" si="10"/>
        <v>0</v>
      </c>
      <c r="L30" s="128">
        <f t="shared" si="10"/>
        <v>0</v>
      </c>
      <c r="M30" s="128">
        <f t="shared" si="10"/>
        <v>0</v>
      </c>
      <c r="N30" s="128">
        <f t="shared" si="10"/>
        <v>0</v>
      </c>
      <c r="O30" s="128">
        <f t="shared" si="10"/>
        <v>0</v>
      </c>
      <c r="P30" s="128">
        <f t="shared" si="10"/>
        <v>0</v>
      </c>
      <c r="Q30" s="128">
        <f t="shared" si="10"/>
        <v>0</v>
      </c>
      <c r="R30" s="128">
        <f t="shared" si="10"/>
        <v>0</v>
      </c>
      <c r="S30" s="128">
        <f t="shared" si="10"/>
        <v>0</v>
      </c>
      <c r="T30" s="128">
        <f t="shared" si="10"/>
        <v>0</v>
      </c>
      <c r="U30" s="128">
        <f t="shared" si="10"/>
        <v>0</v>
      </c>
      <c r="V30" s="128">
        <f t="shared" si="10"/>
        <v>0</v>
      </c>
      <c r="W30" s="128">
        <f t="shared" si="10"/>
        <v>0</v>
      </c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</row>
    <row r="31" spans="1:73" ht="12.75">
      <c r="A31" s="145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</row>
    <row r="32" spans="1:73" ht="12.75">
      <c r="A32" s="145" t="s">
        <v>150</v>
      </c>
      <c r="C32" s="128">
        <f>C13</f>
        <v>92102.05798</v>
      </c>
      <c r="D32" s="128">
        <f>D13</f>
        <v>17461.215</v>
      </c>
      <c r="E32" s="128">
        <f aca="true" t="shared" si="11" ref="E32:W32">E13</f>
        <v>0</v>
      </c>
      <c r="F32" s="128">
        <f t="shared" si="11"/>
        <v>0</v>
      </c>
      <c r="G32" s="128">
        <f t="shared" si="11"/>
        <v>0</v>
      </c>
      <c r="H32" s="128">
        <f t="shared" si="11"/>
        <v>0</v>
      </c>
      <c r="I32" s="128">
        <f t="shared" si="11"/>
        <v>0</v>
      </c>
      <c r="J32" s="128">
        <f t="shared" si="11"/>
        <v>0</v>
      </c>
      <c r="K32" s="128">
        <f t="shared" si="11"/>
        <v>0</v>
      </c>
      <c r="L32" s="128">
        <f t="shared" si="11"/>
        <v>0</v>
      </c>
      <c r="M32" s="128">
        <f t="shared" si="11"/>
        <v>0</v>
      </c>
      <c r="N32" s="128">
        <f t="shared" si="11"/>
        <v>0</v>
      </c>
      <c r="O32" s="128">
        <f t="shared" si="11"/>
        <v>0</v>
      </c>
      <c r="P32" s="128">
        <f t="shared" si="11"/>
        <v>0</v>
      </c>
      <c r="Q32" s="128">
        <f t="shared" si="11"/>
        <v>0</v>
      </c>
      <c r="R32" s="128">
        <f t="shared" si="11"/>
        <v>0</v>
      </c>
      <c r="S32" s="128">
        <f t="shared" si="11"/>
        <v>0</v>
      </c>
      <c r="T32" s="128">
        <f t="shared" si="11"/>
        <v>0</v>
      </c>
      <c r="U32" s="128">
        <f t="shared" si="11"/>
        <v>0</v>
      </c>
      <c r="V32" s="128">
        <f t="shared" si="11"/>
        <v>0</v>
      </c>
      <c r="W32" s="128">
        <f t="shared" si="11"/>
        <v>0</v>
      </c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</row>
    <row r="33" spans="1:73" ht="12.75">
      <c r="A33" s="145" t="s">
        <v>149</v>
      </c>
      <c r="C33" s="128">
        <f>C14+C19</f>
        <v>11931.982928741665</v>
      </c>
      <c r="D33" s="128">
        <f>D14+D19</f>
        <v>1920.73365</v>
      </c>
      <c r="E33" s="128">
        <f aca="true" t="shared" si="12" ref="E33:W33">E14+E19</f>
        <v>0</v>
      </c>
      <c r="F33" s="128">
        <f t="shared" si="12"/>
        <v>0</v>
      </c>
      <c r="G33" s="128">
        <f t="shared" si="12"/>
        <v>0</v>
      </c>
      <c r="H33" s="128">
        <f t="shared" si="12"/>
        <v>0</v>
      </c>
      <c r="I33" s="128">
        <f t="shared" si="12"/>
        <v>0</v>
      </c>
      <c r="J33" s="128">
        <f t="shared" si="12"/>
        <v>0</v>
      </c>
      <c r="K33" s="128">
        <f t="shared" si="12"/>
        <v>0</v>
      </c>
      <c r="L33" s="128">
        <f t="shared" si="12"/>
        <v>0</v>
      </c>
      <c r="M33" s="128">
        <f t="shared" si="12"/>
        <v>0</v>
      </c>
      <c r="N33" s="128">
        <f t="shared" si="12"/>
        <v>0</v>
      </c>
      <c r="O33" s="128">
        <f t="shared" si="12"/>
        <v>0</v>
      </c>
      <c r="P33" s="128">
        <f t="shared" si="12"/>
        <v>0</v>
      </c>
      <c r="Q33" s="128">
        <f t="shared" si="12"/>
        <v>0</v>
      </c>
      <c r="R33" s="128">
        <f t="shared" si="12"/>
        <v>0</v>
      </c>
      <c r="S33" s="128">
        <f t="shared" si="12"/>
        <v>0</v>
      </c>
      <c r="T33" s="128">
        <f t="shared" si="12"/>
        <v>0</v>
      </c>
      <c r="U33" s="128">
        <f t="shared" si="12"/>
        <v>0</v>
      </c>
      <c r="V33" s="128">
        <f t="shared" si="12"/>
        <v>0</v>
      </c>
      <c r="W33" s="128">
        <f t="shared" si="12"/>
        <v>0</v>
      </c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</row>
    <row r="34" spans="1:73" ht="12.75">
      <c r="A34" s="145" t="s">
        <v>152</v>
      </c>
      <c r="C34" s="128">
        <f>C15+C25</f>
        <v>4314.374890581574</v>
      </c>
      <c r="D34" s="128">
        <f>D15+D25</f>
        <v>0</v>
      </c>
      <c r="E34" s="128">
        <f aca="true" t="shared" si="13" ref="E34:W34">E15+E25</f>
        <v>0</v>
      </c>
      <c r="F34" s="128">
        <f t="shared" si="13"/>
        <v>0</v>
      </c>
      <c r="G34" s="128">
        <f t="shared" si="13"/>
        <v>0</v>
      </c>
      <c r="H34" s="128">
        <f t="shared" si="13"/>
        <v>0</v>
      </c>
      <c r="I34" s="128">
        <f t="shared" si="13"/>
        <v>0</v>
      </c>
      <c r="J34" s="128">
        <f t="shared" si="13"/>
        <v>0</v>
      </c>
      <c r="K34" s="128">
        <f t="shared" si="13"/>
        <v>0</v>
      </c>
      <c r="L34" s="128">
        <f t="shared" si="13"/>
        <v>0</v>
      </c>
      <c r="M34" s="128">
        <f t="shared" si="13"/>
        <v>0</v>
      </c>
      <c r="N34" s="128">
        <f t="shared" si="13"/>
        <v>0</v>
      </c>
      <c r="O34" s="128">
        <f t="shared" si="13"/>
        <v>0</v>
      </c>
      <c r="P34" s="128">
        <f t="shared" si="13"/>
        <v>0</v>
      </c>
      <c r="Q34" s="128">
        <f t="shared" si="13"/>
        <v>0</v>
      </c>
      <c r="R34" s="128">
        <f t="shared" si="13"/>
        <v>0</v>
      </c>
      <c r="S34" s="128">
        <f t="shared" si="13"/>
        <v>0</v>
      </c>
      <c r="T34" s="128">
        <f t="shared" si="13"/>
        <v>0</v>
      </c>
      <c r="U34" s="128">
        <f t="shared" si="13"/>
        <v>0</v>
      </c>
      <c r="V34" s="128">
        <f t="shared" si="13"/>
        <v>0</v>
      </c>
      <c r="W34" s="128">
        <f t="shared" si="13"/>
        <v>0</v>
      </c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</row>
    <row r="35" spans="1:73" ht="12.75">
      <c r="A35" s="145" t="s">
        <v>151</v>
      </c>
      <c r="C35" s="128">
        <f>SUM(C32:C34)</f>
        <v>108348.41579932324</v>
      </c>
      <c r="D35" s="128">
        <f>SUM(D32:D34)</f>
        <v>19381.94865</v>
      </c>
      <c r="E35" s="128">
        <f aca="true" t="shared" si="14" ref="E35:W35">SUM(E32:E34)</f>
        <v>0</v>
      </c>
      <c r="F35" s="128">
        <f t="shared" si="14"/>
        <v>0</v>
      </c>
      <c r="G35" s="128">
        <f t="shared" si="14"/>
        <v>0</v>
      </c>
      <c r="H35" s="128">
        <f t="shared" si="14"/>
        <v>0</v>
      </c>
      <c r="I35" s="128">
        <f t="shared" si="14"/>
        <v>0</v>
      </c>
      <c r="J35" s="128">
        <f t="shared" si="14"/>
        <v>0</v>
      </c>
      <c r="K35" s="128">
        <f t="shared" si="14"/>
        <v>0</v>
      </c>
      <c r="L35" s="128">
        <f t="shared" si="14"/>
        <v>0</v>
      </c>
      <c r="M35" s="128">
        <f t="shared" si="14"/>
        <v>0</v>
      </c>
      <c r="N35" s="128">
        <f t="shared" si="14"/>
        <v>0</v>
      </c>
      <c r="O35" s="128">
        <f t="shared" si="14"/>
        <v>0</v>
      </c>
      <c r="P35" s="128">
        <f t="shared" si="14"/>
        <v>0</v>
      </c>
      <c r="Q35" s="128">
        <f t="shared" si="14"/>
        <v>0</v>
      </c>
      <c r="R35" s="128">
        <f t="shared" si="14"/>
        <v>0</v>
      </c>
      <c r="S35" s="128">
        <f t="shared" si="14"/>
        <v>0</v>
      </c>
      <c r="T35" s="128">
        <f t="shared" si="14"/>
        <v>0</v>
      </c>
      <c r="U35" s="128">
        <f t="shared" si="14"/>
        <v>0</v>
      </c>
      <c r="V35" s="128">
        <f t="shared" si="14"/>
        <v>0</v>
      </c>
      <c r="W35" s="128">
        <f t="shared" si="14"/>
        <v>0</v>
      </c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</row>
    <row r="36" spans="1:73" ht="12.75">
      <c r="A36" s="145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</row>
    <row r="37" spans="1:73" ht="12.75">
      <c r="A37" s="145" t="s">
        <v>141</v>
      </c>
      <c r="C37" s="128">
        <f>IF(C$6="yes",-C27-C32,0)</f>
        <v>0</v>
      </c>
      <c r="D37" s="128">
        <f aca="true" t="shared" si="15" ref="D37:W40">IF(D$6="yes",-D27-D32,0)</f>
        <v>0</v>
      </c>
      <c r="E37" s="128">
        <f t="shared" si="15"/>
        <v>-109563.27298</v>
      </c>
      <c r="F37" s="128">
        <f t="shared" si="15"/>
        <v>0</v>
      </c>
      <c r="G37" s="128">
        <f t="shared" si="15"/>
        <v>0</v>
      </c>
      <c r="H37" s="128">
        <f t="shared" si="15"/>
        <v>0</v>
      </c>
      <c r="I37" s="128">
        <f t="shared" si="15"/>
        <v>0</v>
      </c>
      <c r="J37" s="128">
        <f t="shared" si="15"/>
        <v>0</v>
      </c>
      <c r="K37" s="128">
        <f t="shared" si="15"/>
        <v>0</v>
      </c>
      <c r="L37" s="128">
        <f t="shared" si="15"/>
        <v>0</v>
      </c>
      <c r="M37" s="128">
        <f t="shared" si="15"/>
        <v>0</v>
      </c>
      <c r="N37" s="128">
        <f t="shared" si="15"/>
        <v>0</v>
      </c>
      <c r="O37" s="128">
        <f t="shared" si="15"/>
        <v>0</v>
      </c>
      <c r="P37" s="128">
        <f t="shared" si="15"/>
        <v>0</v>
      </c>
      <c r="Q37" s="128">
        <f t="shared" si="15"/>
        <v>0</v>
      </c>
      <c r="R37" s="128">
        <f t="shared" si="15"/>
        <v>0</v>
      </c>
      <c r="S37" s="128">
        <f t="shared" si="15"/>
        <v>0</v>
      </c>
      <c r="T37" s="128">
        <f t="shared" si="15"/>
        <v>0</v>
      </c>
      <c r="U37" s="128">
        <f t="shared" si="15"/>
        <v>0</v>
      </c>
      <c r="V37" s="128">
        <f t="shared" si="15"/>
        <v>0</v>
      </c>
      <c r="W37" s="128">
        <f t="shared" si="15"/>
        <v>0</v>
      </c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</row>
    <row r="38" spans="1:73" ht="12.75">
      <c r="A38" s="145" t="s">
        <v>147</v>
      </c>
      <c r="C38" s="128">
        <f>IF(C$6="yes",-C28-C33,0)</f>
        <v>0</v>
      </c>
      <c r="D38" s="128">
        <f aca="true" t="shared" si="16" ref="D38:R38">IF(D$6="yes",-D28-D33,0)</f>
        <v>0</v>
      </c>
      <c r="E38" s="128">
        <f t="shared" si="16"/>
        <v>-13852.716578741665</v>
      </c>
      <c r="F38" s="128">
        <f t="shared" si="16"/>
        <v>0</v>
      </c>
      <c r="G38" s="128">
        <f t="shared" si="16"/>
        <v>0</v>
      </c>
      <c r="H38" s="128">
        <f t="shared" si="16"/>
        <v>0</v>
      </c>
      <c r="I38" s="128">
        <f t="shared" si="16"/>
        <v>0</v>
      </c>
      <c r="J38" s="128">
        <f t="shared" si="16"/>
        <v>0</v>
      </c>
      <c r="K38" s="128">
        <f t="shared" si="16"/>
        <v>0</v>
      </c>
      <c r="L38" s="128">
        <f t="shared" si="16"/>
        <v>0</v>
      </c>
      <c r="M38" s="128">
        <f t="shared" si="16"/>
        <v>0</v>
      </c>
      <c r="N38" s="128">
        <f t="shared" si="16"/>
        <v>0</v>
      </c>
      <c r="O38" s="128">
        <f t="shared" si="16"/>
        <v>0</v>
      </c>
      <c r="P38" s="128">
        <f t="shared" si="16"/>
        <v>0</v>
      </c>
      <c r="Q38" s="128">
        <f t="shared" si="16"/>
        <v>0</v>
      </c>
      <c r="R38" s="128">
        <f t="shared" si="16"/>
        <v>0</v>
      </c>
      <c r="S38" s="128">
        <f t="shared" si="15"/>
        <v>0</v>
      </c>
      <c r="T38" s="128">
        <f t="shared" si="15"/>
        <v>0</v>
      </c>
      <c r="U38" s="128">
        <f t="shared" si="15"/>
        <v>0</v>
      </c>
      <c r="V38" s="128">
        <f t="shared" si="15"/>
        <v>0</v>
      </c>
      <c r="W38" s="128">
        <f t="shared" si="15"/>
        <v>0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</row>
    <row r="39" spans="1:73" ht="12.75">
      <c r="A39" s="145" t="s">
        <v>146</v>
      </c>
      <c r="C39" s="128">
        <f>IF(C$6="yes",-C29-C34,0)</f>
        <v>0</v>
      </c>
      <c r="D39" s="128">
        <f t="shared" si="15"/>
        <v>0</v>
      </c>
      <c r="E39" s="128">
        <f t="shared" si="15"/>
        <v>-4314.374890581574</v>
      </c>
      <c r="F39" s="128">
        <f t="shared" si="15"/>
        <v>0</v>
      </c>
      <c r="G39" s="128">
        <f t="shared" si="15"/>
        <v>0</v>
      </c>
      <c r="H39" s="128">
        <f t="shared" si="15"/>
        <v>0</v>
      </c>
      <c r="I39" s="128">
        <f t="shared" si="15"/>
        <v>0</v>
      </c>
      <c r="J39" s="128">
        <f t="shared" si="15"/>
        <v>0</v>
      </c>
      <c r="K39" s="128">
        <f t="shared" si="15"/>
        <v>0</v>
      </c>
      <c r="L39" s="128">
        <f t="shared" si="15"/>
        <v>0</v>
      </c>
      <c r="M39" s="128">
        <f t="shared" si="15"/>
        <v>0</v>
      </c>
      <c r="N39" s="128">
        <f t="shared" si="15"/>
        <v>0</v>
      </c>
      <c r="O39" s="128">
        <f t="shared" si="15"/>
        <v>0</v>
      </c>
      <c r="P39" s="128">
        <f t="shared" si="15"/>
        <v>0</v>
      </c>
      <c r="Q39" s="128">
        <f t="shared" si="15"/>
        <v>0</v>
      </c>
      <c r="R39" s="128">
        <f t="shared" si="15"/>
        <v>0</v>
      </c>
      <c r="S39" s="128">
        <f t="shared" si="15"/>
        <v>0</v>
      </c>
      <c r="T39" s="128">
        <f t="shared" si="15"/>
        <v>0</v>
      </c>
      <c r="U39" s="128">
        <f t="shared" si="15"/>
        <v>0</v>
      </c>
      <c r="V39" s="128">
        <f t="shared" si="15"/>
        <v>0</v>
      </c>
      <c r="W39" s="128">
        <f t="shared" si="15"/>
        <v>0</v>
      </c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</row>
    <row r="40" spans="1:73" ht="12.75">
      <c r="A40" s="145" t="s">
        <v>148</v>
      </c>
      <c r="C40" s="128">
        <f>IF(C$6="yes",-C30-C35,0)</f>
        <v>0</v>
      </c>
      <c r="D40" s="128">
        <f t="shared" si="15"/>
        <v>0</v>
      </c>
      <c r="E40" s="128">
        <f t="shared" si="15"/>
        <v>-127730.36444932323</v>
      </c>
      <c r="F40" s="128">
        <f t="shared" si="15"/>
        <v>0</v>
      </c>
      <c r="G40" s="128">
        <f t="shared" si="15"/>
        <v>0</v>
      </c>
      <c r="H40" s="128">
        <f t="shared" si="15"/>
        <v>0</v>
      </c>
      <c r="I40" s="128">
        <f t="shared" si="15"/>
        <v>0</v>
      </c>
      <c r="J40" s="128">
        <f t="shared" si="15"/>
        <v>0</v>
      </c>
      <c r="K40" s="128">
        <f t="shared" si="15"/>
        <v>0</v>
      </c>
      <c r="L40" s="128">
        <f t="shared" si="15"/>
        <v>0</v>
      </c>
      <c r="M40" s="128">
        <f t="shared" si="15"/>
        <v>0</v>
      </c>
      <c r="N40" s="128">
        <f t="shared" si="15"/>
        <v>0</v>
      </c>
      <c r="O40" s="128">
        <f t="shared" si="15"/>
        <v>0</v>
      </c>
      <c r="P40" s="128">
        <f t="shared" si="15"/>
        <v>0</v>
      </c>
      <c r="Q40" s="128">
        <f t="shared" si="15"/>
        <v>0</v>
      </c>
      <c r="R40" s="128">
        <f t="shared" si="15"/>
        <v>0</v>
      </c>
      <c r="S40" s="128">
        <f t="shared" si="15"/>
        <v>0</v>
      </c>
      <c r="T40" s="128">
        <f t="shared" si="15"/>
        <v>0</v>
      </c>
      <c r="U40" s="128">
        <f t="shared" si="15"/>
        <v>0</v>
      </c>
      <c r="V40" s="128">
        <f t="shared" si="15"/>
        <v>0</v>
      </c>
      <c r="W40" s="128">
        <f t="shared" si="15"/>
        <v>0</v>
      </c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</row>
    <row r="41" spans="1:73" ht="12.75">
      <c r="A41" s="145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</row>
    <row r="42" spans="1:73" ht="12.75">
      <c r="A42" s="145" t="s">
        <v>153</v>
      </c>
      <c r="C42" s="128">
        <f>C27+C32+C37</f>
        <v>92102.05798</v>
      </c>
      <c r="D42" s="128">
        <f>D27+D32+D37</f>
        <v>109563.27298</v>
      </c>
      <c r="E42" s="128">
        <f aca="true" t="shared" si="17" ref="D42:V45">E27+E32+E37</f>
        <v>0</v>
      </c>
      <c r="F42" s="128">
        <f t="shared" si="17"/>
        <v>0</v>
      </c>
      <c r="G42" s="128">
        <f t="shared" si="17"/>
        <v>0</v>
      </c>
      <c r="H42" s="128">
        <f t="shared" si="17"/>
        <v>0</v>
      </c>
      <c r="I42" s="128">
        <f t="shared" si="17"/>
        <v>0</v>
      </c>
      <c r="J42" s="128">
        <f t="shared" si="17"/>
        <v>0</v>
      </c>
      <c r="K42" s="128">
        <f t="shared" si="17"/>
        <v>0</v>
      </c>
      <c r="L42" s="128">
        <f t="shared" si="17"/>
        <v>0</v>
      </c>
      <c r="M42" s="128">
        <f t="shared" si="17"/>
        <v>0</v>
      </c>
      <c r="N42" s="128">
        <f t="shared" si="17"/>
        <v>0</v>
      </c>
      <c r="O42" s="128">
        <f t="shared" si="17"/>
        <v>0</v>
      </c>
      <c r="P42" s="128">
        <f t="shared" si="17"/>
        <v>0</v>
      </c>
      <c r="Q42" s="128">
        <f t="shared" si="17"/>
        <v>0</v>
      </c>
      <c r="R42" s="128">
        <f t="shared" si="17"/>
        <v>0</v>
      </c>
      <c r="S42" s="128">
        <f t="shared" si="17"/>
        <v>0</v>
      </c>
      <c r="T42" s="128">
        <f t="shared" si="17"/>
        <v>0</v>
      </c>
      <c r="U42" s="128">
        <f t="shared" si="17"/>
        <v>0</v>
      </c>
      <c r="V42" s="128">
        <f t="shared" si="17"/>
        <v>0</v>
      </c>
      <c r="W42" s="128">
        <f>W27+W32+W37</f>
        <v>0</v>
      </c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</row>
    <row r="43" spans="1:73" ht="12.75">
      <c r="A43" s="145" t="s">
        <v>154</v>
      </c>
      <c r="C43" s="128">
        <f>C28+C33+C38</f>
        <v>11931.982928741665</v>
      </c>
      <c r="D43" s="128">
        <f aca="true" t="shared" si="18" ref="D43:R43">D28+D33+D38</f>
        <v>13852.716578741665</v>
      </c>
      <c r="E43" s="128">
        <f t="shared" si="18"/>
        <v>0</v>
      </c>
      <c r="F43" s="128">
        <f t="shared" si="18"/>
        <v>0</v>
      </c>
      <c r="G43" s="128">
        <f t="shared" si="18"/>
        <v>0</v>
      </c>
      <c r="H43" s="128">
        <f t="shared" si="18"/>
        <v>0</v>
      </c>
      <c r="I43" s="128">
        <f t="shared" si="18"/>
        <v>0</v>
      </c>
      <c r="J43" s="128">
        <f t="shared" si="18"/>
        <v>0</v>
      </c>
      <c r="K43" s="128">
        <f t="shared" si="18"/>
        <v>0</v>
      </c>
      <c r="L43" s="128">
        <f t="shared" si="18"/>
        <v>0</v>
      </c>
      <c r="M43" s="128">
        <f t="shared" si="18"/>
        <v>0</v>
      </c>
      <c r="N43" s="128">
        <f t="shared" si="18"/>
        <v>0</v>
      </c>
      <c r="O43" s="128">
        <f t="shared" si="18"/>
        <v>0</v>
      </c>
      <c r="P43" s="128">
        <f t="shared" si="18"/>
        <v>0</v>
      </c>
      <c r="Q43" s="128">
        <f t="shared" si="18"/>
        <v>0</v>
      </c>
      <c r="R43" s="128">
        <f t="shared" si="18"/>
        <v>0</v>
      </c>
      <c r="S43" s="128">
        <f t="shared" si="17"/>
        <v>0</v>
      </c>
      <c r="T43" s="128">
        <f t="shared" si="17"/>
        <v>0</v>
      </c>
      <c r="U43" s="128">
        <f t="shared" si="17"/>
        <v>0</v>
      </c>
      <c r="V43" s="128">
        <f t="shared" si="17"/>
        <v>0</v>
      </c>
      <c r="W43" s="128">
        <f>W28+W33+W38</f>
        <v>0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</row>
    <row r="44" spans="1:73" ht="12.75">
      <c r="A44" s="145" t="s">
        <v>155</v>
      </c>
      <c r="C44" s="128">
        <f>C29+C34+C39</f>
        <v>4314.374890581574</v>
      </c>
      <c r="D44" s="128">
        <f t="shared" si="17"/>
        <v>4314.374890581574</v>
      </c>
      <c r="E44" s="128">
        <f t="shared" si="17"/>
        <v>0</v>
      </c>
      <c r="F44" s="128">
        <f t="shared" si="17"/>
        <v>0</v>
      </c>
      <c r="G44" s="128">
        <f t="shared" si="17"/>
        <v>0</v>
      </c>
      <c r="H44" s="128">
        <f t="shared" si="17"/>
        <v>0</v>
      </c>
      <c r="I44" s="128">
        <f t="shared" si="17"/>
        <v>0</v>
      </c>
      <c r="J44" s="128">
        <f t="shared" si="17"/>
        <v>0</v>
      </c>
      <c r="K44" s="128">
        <f t="shared" si="17"/>
        <v>0</v>
      </c>
      <c r="L44" s="128">
        <f t="shared" si="17"/>
        <v>0</v>
      </c>
      <c r="M44" s="128">
        <f t="shared" si="17"/>
        <v>0</v>
      </c>
      <c r="N44" s="128">
        <f t="shared" si="17"/>
        <v>0</v>
      </c>
      <c r="O44" s="128">
        <f t="shared" si="17"/>
        <v>0</v>
      </c>
      <c r="P44" s="128">
        <f t="shared" si="17"/>
        <v>0</v>
      </c>
      <c r="Q44" s="128">
        <f t="shared" si="17"/>
        <v>0</v>
      </c>
      <c r="R44" s="128">
        <f t="shared" si="17"/>
        <v>0</v>
      </c>
      <c r="S44" s="128">
        <f t="shared" si="17"/>
        <v>0</v>
      </c>
      <c r="T44" s="128">
        <f t="shared" si="17"/>
        <v>0</v>
      </c>
      <c r="U44" s="128">
        <f t="shared" si="17"/>
        <v>0</v>
      </c>
      <c r="V44" s="128">
        <f t="shared" si="17"/>
        <v>0</v>
      </c>
      <c r="W44" s="128">
        <f>W29+W34+W39</f>
        <v>0</v>
      </c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</row>
    <row r="45" spans="1:93" s="15" customFormat="1" ht="13.5" customHeight="1">
      <c r="A45" s="145" t="s">
        <v>116</v>
      </c>
      <c r="B45" s="39"/>
      <c r="C45" s="128">
        <f>C30+C35+C40</f>
        <v>108348.41579932324</v>
      </c>
      <c r="D45" s="128">
        <f t="shared" si="17"/>
        <v>127730.36444932324</v>
      </c>
      <c r="E45" s="128">
        <f t="shared" si="17"/>
        <v>0</v>
      </c>
      <c r="F45" s="128">
        <f t="shared" si="17"/>
        <v>0</v>
      </c>
      <c r="G45" s="128">
        <f t="shared" si="17"/>
        <v>0</v>
      </c>
      <c r="H45" s="128">
        <f t="shared" si="17"/>
        <v>0</v>
      </c>
      <c r="I45" s="128">
        <f t="shared" si="17"/>
        <v>0</v>
      </c>
      <c r="J45" s="128">
        <f t="shared" si="17"/>
        <v>0</v>
      </c>
      <c r="K45" s="128">
        <f t="shared" si="17"/>
        <v>0</v>
      </c>
      <c r="L45" s="128">
        <f t="shared" si="17"/>
        <v>0</v>
      </c>
      <c r="M45" s="128">
        <f t="shared" si="17"/>
        <v>0</v>
      </c>
      <c r="N45" s="128">
        <f t="shared" si="17"/>
        <v>0</v>
      </c>
      <c r="O45" s="128">
        <f t="shared" si="17"/>
        <v>0</v>
      </c>
      <c r="P45" s="128">
        <f t="shared" si="17"/>
        <v>0</v>
      </c>
      <c r="Q45" s="128">
        <f t="shared" si="17"/>
        <v>0</v>
      </c>
      <c r="R45" s="128">
        <f t="shared" si="17"/>
        <v>0</v>
      </c>
      <c r="S45" s="128">
        <f t="shared" si="17"/>
        <v>0</v>
      </c>
      <c r="T45" s="128">
        <f t="shared" si="17"/>
        <v>0</v>
      </c>
      <c r="U45" s="128">
        <f t="shared" si="17"/>
        <v>0</v>
      </c>
      <c r="V45" s="128">
        <f t="shared" si="17"/>
        <v>0</v>
      </c>
      <c r="W45" s="128">
        <f>W30+W35+W40</f>
        <v>0</v>
      </c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</row>
    <row r="46" spans="1:93" s="15" customFormat="1" ht="13.5" customHeight="1">
      <c r="A46" s="145"/>
      <c r="B46" s="39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</row>
    <row r="47" spans="1:93" s="15" customFormat="1" ht="12.75">
      <c r="A47" s="146" t="s">
        <v>126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</row>
    <row r="48" spans="1:93" s="15" customFormat="1" ht="12.75">
      <c r="A48" s="146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</row>
    <row r="49" spans="1:93" s="15" customFormat="1" ht="12.75">
      <c r="A49" s="15" t="s">
        <v>29</v>
      </c>
      <c r="C49" s="20">
        <f>Data!C3</f>
        <v>235823.62043364538</v>
      </c>
      <c r="D49" s="20">
        <f>Data!D3</f>
        <v>148621.54911999998</v>
      </c>
      <c r="E49" s="20">
        <f>Data!E3</f>
        <v>85937.11853</v>
      </c>
      <c r="F49" s="20">
        <f>Data!F3</f>
        <v>21600</v>
      </c>
      <c r="G49" s="20">
        <f>Data!G3</f>
        <v>0</v>
      </c>
      <c r="H49" s="20">
        <f>Data!H3</f>
        <v>0</v>
      </c>
      <c r="I49" s="20">
        <f>Data!I3</f>
        <v>0</v>
      </c>
      <c r="J49" s="20">
        <f>Data!J3</f>
        <v>0</v>
      </c>
      <c r="K49" s="20">
        <f>Data!K3</f>
        <v>0</v>
      </c>
      <c r="L49" s="20">
        <f>Data!L3</f>
        <v>0</v>
      </c>
      <c r="M49" s="20">
        <f>Data!M3</f>
        <v>0</v>
      </c>
      <c r="N49" s="20">
        <f>Data!N3</f>
        <v>0</v>
      </c>
      <c r="O49" s="20">
        <f>Data!O3</f>
        <v>0</v>
      </c>
      <c r="P49" s="20">
        <f>Data!P3</f>
        <v>0</v>
      </c>
      <c r="Q49" s="20">
        <f>Data!Q3</f>
        <v>0</v>
      </c>
      <c r="R49" s="20">
        <f>Data!R3</f>
        <v>0</v>
      </c>
      <c r="S49" s="20">
        <f>Data!S3</f>
        <v>0</v>
      </c>
      <c r="T49" s="20">
        <f>Data!T3</f>
        <v>0</v>
      </c>
      <c r="U49" s="20">
        <f>Data!U3</f>
        <v>0</v>
      </c>
      <c r="V49" s="20">
        <f>Data!V3</f>
        <v>0</v>
      </c>
      <c r="W49" s="20">
        <f>Data!W3</f>
        <v>0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</row>
    <row r="50" spans="1:93" s="15" customFormat="1" ht="12.75">
      <c r="A50" s="15" t="s">
        <v>39</v>
      </c>
      <c r="C50" s="20">
        <f>Data!C5</f>
        <v>28975.706015232234</v>
      </c>
      <c r="D50" s="20">
        <f>Data!D5</f>
        <v>16348.370403200002</v>
      </c>
      <c r="E50" s="20">
        <f>Data!E5</f>
        <v>8319.340667699998</v>
      </c>
      <c r="F50" s="20">
        <f>Data!F5</f>
        <v>1728</v>
      </c>
      <c r="G50" s="20">
        <f>Data!G5</f>
        <v>0</v>
      </c>
      <c r="H50" s="20">
        <f>Data!H5</f>
        <v>0</v>
      </c>
      <c r="I50" s="20">
        <f>Data!I5</f>
        <v>0</v>
      </c>
      <c r="J50" s="20">
        <f>Data!J5</f>
        <v>0</v>
      </c>
      <c r="K50" s="20">
        <f>Data!K5</f>
        <v>0</v>
      </c>
      <c r="L50" s="20">
        <f>Data!L5</f>
        <v>0</v>
      </c>
      <c r="M50" s="20">
        <f>Data!M5</f>
        <v>0</v>
      </c>
      <c r="N50" s="20">
        <f>Data!N5</f>
        <v>0</v>
      </c>
      <c r="O50" s="20">
        <f>Data!O5</f>
        <v>0</v>
      </c>
      <c r="P50" s="20">
        <f>Data!P5</f>
        <v>0</v>
      </c>
      <c r="Q50" s="20">
        <f>Data!Q5</f>
        <v>0</v>
      </c>
      <c r="R50" s="20">
        <f>Data!R5</f>
        <v>0</v>
      </c>
      <c r="S50" s="20">
        <f>Data!S5</f>
        <v>0</v>
      </c>
      <c r="T50" s="20">
        <f>Data!T5</f>
        <v>0</v>
      </c>
      <c r="U50" s="20">
        <f>Data!U5</f>
        <v>0</v>
      </c>
      <c r="V50" s="20">
        <f>Data!V5</f>
        <v>0</v>
      </c>
      <c r="W50" s="20">
        <f>Data!W5</f>
        <v>0</v>
      </c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</row>
    <row r="51" spans="1:93" s="15" customFormat="1" ht="12.75">
      <c r="A51" s="15" t="s">
        <v>128</v>
      </c>
      <c r="C51" s="20">
        <f>Data!C6</f>
        <v>20446.66178269058</v>
      </c>
      <c r="D51" s="20">
        <f>Data!D6</f>
        <v>0</v>
      </c>
      <c r="E51" s="20">
        <f>Data!E6</f>
        <v>0</v>
      </c>
      <c r="F51" s="20">
        <f>Data!F6</f>
        <v>0</v>
      </c>
      <c r="G51" s="20">
        <f>Data!G6</f>
        <v>0</v>
      </c>
      <c r="H51" s="20">
        <f>Data!H6</f>
        <v>0</v>
      </c>
      <c r="I51" s="20">
        <f>Data!I6</f>
        <v>0</v>
      </c>
      <c r="J51" s="20">
        <f>Data!J6</f>
        <v>0</v>
      </c>
      <c r="K51" s="20">
        <f>Data!K6</f>
        <v>0</v>
      </c>
      <c r="L51" s="20">
        <f>Data!L6</f>
        <v>0</v>
      </c>
      <c r="M51" s="20">
        <f>Data!M6</f>
        <v>0</v>
      </c>
      <c r="N51" s="20">
        <f>Data!N6</f>
        <v>0</v>
      </c>
      <c r="O51" s="20">
        <f>Data!O6</f>
        <v>0</v>
      </c>
      <c r="P51" s="20">
        <f>Data!P6</f>
        <v>0</v>
      </c>
      <c r="Q51" s="20">
        <f>Data!Q6</f>
        <v>0</v>
      </c>
      <c r="R51" s="20">
        <f>Data!R6</f>
        <v>0</v>
      </c>
      <c r="S51" s="20">
        <f>Data!S6</f>
        <v>0</v>
      </c>
      <c r="T51" s="20">
        <f>Data!T6</f>
        <v>0</v>
      </c>
      <c r="U51" s="20">
        <f>Data!U6</f>
        <v>0</v>
      </c>
      <c r="V51" s="20">
        <f>Data!V6</f>
        <v>0</v>
      </c>
      <c r="W51" s="20">
        <f>Data!W6</f>
        <v>0</v>
      </c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</row>
    <row r="52" spans="4:93" s="15" customFormat="1" ht="12.75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</row>
    <row r="53" spans="1:93" s="15" customFormat="1" ht="12.75">
      <c r="A53" s="15" t="s">
        <v>172</v>
      </c>
      <c r="C53" s="118" t="str">
        <f>IF(C50&lt;=0,"Yes","No")</f>
        <v>No</v>
      </c>
      <c r="D53" s="118" t="str">
        <f aca="true" t="shared" si="19" ref="D53:W53">IF(D50&lt;=0,"Yes","No")</f>
        <v>No</v>
      </c>
      <c r="E53" s="118" t="str">
        <f t="shared" si="19"/>
        <v>No</v>
      </c>
      <c r="F53" s="118" t="str">
        <f t="shared" si="19"/>
        <v>No</v>
      </c>
      <c r="G53" s="118" t="str">
        <f t="shared" si="19"/>
        <v>Yes</v>
      </c>
      <c r="H53" s="118" t="str">
        <f t="shared" si="19"/>
        <v>Yes</v>
      </c>
      <c r="I53" s="118" t="str">
        <f t="shared" si="19"/>
        <v>Yes</v>
      </c>
      <c r="J53" s="118" t="str">
        <f t="shared" si="19"/>
        <v>Yes</v>
      </c>
      <c r="K53" s="118" t="str">
        <f t="shared" si="19"/>
        <v>Yes</v>
      </c>
      <c r="L53" s="118" t="str">
        <f t="shared" si="19"/>
        <v>Yes</v>
      </c>
      <c r="M53" s="118" t="str">
        <f t="shared" si="19"/>
        <v>Yes</v>
      </c>
      <c r="N53" s="118" t="str">
        <f t="shared" si="19"/>
        <v>Yes</v>
      </c>
      <c r="O53" s="118" t="str">
        <f t="shared" si="19"/>
        <v>Yes</v>
      </c>
      <c r="P53" s="118" t="str">
        <f t="shared" si="19"/>
        <v>Yes</v>
      </c>
      <c r="Q53" s="118" t="str">
        <f t="shared" si="19"/>
        <v>Yes</v>
      </c>
      <c r="R53" s="118" t="str">
        <f t="shared" si="19"/>
        <v>Yes</v>
      </c>
      <c r="S53" s="118" t="str">
        <f t="shared" si="19"/>
        <v>Yes</v>
      </c>
      <c r="T53" s="118" t="str">
        <f t="shared" si="19"/>
        <v>Yes</v>
      </c>
      <c r="U53" s="118" t="str">
        <f t="shared" si="19"/>
        <v>Yes</v>
      </c>
      <c r="V53" s="118" t="str">
        <f>IF(V50&lt;=0,"Yes","No")</f>
        <v>Yes</v>
      </c>
      <c r="W53" s="118" t="str">
        <f t="shared" si="19"/>
        <v>Yes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</row>
    <row r="54" spans="1:93" s="15" customFormat="1" ht="12.75">
      <c r="A54" s="15" t="s">
        <v>118</v>
      </c>
      <c r="C54" s="111">
        <f>HLOOKUP(C2,Data!$A:$XFD,MATCH("Overhead Rate",Data!$A:$A,0),FALSE)</f>
        <v>0.12</v>
      </c>
      <c r="D54" s="111">
        <f>HLOOKUP(D2,Data!$A:$XFD,MATCH("Overhead Rate",Data!$A:$A,0),FALSE)</f>
        <v>0.11</v>
      </c>
      <c r="E54" s="111">
        <f>HLOOKUP(E2,Data!$A:$XFD,MATCH("Overhead Rate",Data!$A:$A,0),FALSE)</f>
        <v>0.11</v>
      </c>
      <c r="F54" s="111">
        <f>HLOOKUP(F2,Data!$A:$XFD,MATCH("Overhead Rate",Data!$A:$A,0),FALSE)</f>
        <v>0.1</v>
      </c>
      <c r="G54" s="111">
        <f>HLOOKUP(G2,Data!$A:$XFD,MATCH("Overhead Rate",Data!$A:$A,0),FALSE)</f>
        <v>0.07</v>
      </c>
      <c r="H54" s="111">
        <f>HLOOKUP(H2,Data!$A:$XFD,MATCH("Overhead Rate",Data!$A:$A,0),FALSE)</f>
        <v>0.07</v>
      </c>
      <c r="I54" s="111">
        <f>HLOOKUP(I2,Data!$A:$XFD,MATCH("Overhead Rate",Data!$A:$A,0),FALSE)</f>
        <v>0.07</v>
      </c>
      <c r="J54" s="111">
        <f>HLOOKUP(J2,Data!$A:$XFD,MATCH("Overhead Rate",Data!$A:$A,0),FALSE)</f>
        <v>0.07</v>
      </c>
      <c r="K54" s="111">
        <f>HLOOKUP(K2,Data!$A:$XFD,MATCH("Overhead Rate",Data!$A:$A,0),FALSE)</f>
        <v>0.07</v>
      </c>
      <c r="L54" s="111">
        <f>HLOOKUP(L2,Data!$A:$XFD,MATCH("Overhead Rate",Data!$A:$A,0),FALSE)</f>
        <v>0.07</v>
      </c>
      <c r="M54" s="111">
        <f>HLOOKUP(M2,Data!$A:$XFD,MATCH("Overhead Rate",Data!$A:$A,0),FALSE)</f>
        <v>0.07</v>
      </c>
      <c r="N54" s="111">
        <f>HLOOKUP(N2,Data!$A:$XFD,MATCH("Overhead Rate",Data!$A:$A,0),FALSE)</f>
        <v>0.07</v>
      </c>
      <c r="O54" s="111">
        <f>HLOOKUP(O2,Data!$A:$XFD,MATCH("Overhead Rate",Data!$A:$A,0),FALSE)</f>
        <v>0.07</v>
      </c>
      <c r="P54" s="111">
        <f>HLOOKUP(P2,Data!$A:$XFD,MATCH("Overhead Rate",Data!$A:$A,0),FALSE)</f>
        <v>0.07</v>
      </c>
      <c r="Q54" s="111">
        <f>HLOOKUP(Q2,Data!$A:$XFD,MATCH("Overhead Rate",Data!$A:$A,0),FALSE)</f>
        <v>0.07</v>
      </c>
      <c r="R54" s="111">
        <f>HLOOKUP(R2,Data!$A:$XFD,MATCH("Overhead Rate",Data!$A:$A,0),FALSE)</f>
        <v>0.07</v>
      </c>
      <c r="S54" s="111">
        <f>HLOOKUP(S2,Data!$A:$XFD,MATCH("Overhead Rate",Data!$A:$A,0),FALSE)</f>
        <v>0.07</v>
      </c>
      <c r="T54" s="111">
        <f>HLOOKUP(T2,Data!$A:$XFD,MATCH("Overhead Rate",Data!$A:$A,0),FALSE)</f>
        <v>0.07</v>
      </c>
      <c r="U54" s="111">
        <f>HLOOKUP(U2,Data!$A:$XFD,MATCH("Overhead Rate",Data!$A:$A,0),FALSE)</f>
        <v>0.07</v>
      </c>
      <c r="V54" s="111">
        <f>HLOOKUP(V2,Data!$A:$XFD,MATCH("Overhead Rate",Data!$A:$A,0),FALSE)</f>
        <v>0.07</v>
      </c>
      <c r="W54" s="111">
        <f>HLOOKUP(W2,Data!$A:$XFD,MATCH("Overhead Rate",Data!$A:$A,0),FALSE)</f>
        <v>0.07</v>
      </c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</row>
    <row r="55" spans="1:93" s="15" customFormat="1" ht="12.75">
      <c r="A55" s="15" t="s">
        <v>117</v>
      </c>
      <c r="C55" s="20">
        <f>IF(C53="Yes",C49*C54,0)</f>
        <v>0</v>
      </c>
      <c r="D55" s="20">
        <f>IF(D53="Yes",D49*D54,0)</f>
        <v>0</v>
      </c>
      <c r="E55" s="20">
        <f aca="true" t="shared" si="20" ref="E55:W55">IF(E53="Yes",E49*E54,0)</f>
        <v>0</v>
      </c>
      <c r="F55" s="20">
        <f t="shared" si="20"/>
        <v>0</v>
      </c>
      <c r="G55" s="20">
        <f t="shared" si="20"/>
        <v>0</v>
      </c>
      <c r="H55" s="20">
        <f t="shared" si="20"/>
        <v>0</v>
      </c>
      <c r="I55" s="20">
        <f t="shared" si="20"/>
        <v>0</v>
      </c>
      <c r="J55" s="20">
        <f t="shared" si="20"/>
        <v>0</v>
      </c>
      <c r="K55" s="20">
        <f t="shared" si="20"/>
        <v>0</v>
      </c>
      <c r="L55" s="20">
        <f t="shared" si="20"/>
        <v>0</v>
      </c>
      <c r="M55" s="20">
        <f t="shared" si="20"/>
        <v>0</v>
      </c>
      <c r="N55" s="20">
        <f t="shared" si="20"/>
        <v>0</v>
      </c>
      <c r="O55" s="20">
        <f t="shared" si="20"/>
        <v>0</v>
      </c>
      <c r="P55" s="20">
        <f t="shared" si="20"/>
        <v>0</v>
      </c>
      <c r="Q55" s="20">
        <f t="shared" si="20"/>
        <v>0</v>
      </c>
      <c r="R55" s="20">
        <f t="shared" si="20"/>
        <v>0</v>
      </c>
      <c r="S55" s="20">
        <f t="shared" si="20"/>
        <v>0</v>
      </c>
      <c r="T55" s="20">
        <f t="shared" si="20"/>
        <v>0</v>
      </c>
      <c r="U55" s="20">
        <f t="shared" si="20"/>
        <v>0</v>
      </c>
      <c r="V55" s="20">
        <f t="shared" si="20"/>
        <v>0</v>
      </c>
      <c r="W55" s="20">
        <f t="shared" si="20"/>
        <v>0</v>
      </c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</row>
    <row r="56" spans="4:93" s="15" customFormat="1" ht="12.75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</row>
    <row r="57" spans="1:93" s="15" customFormat="1" ht="12.75">
      <c r="A57" s="15" t="s">
        <v>122</v>
      </c>
      <c r="C57" s="119" t="str">
        <f aca="true" t="shared" si="21" ref="C57:W57">IF($B$4="No","Yes","No")</f>
        <v>No</v>
      </c>
      <c r="D57" s="119" t="str">
        <f t="shared" si="21"/>
        <v>No</v>
      </c>
      <c r="E57" s="119" t="str">
        <f t="shared" si="21"/>
        <v>No</v>
      </c>
      <c r="F57" s="119" t="str">
        <f t="shared" si="21"/>
        <v>No</v>
      </c>
      <c r="G57" s="119" t="str">
        <f t="shared" si="21"/>
        <v>No</v>
      </c>
      <c r="H57" s="119" t="str">
        <f t="shared" si="21"/>
        <v>No</v>
      </c>
      <c r="I57" s="119" t="str">
        <f t="shared" si="21"/>
        <v>No</v>
      </c>
      <c r="J57" s="119" t="str">
        <f t="shared" si="21"/>
        <v>No</v>
      </c>
      <c r="K57" s="119" t="str">
        <f t="shared" si="21"/>
        <v>No</v>
      </c>
      <c r="L57" s="119" t="str">
        <f t="shared" si="21"/>
        <v>No</v>
      </c>
      <c r="M57" s="119" t="str">
        <f t="shared" si="21"/>
        <v>No</v>
      </c>
      <c r="N57" s="119" t="str">
        <f t="shared" si="21"/>
        <v>No</v>
      </c>
      <c r="O57" s="119" t="str">
        <f t="shared" si="21"/>
        <v>No</v>
      </c>
      <c r="P57" s="119" t="str">
        <f t="shared" si="21"/>
        <v>No</v>
      </c>
      <c r="Q57" s="119" t="str">
        <f t="shared" si="21"/>
        <v>No</v>
      </c>
      <c r="R57" s="119" t="str">
        <f t="shared" si="21"/>
        <v>No</v>
      </c>
      <c r="S57" s="119" t="str">
        <f t="shared" si="21"/>
        <v>No</v>
      </c>
      <c r="T57" s="119" t="str">
        <f t="shared" si="21"/>
        <v>No</v>
      </c>
      <c r="U57" s="119" t="str">
        <f t="shared" si="21"/>
        <v>No</v>
      </c>
      <c r="V57" s="119" t="str">
        <f t="shared" si="21"/>
        <v>No</v>
      </c>
      <c r="W57" s="119" t="str">
        <f t="shared" si="21"/>
        <v>No</v>
      </c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</row>
    <row r="58" spans="1:93" s="15" customFormat="1" ht="12.75">
      <c r="A58" s="15" t="s">
        <v>170</v>
      </c>
      <c r="C58" s="119" t="str">
        <f aca="true" t="shared" si="22" ref="C58:W58">IF(AND(C57="Yes",C51&lt;=0,C2&lt;=$B$3),"Yes","No")</f>
        <v>No</v>
      </c>
      <c r="D58" s="119" t="str">
        <f t="shared" si="22"/>
        <v>No</v>
      </c>
      <c r="E58" s="119" t="str">
        <f t="shared" si="22"/>
        <v>No</v>
      </c>
      <c r="F58" s="119" t="str">
        <f t="shared" si="22"/>
        <v>No</v>
      </c>
      <c r="G58" s="119" t="str">
        <f t="shared" si="22"/>
        <v>No</v>
      </c>
      <c r="H58" s="119" t="str">
        <f t="shared" si="22"/>
        <v>No</v>
      </c>
      <c r="I58" s="119" t="str">
        <f t="shared" si="22"/>
        <v>No</v>
      </c>
      <c r="J58" s="119" t="str">
        <f t="shared" si="22"/>
        <v>No</v>
      </c>
      <c r="K58" s="119" t="str">
        <f t="shared" si="22"/>
        <v>No</v>
      </c>
      <c r="L58" s="119" t="str">
        <f t="shared" si="22"/>
        <v>No</v>
      </c>
      <c r="M58" s="119" t="str">
        <f t="shared" si="22"/>
        <v>No</v>
      </c>
      <c r="N58" s="119" t="str">
        <f t="shared" si="22"/>
        <v>No</v>
      </c>
      <c r="O58" s="119" t="str">
        <f t="shared" si="22"/>
        <v>No</v>
      </c>
      <c r="P58" s="119" t="str">
        <f t="shared" si="22"/>
        <v>No</v>
      </c>
      <c r="Q58" s="119" t="str">
        <f t="shared" si="22"/>
        <v>No</v>
      </c>
      <c r="R58" s="119" t="str">
        <f t="shared" si="22"/>
        <v>No</v>
      </c>
      <c r="S58" s="119" t="str">
        <f t="shared" si="22"/>
        <v>No</v>
      </c>
      <c r="T58" s="119" t="str">
        <f t="shared" si="22"/>
        <v>No</v>
      </c>
      <c r="U58" s="119" t="str">
        <f t="shared" si="22"/>
        <v>No</v>
      </c>
      <c r="V58" s="119" t="str">
        <f t="shared" si="22"/>
        <v>No</v>
      </c>
      <c r="W58" s="119" t="str">
        <f t="shared" si="22"/>
        <v>No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</row>
    <row r="59" spans="1:93" s="15" customFormat="1" ht="12.75">
      <c r="A59" s="15" t="s">
        <v>124</v>
      </c>
      <c r="C59" s="20">
        <f>IF(C2=$B$3,MONTH(Data!$B$22),IF(C6="No",12,0))</f>
        <v>12</v>
      </c>
      <c r="D59" s="20">
        <f>IF(D2=$B$3,MONTH(Data!$B$22),IF(D6="No",12,0))</f>
        <v>12</v>
      </c>
      <c r="E59" s="20">
        <f>IF(E2=$B$3,MONTH(Data!$B$22),IF(E6="No",12,0))</f>
        <v>12</v>
      </c>
      <c r="F59" s="20">
        <f>IF(F2=$B$3,MONTH(Data!$B$22),IF(F6="No",12,0))</f>
        <v>0</v>
      </c>
      <c r="G59" s="20">
        <f>IF(G2=$B$3,MONTH(Data!$B$22),IF(G6="No",12,0))</f>
        <v>0</v>
      </c>
      <c r="H59" s="20">
        <f>IF(H2=$B$3,MONTH(Data!$B$22),IF(H6="No",12,0))</f>
        <v>0</v>
      </c>
      <c r="I59" s="20">
        <f>IF(I2=$B$3,MONTH(Data!$B$22),IF(I6="No",12,0))</f>
        <v>0</v>
      </c>
      <c r="J59" s="20">
        <f>IF(J2=$B$3,MONTH(Data!$B$22),IF(J6="No",12,0))</f>
        <v>0</v>
      </c>
      <c r="K59" s="20">
        <f>IF(K2=$B$3,MONTH(Data!$B$22),IF(K6="No",12,0))</f>
        <v>0</v>
      </c>
      <c r="L59" s="20">
        <f>IF(L2=$B$3,MONTH(Data!$B$22),IF(L6="No",12,0))</f>
        <v>0</v>
      </c>
      <c r="M59" s="20">
        <f>IF(M2=$B$3,MONTH(Data!$B$22),IF(M6="No",12,0))</f>
        <v>0</v>
      </c>
      <c r="N59" s="20">
        <f>IF(N2=$B$3,MONTH(Data!$B$22),IF(N6="No",12,0))</f>
        <v>0</v>
      </c>
      <c r="O59" s="20">
        <f>IF(O2=$B$3,MONTH(Data!$B$22),IF(O6="No",12,0))</f>
        <v>0</v>
      </c>
      <c r="P59" s="20">
        <f>IF(P2=$B$3,MONTH(Data!$B$22),IF(P6="No",12,0))</f>
        <v>0</v>
      </c>
      <c r="Q59" s="20">
        <f>IF(Q2=$B$3,MONTH(Data!$B$22),IF(Q6="No",12,0))</f>
        <v>0</v>
      </c>
      <c r="R59" s="20">
        <f>IF(R2=$B$3,MONTH(Data!$B$22),IF(R6="No",12,0))</f>
        <v>0</v>
      </c>
      <c r="S59" s="20">
        <f>IF(S2=$B$3,MONTH(Data!$B$22),IF(S6="No",12,0))</f>
        <v>0</v>
      </c>
      <c r="T59" s="20">
        <f>IF(T2=$B$3,MONTH(Data!$B$22),IF(T6="No",12,0))</f>
        <v>0</v>
      </c>
      <c r="U59" s="20">
        <f>IF(U2=$B$3,MONTH(Data!$B$22),IF(U6="No",12,0))</f>
        <v>0</v>
      </c>
      <c r="V59" s="20">
        <f>IF(V2=$B$3,MONTH(Data!$B$22),IF(V6="No",12,0))</f>
        <v>0</v>
      </c>
      <c r="W59" s="20">
        <f>IF(W2=$B$3,MONTH(Data!$B$22),IF(W6="No",12,0))</f>
        <v>0</v>
      </c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</row>
    <row r="60" spans="1:93" s="15" customFormat="1" ht="12.75">
      <c r="A60" s="15" t="s">
        <v>119</v>
      </c>
      <c r="C60" s="111">
        <f>HLOOKUP(C2,Data!$A:$XFD,MATCH("AFUDC Rate",Data!$A:$A,0),FALSE)</f>
        <v>0.0491</v>
      </c>
      <c r="D60" s="111">
        <f>HLOOKUP(D2,Data!$A:$XFD,MATCH("AFUDC Rate",Data!$A:$A,0),FALSE)</f>
        <v>0.0561</v>
      </c>
      <c r="E60" s="111">
        <f>HLOOKUP(E2,Data!$A:$XFD,MATCH("AFUDC Rate",Data!$A:$A,0),FALSE)</f>
        <v>0.0611</v>
      </c>
      <c r="F60" s="111">
        <f>HLOOKUP(F2,Data!$A:$XFD,MATCH("AFUDC Rate",Data!$A:$A,0),FALSE)</f>
        <v>0.0621</v>
      </c>
      <c r="G60" s="111">
        <f>HLOOKUP(G2,Data!$A:$XFD,MATCH("AFUDC Rate",Data!$A:$A,0),FALSE)</f>
        <v>0.0621</v>
      </c>
      <c r="H60" s="111">
        <f>HLOOKUP(H2,Data!$A:$XFD,MATCH("AFUDC Rate",Data!$A:$A,0),FALSE)</f>
        <v>0.0611</v>
      </c>
      <c r="I60" s="111">
        <f>HLOOKUP(I2,Data!$A:$XFD,MATCH("AFUDC Rate",Data!$A:$A,0),FALSE)</f>
        <v>0.0611</v>
      </c>
      <c r="J60" s="111">
        <f>HLOOKUP(J2,Data!$A:$XFD,MATCH("AFUDC Rate",Data!$A:$A,0),FALSE)</f>
        <v>0.0611</v>
      </c>
      <c r="K60" s="111">
        <f>HLOOKUP(K2,Data!$A:$XFD,MATCH("AFUDC Rate",Data!$A:$A,0),FALSE)</f>
        <v>0.0611</v>
      </c>
      <c r="L60" s="111">
        <f>HLOOKUP(L2,Data!$A:$XFD,MATCH("AFUDC Rate",Data!$A:$A,0),FALSE)</f>
        <v>0.0611</v>
      </c>
      <c r="M60" s="111">
        <f>HLOOKUP(M2,Data!$A:$XFD,MATCH("AFUDC Rate",Data!$A:$A,0),FALSE)</f>
        <v>0.0611</v>
      </c>
      <c r="N60" s="111">
        <f>HLOOKUP(N2,Data!$A:$XFD,MATCH("AFUDC Rate",Data!$A:$A,0),FALSE)</f>
        <v>0.0611</v>
      </c>
      <c r="O60" s="111">
        <f>HLOOKUP(O2,Data!$A:$XFD,MATCH("AFUDC Rate",Data!$A:$A,0),FALSE)</f>
        <v>0.0611</v>
      </c>
      <c r="P60" s="111">
        <f>HLOOKUP(P2,Data!$A:$XFD,MATCH("AFUDC Rate",Data!$A:$A,0),FALSE)</f>
        <v>0.0611</v>
      </c>
      <c r="Q60" s="111">
        <f>HLOOKUP(Q2,Data!$A:$XFD,MATCH("AFUDC Rate",Data!$A:$A,0),FALSE)</f>
        <v>0.0611</v>
      </c>
      <c r="R60" s="111">
        <f>HLOOKUP(R2,Data!$A:$XFD,MATCH("AFUDC Rate",Data!$A:$A,0),FALSE)</f>
        <v>0.0611</v>
      </c>
      <c r="S60" s="111">
        <f>HLOOKUP(S2,Data!$A:$XFD,MATCH("AFUDC Rate",Data!$A:$A,0),FALSE)</f>
        <v>0.0611</v>
      </c>
      <c r="T60" s="111">
        <f>HLOOKUP(T2,Data!$A:$XFD,MATCH("AFUDC Rate",Data!$A:$A,0),FALSE)</f>
        <v>0.0611</v>
      </c>
      <c r="U60" s="111">
        <f>HLOOKUP(U2,Data!$A:$XFD,MATCH("AFUDC Rate",Data!$A:$A,0),FALSE)</f>
        <v>0.0611</v>
      </c>
      <c r="V60" s="111">
        <f>HLOOKUP(V2,Data!$A:$XFD,MATCH("AFUDC Rate",Data!$A:$A,0),FALSE)</f>
        <v>0.0611</v>
      </c>
      <c r="W60" s="111">
        <f>HLOOKUP(W2,Data!$A:$XFD,MATCH("AFUDC Rate",Data!$A:$A,0),FALSE)</f>
        <v>0.0611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</row>
    <row r="61" spans="1:93" s="15" customFormat="1" ht="12.75">
      <c r="A61" s="15" t="s">
        <v>120</v>
      </c>
      <c r="C61" s="20">
        <f>IF(AND(C57="yes",C58="Yes"),((SUM(C49:C50)/2+C66))*C59/12)*C60</f>
        <v>0</v>
      </c>
      <c r="D61" s="20">
        <f>IF(AND(D57="yes",D58="Yes"),((SUM(D49:D50)/2+D66))*D59/12)*D60</f>
        <v>0</v>
      </c>
      <c r="E61" s="20">
        <f aca="true" t="shared" si="23" ref="E61:W61">IF(AND(E57="yes",E58="Yes"),((SUM(E49:E50)/2+E66))*E59/12)*E60</f>
        <v>0</v>
      </c>
      <c r="F61" s="20">
        <f t="shared" si="23"/>
        <v>0</v>
      </c>
      <c r="G61" s="20">
        <f t="shared" si="23"/>
        <v>0</v>
      </c>
      <c r="H61" s="20">
        <f t="shared" si="23"/>
        <v>0</v>
      </c>
      <c r="I61" s="20">
        <f t="shared" si="23"/>
        <v>0</v>
      </c>
      <c r="J61" s="20">
        <f t="shared" si="23"/>
        <v>0</v>
      </c>
      <c r="K61" s="20">
        <f t="shared" si="23"/>
        <v>0</v>
      </c>
      <c r="L61" s="20">
        <f t="shared" si="23"/>
        <v>0</v>
      </c>
      <c r="M61" s="20">
        <f t="shared" si="23"/>
        <v>0</v>
      </c>
      <c r="N61" s="20">
        <f t="shared" si="23"/>
        <v>0</v>
      </c>
      <c r="O61" s="20">
        <f t="shared" si="23"/>
        <v>0</v>
      </c>
      <c r="P61" s="20">
        <f t="shared" si="23"/>
        <v>0</v>
      </c>
      <c r="Q61" s="20">
        <f t="shared" si="23"/>
        <v>0</v>
      </c>
      <c r="R61" s="20">
        <f t="shared" si="23"/>
        <v>0</v>
      </c>
      <c r="S61" s="20">
        <f t="shared" si="23"/>
        <v>0</v>
      </c>
      <c r="T61" s="20">
        <f t="shared" si="23"/>
        <v>0</v>
      </c>
      <c r="U61" s="20">
        <f t="shared" si="23"/>
        <v>0</v>
      </c>
      <c r="V61" s="20">
        <f t="shared" si="23"/>
        <v>0</v>
      </c>
      <c r="W61" s="20">
        <f t="shared" si="23"/>
        <v>0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</row>
    <row r="62" spans="4:93" s="15" customFormat="1" ht="12.75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</row>
    <row r="63" spans="1:73" ht="12.75">
      <c r="A63" s="145" t="s">
        <v>142</v>
      </c>
      <c r="C63" s="128">
        <v>0</v>
      </c>
      <c r="D63" s="128">
        <f>C78</f>
        <v>235823.62043364538</v>
      </c>
      <c r="E63" s="128">
        <f aca="true" t="shared" si="24" ref="E63:W63">D78</f>
        <v>384445.16955364536</v>
      </c>
      <c r="F63" s="128">
        <f t="shared" si="24"/>
        <v>0</v>
      </c>
      <c r="G63" s="128">
        <f t="shared" si="24"/>
        <v>0</v>
      </c>
      <c r="H63" s="128">
        <f t="shared" si="24"/>
        <v>0</v>
      </c>
      <c r="I63" s="128">
        <f t="shared" si="24"/>
        <v>0</v>
      </c>
      <c r="J63" s="128">
        <f t="shared" si="24"/>
        <v>0</v>
      </c>
      <c r="K63" s="128">
        <f t="shared" si="24"/>
        <v>0</v>
      </c>
      <c r="L63" s="128">
        <f t="shared" si="24"/>
        <v>0</v>
      </c>
      <c r="M63" s="128">
        <f t="shared" si="24"/>
        <v>0</v>
      </c>
      <c r="N63" s="128">
        <f t="shared" si="24"/>
        <v>0</v>
      </c>
      <c r="O63" s="128">
        <f t="shared" si="24"/>
        <v>0</v>
      </c>
      <c r="P63" s="128">
        <f t="shared" si="24"/>
        <v>0</v>
      </c>
      <c r="Q63" s="128">
        <f t="shared" si="24"/>
        <v>0</v>
      </c>
      <c r="R63" s="128">
        <f t="shared" si="24"/>
        <v>0</v>
      </c>
      <c r="S63" s="128">
        <f t="shared" si="24"/>
        <v>0</v>
      </c>
      <c r="T63" s="128">
        <f t="shared" si="24"/>
        <v>0</v>
      </c>
      <c r="U63" s="128">
        <f t="shared" si="24"/>
        <v>0</v>
      </c>
      <c r="V63" s="128">
        <f t="shared" si="24"/>
        <v>0</v>
      </c>
      <c r="W63" s="128">
        <f t="shared" si="24"/>
        <v>0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</row>
    <row r="64" spans="1:73" ht="12.75">
      <c r="A64" s="145" t="s">
        <v>143</v>
      </c>
      <c r="C64" s="128">
        <v>0</v>
      </c>
      <c r="D64" s="128">
        <f>C79</f>
        <v>28975.706015232234</v>
      </c>
      <c r="E64" s="128">
        <f aca="true" t="shared" si="25" ref="E64:W64">D79</f>
        <v>45324.07641843223</v>
      </c>
      <c r="F64" s="128">
        <f t="shared" si="25"/>
        <v>0</v>
      </c>
      <c r="G64" s="128">
        <f t="shared" si="25"/>
        <v>0</v>
      </c>
      <c r="H64" s="128">
        <f t="shared" si="25"/>
        <v>0</v>
      </c>
      <c r="I64" s="128">
        <f t="shared" si="25"/>
        <v>0</v>
      </c>
      <c r="J64" s="128">
        <f t="shared" si="25"/>
        <v>0</v>
      </c>
      <c r="K64" s="128">
        <f t="shared" si="25"/>
        <v>0</v>
      </c>
      <c r="L64" s="128">
        <f t="shared" si="25"/>
        <v>0</v>
      </c>
      <c r="M64" s="128">
        <f t="shared" si="25"/>
        <v>0</v>
      </c>
      <c r="N64" s="128">
        <f t="shared" si="25"/>
        <v>0</v>
      </c>
      <c r="O64" s="128">
        <f t="shared" si="25"/>
        <v>0</v>
      </c>
      <c r="P64" s="128">
        <f t="shared" si="25"/>
        <v>0</v>
      </c>
      <c r="Q64" s="128">
        <f t="shared" si="25"/>
        <v>0</v>
      </c>
      <c r="R64" s="128">
        <f t="shared" si="25"/>
        <v>0</v>
      </c>
      <c r="S64" s="128">
        <f t="shared" si="25"/>
        <v>0</v>
      </c>
      <c r="T64" s="128">
        <f t="shared" si="25"/>
        <v>0</v>
      </c>
      <c r="U64" s="128">
        <f t="shared" si="25"/>
        <v>0</v>
      </c>
      <c r="V64" s="128">
        <f t="shared" si="25"/>
        <v>0</v>
      </c>
      <c r="W64" s="128">
        <f t="shared" si="25"/>
        <v>0</v>
      </c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</row>
    <row r="65" spans="1:73" ht="12.75">
      <c r="A65" s="145" t="s">
        <v>144</v>
      </c>
      <c r="C65" s="128">
        <v>0</v>
      </c>
      <c r="D65" s="128">
        <f>C80</f>
        <v>20446.66178269058</v>
      </c>
      <c r="E65" s="128">
        <f aca="true" t="shared" si="26" ref="E65:W65">D80</f>
        <v>20446.66178269058</v>
      </c>
      <c r="F65" s="128">
        <f t="shared" si="26"/>
        <v>0</v>
      </c>
      <c r="G65" s="128">
        <f t="shared" si="26"/>
        <v>0</v>
      </c>
      <c r="H65" s="128">
        <f t="shared" si="26"/>
        <v>0</v>
      </c>
      <c r="I65" s="128">
        <f t="shared" si="26"/>
        <v>0</v>
      </c>
      <c r="J65" s="128">
        <f t="shared" si="26"/>
        <v>0</v>
      </c>
      <c r="K65" s="128">
        <f t="shared" si="26"/>
        <v>0</v>
      </c>
      <c r="L65" s="128">
        <f t="shared" si="26"/>
        <v>0</v>
      </c>
      <c r="M65" s="128">
        <f t="shared" si="26"/>
        <v>0</v>
      </c>
      <c r="N65" s="128">
        <f t="shared" si="26"/>
        <v>0</v>
      </c>
      <c r="O65" s="128">
        <f t="shared" si="26"/>
        <v>0</v>
      </c>
      <c r="P65" s="128">
        <f t="shared" si="26"/>
        <v>0</v>
      </c>
      <c r="Q65" s="128">
        <f t="shared" si="26"/>
        <v>0</v>
      </c>
      <c r="R65" s="128">
        <f t="shared" si="26"/>
        <v>0</v>
      </c>
      <c r="S65" s="128">
        <f t="shared" si="26"/>
        <v>0</v>
      </c>
      <c r="T65" s="128">
        <f t="shared" si="26"/>
        <v>0</v>
      </c>
      <c r="U65" s="128">
        <f t="shared" si="26"/>
        <v>0</v>
      </c>
      <c r="V65" s="128">
        <f t="shared" si="26"/>
        <v>0</v>
      </c>
      <c r="W65" s="128">
        <f t="shared" si="26"/>
        <v>0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</row>
    <row r="66" spans="1:73" ht="12.75">
      <c r="A66" s="145" t="s">
        <v>145</v>
      </c>
      <c r="C66" s="128">
        <f>SUM(C63:C65)</f>
        <v>0</v>
      </c>
      <c r="D66" s="128">
        <f>SUM(D63:D65)</f>
        <v>285245.9882315682</v>
      </c>
      <c r="E66" s="128">
        <f aca="true" t="shared" si="27" ref="E66:W66">SUM(E63:E65)</f>
        <v>450215.90775476815</v>
      </c>
      <c r="F66" s="128">
        <f t="shared" si="27"/>
        <v>0</v>
      </c>
      <c r="G66" s="128">
        <f t="shared" si="27"/>
        <v>0</v>
      </c>
      <c r="H66" s="128">
        <f t="shared" si="27"/>
        <v>0</v>
      </c>
      <c r="I66" s="128">
        <f t="shared" si="27"/>
        <v>0</v>
      </c>
      <c r="J66" s="128">
        <f t="shared" si="27"/>
        <v>0</v>
      </c>
      <c r="K66" s="128">
        <f t="shared" si="27"/>
        <v>0</v>
      </c>
      <c r="L66" s="128">
        <f t="shared" si="27"/>
        <v>0</v>
      </c>
      <c r="M66" s="128">
        <f t="shared" si="27"/>
        <v>0</v>
      </c>
      <c r="N66" s="128">
        <f t="shared" si="27"/>
        <v>0</v>
      </c>
      <c r="O66" s="128">
        <f t="shared" si="27"/>
        <v>0</v>
      </c>
      <c r="P66" s="128">
        <f t="shared" si="27"/>
        <v>0</v>
      </c>
      <c r="Q66" s="128">
        <f t="shared" si="27"/>
        <v>0</v>
      </c>
      <c r="R66" s="128">
        <f t="shared" si="27"/>
        <v>0</v>
      </c>
      <c r="S66" s="128">
        <f t="shared" si="27"/>
        <v>0</v>
      </c>
      <c r="T66" s="128">
        <f t="shared" si="27"/>
        <v>0</v>
      </c>
      <c r="U66" s="128">
        <f t="shared" si="27"/>
        <v>0</v>
      </c>
      <c r="V66" s="128">
        <f t="shared" si="27"/>
        <v>0</v>
      </c>
      <c r="W66" s="128">
        <f t="shared" si="27"/>
        <v>0</v>
      </c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</row>
    <row r="67" spans="1:73" ht="12.75">
      <c r="A67" s="145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</row>
    <row r="68" spans="1:73" ht="12.75">
      <c r="A68" s="145" t="s">
        <v>150</v>
      </c>
      <c r="C68" s="128">
        <f>C49</f>
        <v>235823.62043364538</v>
      </c>
      <c r="D68" s="128">
        <f>D49</f>
        <v>148621.54911999998</v>
      </c>
      <c r="E68" s="128">
        <f aca="true" t="shared" si="28" ref="E68:W68">E49</f>
        <v>85937.11853</v>
      </c>
      <c r="F68" s="128">
        <f t="shared" si="28"/>
        <v>21600</v>
      </c>
      <c r="G68" s="128">
        <f t="shared" si="28"/>
        <v>0</v>
      </c>
      <c r="H68" s="128">
        <f t="shared" si="28"/>
        <v>0</v>
      </c>
      <c r="I68" s="128">
        <f t="shared" si="28"/>
        <v>0</v>
      </c>
      <c r="J68" s="128">
        <f t="shared" si="28"/>
        <v>0</v>
      </c>
      <c r="K68" s="128">
        <f t="shared" si="28"/>
        <v>0</v>
      </c>
      <c r="L68" s="128">
        <f t="shared" si="28"/>
        <v>0</v>
      </c>
      <c r="M68" s="128">
        <f t="shared" si="28"/>
        <v>0</v>
      </c>
      <c r="N68" s="128">
        <f t="shared" si="28"/>
        <v>0</v>
      </c>
      <c r="O68" s="128">
        <f t="shared" si="28"/>
        <v>0</v>
      </c>
      <c r="P68" s="128">
        <f t="shared" si="28"/>
        <v>0</v>
      </c>
      <c r="Q68" s="128">
        <f t="shared" si="28"/>
        <v>0</v>
      </c>
      <c r="R68" s="128">
        <f t="shared" si="28"/>
        <v>0</v>
      </c>
      <c r="S68" s="128">
        <f t="shared" si="28"/>
        <v>0</v>
      </c>
      <c r="T68" s="128">
        <f t="shared" si="28"/>
        <v>0</v>
      </c>
      <c r="U68" s="128">
        <f t="shared" si="28"/>
        <v>0</v>
      </c>
      <c r="V68" s="128">
        <f t="shared" si="28"/>
        <v>0</v>
      </c>
      <c r="W68" s="128">
        <f t="shared" si="28"/>
        <v>0</v>
      </c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</row>
    <row r="69" spans="1:73" ht="12.75">
      <c r="A69" s="145" t="s">
        <v>149</v>
      </c>
      <c r="C69" s="128">
        <f>C50+C55</f>
        <v>28975.706015232234</v>
      </c>
      <c r="D69" s="128">
        <f>D50+D55</f>
        <v>16348.370403200002</v>
      </c>
      <c r="E69" s="128">
        <f aca="true" t="shared" si="29" ref="E69:W69">E50+E55</f>
        <v>8319.340667699998</v>
      </c>
      <c r="F69" s="128">
        <f t="shared" si="29"/>
        <v>1728</v>
      </c>
      <c r="G69" s="128">
        <f t="shared" si="29"/>
        <v>0</v>
      </c>
      <c r="H69" s="128">
        <f t="shared" si="29"/>
        <v>0</v>
      </c>
      <c r="I69" s="128">
        <f t="shared" si="29"/>
        <v>0</v>
      </c>
      <c r="J69" s="128">
        <f t="shared" si="29"/>
        <v>0</v>
      </c>
      <c r="K69" s="128">
        <f t="shared" si="29"/>
        <v>0</v>
      </c>
      <c r="L69" s="128">
        <f t="shared" si="29"/>
        <v>0</v>
      </c>
      <c r="M69" s="128">
        <f t="shared" si="29"/>
        <v>0</v>
      </c>
      <c r="N69" s="128">
        <f t="shared" si="29"/>
        <v>0</v>
      </c>
      <c r="O69" s="128">
        <f t="shared" si="29"/>
        <v>0</v>
      </c>
      <c r="P69" s="128">
        <f t="shared" si="29"/>
        <v>0</v>
      </c>
      <c r="Q69" s="128">
        <f t="shared" si="29"/>
        <v>0</v>
      </c>
      <c r="R69" s="128">
        <f t="shared" si="29"/>
        <v>0</v>
      </c>
      <c r="S69" s="128">
        <f t="shared" si="29"/>
        <v>0</v>
      </c>
      <c r="T69" s="128">
        <f t="shared" si="29"/>
        <v>0</v>
      </c>
      <c r="U69" s="128">
        <f t="shared" si="29"/>
        <v>0</v>
      </c>
      <c r="V69" s="128">
        <f t="shared" si="29"/>
        <v>0</v>
      </c>
      <c r="W69" s="128">
        <f t="shared" si="29"/>
        <v>0</v>
      </c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</row>
    <row r="70" spans="1:73" ht="12.75">
      <c r="A70" s="145" t="s">
        <v>152</v>
      </c>
      <c r="C70" s="128">
        <f>C51+C61</f>
        <v>20446.66178269058</v>
      </c>
      <c r="D70" s="128">
        <f>D51+D61</f>
        <v>0</v>
      </c>
      <c r="E70" s="128">
        <f aca="true" t="shared" si="30" ref="E70:W70">E51+E61</f>
        <v>0</v>
      </c>
      <c r="F70" s="128">
        <f t="shared" si="30"/>
        <v>0</v>
      </c>
      <c r="G70" s="128">
        <f t="shared" si="30"/>
        <v>0</v>
      </c>
      <c r="H70" s="128">
        <f t="shared" si="30"/>
        <v>0</v>
      </c>
      <c r="I70" s="128">
        <f t="shared" si="30"/>
        <v>0</v>
      </c>
      <c r="J70" s="128">
        <f t="shared" si="30"/>
        <v>0</v>
      </c>
      <c r="K70" s="128">
        <f t="shared" si="30"/>
        <v>0</v>
      </c>
      <c r="L70" s="128">
        <f t="shared" si="30"/>
        <v>0</v>
      </c>
      <c r="M70" s="128">
        <f t="shared" si="30"/>
        <v>0</v>
      </c>
      <c r="N70" s="128">
        <f t="shared" si="30"/>
        <v>0</v>
      </c>
      <c r="O70" s="128">
        <f t="shared" si="30"/>
        <v>0</v>
      </c>
      <c r="P70" s="128">
        <f t="shared" si="30"/>
        <v>0</v>
      </c>
      <c r="Q70" s="128">
        <f t="shared" si="30"/>
        <v>0</v>
      </c>
      <c r="R70" s="128">
        <f t="shared" si="30"/>
        <v>0</v>
      </c>
      <c r="S70" s="128">
        <f t="shared" si="30"/>
        <v>0</v>
      </c>
      <c r="T70" s="128">
        <f t="shared" si="30"/>
        <v>0</v>
      </c>
      <c r="U70" s="128">
        <f t="shared" si="30"/>
        <v>0</v>
      </c>
      <c r="V70" s="128">
        <f t="shared" si="30"/>
        <v>0</v>
      </c>
      <c r="W70" s="128">
        <f t="shared" si="30"/>
        <v>0</v>
      </c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</row>
    <row r="71" spans="1:73" ht="12.75">
      <c r="A71" s="145" t="s">
        <v>151</v>
      </c>
      <c r="C71" s="128">
        <f>SUM(C68:C70)</f>
        <v>285245.9882315682</v>
      </c>
      <c r="D71" s="128">
        <f>SUM(D68:D70)</f>
        <v>164969.9195232</v>
      </c>
      <c r="E71" s="128">
        <f aca="true" t="shared" si="31" ref="E71:W71">SUM(E68:E70)</f>
        <v>94256.45919770001</v>
      </c>
      <c r="F71" s="128">
        <f t="shared" si="31"/>
        <v>23328</v>
      </c>
      <c r="G71" s="128">
        <f t="shared" si="31"/>
        <v>0</v>
      </c>
      <c r="H71" s="128">
        <f t="shared" si="31"/>
        <v>0</v>
      </c>
      <c r="I71" s="128">
        <f t="shared" si="31"/>
        <v>0</v>
      </c>
      <c r="J71" s="128">
        <f t="shared" si="31"/>
        <v>0</v>
      </c>
      <c r="K71" s="128">
        <f t="shared" si="31"/>
        <v>0</v>
      </c>
      <c r="L71" s="128">
        <f t="shared" si="31"/>
        <v>0</v>
      </c>
      <c r="M71" s="128">
        <f t="shared" si="31"/>
        <v>0</v>
      </c>
      <c r="N71" s="128">
        <f t="shared" si="31"/>
        <v>0</v>
      </c>
      <c r="O71" s="128">
        <f t="shared" si="31"/>
        <v>0</v>
      </c>
      <c r="P71" s="128">
        <f t="shared" si="31"/>
        <v>0</v>
      </c>
      <c r="Q71" s="128">
        <f t="shared" si="31"/>
        <v>0</v>
      </c>
      <c r="R71" s="128">
        <f t="shared" si="31"/>
        <v>0</v>
      </c>
      <c r="S71" s="128">
        <f t="shared" si="31"/>
        <v>0</v>
      </c>
      <c r="T71" s="128">
        <f t="shared" si="31"/>
        <v>0</v>
      </c>
      <c r="U71" s="128">
        <f t="shared" si="31"/>
        <v>0</v>
      </c>
      <c r="V71" s="128">
        <f t="shared" si="31"/>
        <v>0</v>
      </c>
      <c r="W71" s="128">
        <f t="shared" si="31"/>
        <v>0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</row>
    <row r="72" spans="1:73" ht="12.75">
      <c r="A72" s="145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</row>
    <row r="73" spans="1:73" ht="12.75">
      <c r="A73" s="145" t="s">
        <v>141</v>
      </c>
      <c r="C73" s="128">
        <f aca="true" t="shared" si="32" ref="C73:W73">IF(C6="yes",-C63-C68,0)</f>
        <v>0</v>
      </c>
      <c r="D73" s="128">
        <f t="shared" si="32"/>
        <v>0</v>
      </c>
      <c r="E73" s="128">
        <f t="shared" si="32"/>
        <v>-470382.2880836454</v>
      </c>
      <c r="F73" s="128">
        <f t="shared" si="32"/>
        <v>-21600</v>
      </c>
      <c r="G73" s="128">
        <f t="shared" si="32"/>
        <v>0</v>
      </c>
      <c r="H73" s="128">
        <f t="shared" si="32"/>
        <v>0</v>
      </c>
      <c r="I73" s="128">
        <f t="shared" si="32"/>
        <v>0</v>
      </c>
      <c r="J73" s="128">
        <f t="shared" si="32"/>
        <v>0</v>
      </c>
      <c r="K73" s="128">
        <f t="shared" si="32"/>
        <v>0</v>
      </c>
      <c r="L73" s="128">
        <f t="shared" si="32"/>
        <v>0</v>
      </c>
      <c r="M73" s="128">
        <f t="shared" si="32"/>
        <v>0</v>
      </c>
      <c r="N73" s="128">
        <f t="shared" si="32"/>
        <v>0</v>
      </c>
      <c r="O73" s="128">
        <f t="shared" si="32"/>
        <v>0</v>
      </c>
      <c r="P73" s="128">
        <f t="shared" si="32"/>
        <v>0</v>
      </c>
      <c r="Q73" s="128">
        <f t="shared" si="32"/>
        <v>0</v>
      </c>
      <c r="R73" s="128">
        <f t="shared" si="32"/>
        <v>0</v>
      </c>
      <c r="S73" s="128">
        <f t="shared" si="32"/>
        <v>0</v>
      </c>
      <c r="T73" s="128">
        <f t="shared" si="32"/>
        <v>0</v>
      </c>
      <c r="U73" s="128">
        <f t="shared" si="32"/>
        <v>0</v>
      </c>
      <c r="V73" s="128">
        <f t="shared" si="32"/>
        <v>0</v>
      </c>
      <c r="W73" s="128">
        <f t="shared" si="32"/>
        <v>0</v>
      </c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</row>
    <row r="74" spans="1:73" ht="12.75">
      <c r="A74" s="145" t="s">
        <v>147</v>
      </c>
      <c r="C74" s="128">
        <f aca="true" t="shared" si="33" ref="C74:W74">IF(C6="yes",-C64-C69,0)</f>
        <v>0</v>
      </c>
      <c r="D74" s="128">
        <f t="shared" si="33"/>
        <v>0</v>
      </c>
      <c r="E74" s="128">
        <f t="shared" si="33"/>
        <v>-53643.417086132235</v>
      </c>
      <c r="F74" s="128">
        <f t="shared" si="33"/>
        <v>-1728</v>
      </c>
      <c r="G74" s="128">
        <f t="shared" si="33"/>
        <v>0</v>
      </c>
      <c r="H74" s="128">
        <f t="shared" si="33"/>
        <v>0</v>
      </c>
      <c r="I74" s="128">
        <f t="shared" si="33"/>
        <v>0</v>
      </c>
      <c r="J74" s="128">
        <f t="shared" si="33"/>
        <v>0</v>
      </c>
      <c r="K74" s="128">
        <f t="shared" si="33"/>
        <v>0</v>
      </c>
      <c r="L74" s="128">
        <f t="shared" si="33"/>
        <v>0</v>
      </c>
      <c r="M74" s="128">
        <f t="shared" si="33"/>
        <v>0</v>
      </c>
      <c r="N74" s="128">
        <f t="shared" si="33"/>
        <v>0</v>
      </c>
      <c r="O74" s="128">
        <f t="shared" si="33"/>
        <v>0</v>
      </c>
      <c r="P74" s="128">
        <f t="shared" si="33"/>
        <v>0</v>
      </c>
      <c r="Q74" s="128">
        <f t="shared" si="33"/>
        <v>0</v>
      </c>
      <c r="R74" s="128">
        <f t="shared" si="33"/>
        <v>0</v>
      </c>
      <c r="S74" s="128">
        <f t="shared" si="33"/>
        <v>0</v>
      </c>
      <c r="T74" s="128">
        <f t="shared" si="33"/>
        <v>0</v>
      </c>
      <c r="U74" s="128">
        <f t="shared" si="33"/>
        <v>0</v>
      </c>
      <c r="V74" s="128">
        <f t="shared" si="33"/>
        <v>0</v>
      </c>
      <c r="W74" s="128">
        <f t="shared" si="33"/>
        <v>0</v>
      </c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</row>
    <row r="75" spans="1:73" ht="12.75">
      <c r="A75" s="145" t="s">
        <v>146</v>
      </c>
      <c r="C75" s="128">
        <f aca="true" t="shared" si="34" ref="C75:W75">IF(C6="yes",-C65-C70,0)</f>
        <v>0</v>
      </c>
      <c r="D75" s="128">
        <f t="shared" si="34"/>
        <v>0</v>
      </c>
      <c r="E75" s="128">
        <f t="shared" si="34"/>
        <v>-20446.66178269058</v>
      </c>
      <c r="F75" s="128">
        <f t="shared" si="34"/>
        <v>0</v>
      </c>
      <c r="G75" s="128">
        <f t="shared" si="34"/>
        <v>0</v>
      </c>
      <c r="H75" s="128">
        <f t="shared" si="34"/>
        <v>0</v>
      </c>
      <c r="I75" s="128">
        <f t="shared" si="34"/>
        <v>0</v>
      </c>
      <c r="J75" s="128">
        <f t="shared" si="34"/>
        <v>0</v>
      </c>
      <c r="K75" s="128">
        <f t="shared" si="34"/>
        <v>0</v>
      </c>
      <c r="L75" s="128">
        <f t="shared" si="34"/>
        <v>0</v>
      </c>
      <c r="M75" s="128">
        <f t="shared" si="34"/>
        <v>0</v>
      </c>
      <c r="N75" s="128">
        <f t="shared" si="34"/>
        <v>0</v>
      </c>
      <c r="O75" s="128">
        <f t="shared" si="34"/>
        <v>0</v>
      </c>
      <c r="P75" s="128">
        <f t="shared" si="34"/>
        <v>0</v>
      </c>
      <c r="Q75" s="128">
        <f t="shared" si="34"/>
        <v>0</v>
      </c>
      <c r="R75" s="128">
        <f t="shared" si="34"/>
        <v>0</v>
      </c>
      <c r="S75" s="128">
        <f t="shared" si="34"/>
        <v>0</v>
      </c>
      <c r="T75" s="128">
        <f t="shared" si="34"/>
        <v>0</v>
      </c>
      <c r="U75" s="128">
        <f t="shared" si="34"/>
        <v>0</v>
      </c>
      <c r="V75" s="128">
        <f t="shared" si="34"/>
        <v>0</v>
      </c>
      <c r="W75" s="128">
        <f t="shared" si="34"/>
        <v>0</v>
      </c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</row>
    <row r="76" spans="1:73" ht="12.75">
      <c r="A76" s="145" t="s">
        <v>148</v>
      </c>
      <c r="C76" s="128">
        <f>SUM(C73:C75)</f>
        <v>0</v>
      </c>
      <c r="D76" s="128">
        <f aca="true" t="shared" si="35" ref="D76:W76">SUM(D73:D75)</f>
        <v>0</v>
      </c>
      <c r="E76" s="128">
        <f t="shared" si="35"/>
        <v>-544472.3669524682</v>
      </c>
      <c r="F76" s="128">
        <f t="shared" si="35"/>
        <v>-23328</v>
      </c>
      <c r="G76" s="128">
        <f t="shared" si="35"/>
        <v>0</v>
      </c>
      <c r="H76" s="128">
        <f t="shared" si="35"/>
        <v>0</v>
      </c>
      <c r="I76" s="128">
        <f t="shared" si="35"/>
        <v>0</v>
      </c>
      <c r="J76" s="128">
        <f t="shared" si="35"/>
        <v>0</v>
      </c>
      <c r="K76" s="128">
        <f t="shared" si="35"/>
        <v>0</v>
      </c>
      <c r="L76" s="128">
        <f t="shared" si="35"/>
        <v>0</v>
      </c>
      <c r="M76" s="128">
        <f t="shared" si="35"/>
        <v>0</v>
      </c>
      <c r="N76" s="128">
        <f t="shared" si="35"/>
        <v>0</v>
      </c>
      <c r="O76" s="128">
        <f t="shared" si="35"/>
        <v>0</v>
      </c>
      <c r="P76" s="128">
        <f t="shared" si="35"/>
        <v>0</v>
      </c>
      <c r="Q76" s="128">
        <f t="shared" si="35"/>
        <v>0</v>
      </c>
      <c r="R76" s="128">
        <f t="shared" si="35"/>
        <v>0</v>
      </c>
      <c r="S76" s="128">
        <f t="shared" si="35"/>
        <v>0</v>
      </c>
      <c r="T76" s="128">
        <f t="shared" si="35"/>
        <v>0</v>
      </c>
      <c r="U76" s="128">
        <f t="shared" si="35"/>
        <v>0</v>
      </c>
      <c r="V76" s="128">
        <f t="shared" si="35"/>
        <v>0</v>
      </c>
      <c r="W76" s="128">
        <f t="shared" si="35"/>
        <v>0</v>
      </c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</row>
    <row r="77" spans="1:73" ht="12.75">
      <c r="A77" s="145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</row>
    <row r="78" spans="1:73" ht="12.75">
      <c r="A78" s="145" t="s">
        <v>153</v>
      </c>
      <c r="C78" s="128">
        <f>C63+C68+C73</f>
        <v>235823.62043364538</v>
      </c>
      <c r="D78" s="128">
        <f aca="true" t="shared" si="36" ref="D78:W78">D63+D68+D73</f>
        <v>384445.16955364536</v>
      </c>
      <c r="E78" s="128">
        <f t="shared" si="36"/>
        <v>0</v>
      </c>
      <c r="F78" s="128">
        <f t="shared" si="36"/>
        <v>0</v>
      </c>
      <c r="G78" s="128">
        <f t="shared" si="36"/>
        <v>0</v>
      </c>
      <c r="H78" s="128">
        <f t="shared" si="36"/>
        <v>0</v>
      </c>
      <c r="I78" s="128">
        <f t="shared" si="36"/>
        <v>0</v>
      </c>
      <c r="J78" s="128">
        <f t="shared" si="36"/>
        <v>0</v>
      </c>
      <c r="K78" s="128">
        <f t="shared" si="36"/>
        <v>0</v>
      </c>
      <c r="L78" s="128">
        <f t="shared" si="36"/>
        <v>0</v>
      </c>
      <c r="M78" s="128">
        <f t="shared" si="36"/>
        <v>0</v>
      </c>
      <c r="N78" s="128">
        <f t="shared" si="36"/>
        <v>0</v>
      </c>
      <c r="O78" s="128">
        <f t="shared" si="36"/>
        <v>0</v>
      </c>
      <c r="P78" s="128">
        <f t="shared" si="36"/>
        <v>0</v>
      </c>
      <c r="Q78" s="128">
        <f t="shared" si="36"/>
        <v>0</v>
      </c>
      <c r="R78" s="128">
        <f t="shared" si="36"/>
        <v>0</v>
      </c>
      <c r="S78" s="128">
        <f t="shared" si="36"/>
        <v>0</v>
      </c>
      <c r="T78" s="128">
        <f t="shared" si="36"/>
        <v>0</v>
      </c>
      <c r="U78" s="128">
        <f t="shared" si="36"/>
        <v>0</v>
      </c>
      <c r="V78" s="128">
        <f t="shared" si="36"/>
        <v>0</v>
      </c>
      <c r="W78" s="128">
        <f t="shared" si="36"/>
        <v>0</v>
      </c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</row>
    <row r="79" spans="1:73" ht="12.75">
      <c r="A79" s="145" t="s">
        <v>154</v>
      </c>
      <c r="C79" s="128">
        <f>C64+C69+C74</f>
        <v>28975.706015232234</v>
      </c>
      <c r="D79" s="128">
        <f aca="true" t="shared" si="37" ref="D79:W79">D64+D69+D74</f>
        <v>45324.07641843223</v>
      </c>
      <c r="E79" s="128">
        <f t="shared" si="37"/>
        <v>0</v>
      </c>
      <c r="F79" s="128">
        <f t="shared" si="37"/>
        <v>0</v>
      </c>
      <c r="G79" s="128">
        <f t="shared" si="37"/>
        <v>0</v>
      </c>
      <c r="H79" s="128">
        <f t="shared" si="37"/>
        <v>0</v>
      </c>
      <c r="I79" s="128">
        <f t="shared" si="37"/>
        <v>0</v>
      </c>
      <c r="J79" s="128">
        <f t="shared" si="37"/>
        <v>0</v>
      </c>
      <c r="K79" s="128">
        <f t="shared" si="37"/>
        <v>0</v>
      </c>
      <c r="L79" s="128">
        <f t="shared" si="37"/>
        <v>0</v>
      </c>
      <c r="M79" s="128">
        <f t="shared" si="37"/>
        <v>0</v>
      </c>
      <c r="N79" s="128">
        <f t="shared" si="37"/>
        <v>0</v>
      </c>
      <c r="O79" s="128">
        <f t="shared" si="37"/>
        <v>0</v>
      </c>
      <c r="P79" s="128">
        <f t="shared" si="37"/>
        <v>0</v>
      </c>
      <c r="Q79" s="128">
        <f t="shared" si="37"/>
        <v>0</v>
      </c>
      <c r="R79" s="128">
        <f t="shared" si="37"/>
        <v>0</v>
      </c>
      <c r="S79" s="128">
        <f t="shared" si="37"/>
        <v>0</v>
      </c>
      <c r="T79" s="128">
        <f t="shared" si="37"/>
        <v>0</v>
      </c>
      <c r="U79" s="128">
        <f t="shared" si="37"/>
        <v>0</v>
      </c>
      <c r="V79" s="128">
        <f t="shared" si="37"/>
        <v>0</v>
      </c>
      <c r="W79" s="128">
        <f t="shared" si="37"/>
        <v>0</v>
      </c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</row>
    <row r="80" spans="1:73" ht="12.75">
      <c r="A80" s="145" t="s">
        <v>155</v>
      </c>
      <c r="C80" s="128">
        <f>C65+C70+C75</f>
        <v>20446.66178269058</v>
      </c>
      <c r="D80" s="128">
        <f aca="true" t="shared" si="38" ref="D80:W80">D65+D70+D75</f>
        <v>20446.66178269058</v>
      </c>
      <c r="E80" s="128">
        <f t="shared" si="38"/>
        <v>0</v>
      </c>
      <c r="F80" s="128">
        <f t="shared" si="38"/>
        <v>0</v>
      </c>
      <c r="G80" s="128">
        <f t="shared" si="38"/>
        <v>0</v>
      </c>
      <c r="H80" s="128">
        <f t="shared" si="38"/>
        <v>0</v>
      </c>
      <c r="I80" s="128">
        <f t="shared" si="38"/>
        <v>0</v>
      </c>
      <c r="J80" s="128">
        <f t="shared" si="38"/>
        <v>0</v>
      </c>
      <c r="K80" s="128">
        <f t="shared" si="38"/>
        <v>0</v>
      </c>
      <c r="L80" s="128">
        <f t="shared" si="38"/>
        <v>0</v>
      </c>
      <c r="M80" s="128">
        <f t="shared" si="38"/>
        <v>0</v>
      </c>
      <c r="N80" s="128">
        <f t="shared" si="38"/>
        <v>0</v>
      </c>
      <c r="O80" s="128">
        <f t="shared" si="38"/>
        <v>0</v>
      </c>
      <c r="P80" s="128">
        <f t="shared" si="38"/>
        <v>0</v>
      </c>
      <c r="Q80" s="128">
        <f t="shared" si="38"/>
        <v>0</v>
      </c>
      <c r="R80" s="128">
        <f t="shared" si="38"/>
        <v>0</v>
      </c>
      <c r="S80" s="128">
        <f t="shared" si="38"/>
        <v>0</v>
      </c>
      <c r="T80" s="128">
        <f t="shared" si="38"/>
        <v>0</v>
      </c>
      <c r="U80" s="128">
        <f t="shared" si="38"/>
        <v>0</v>
      </c>
      <c r="V80" s="128">
        <f t="shared" si="38"/>
        <v>0</v>
      </c>
      <c r="W80" s="128">
        <f t="shared" si="38"/>
        <v>0</v>
      </c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</row>
    <row r="81" spans="1:93" s="15" customFormat="1" ht="13.5" customHeight="1">
      <c r="A81" s="145" t="s">
        <v>116</v>
      </c>
      <c r="B81" s="39"/>
      <c r="C81" s="24">
        <f>SUM(C78:C80)</f>
        <v>285245.9882315682</v>
      </c>
      <c r="D81" s="24">
        <f aca="true" t="shared" si="39" ref="D81:W81">SUM(D78:D80)</f>
        <v>450215.90775476815</v>
      </c>
      <c r="E81" s="24">
        <f t="shared" si="39"/>
        <v>0</v>
      </c>
      <c r="F81" s="24">
        <f t="shared" si="39"/>
        <v>0</v>
      </c>
      <c r="G81" s="24">
        <f t="shared" si="39"/>
        <v>0</v>
      </c>
      <c r="H81" s="24">
        <f t="shared" si="39"/>
        <v>0</v>
      </c>
      <c r="I81" s="24">
        <f t="shared" si="39"/>
        <v>0</v>
      </c>
      <c r="J81" s="24">
        <f t="shared" si="39"/>
        <v>0</v>
      </c>
      <c r="K81" s="24">
        <f t="shared" si="39"/>
        <v>0</v>
      </c>
      <c r="L81" s="24">
        <f t="shared" si="39"/>
        <v>0</v>
      </c>
      <c r="M81" s="24">
        <f t="shared" si="39"/>
        <v>0</v>
      </c>
      <c r="N81" s="24">
        <f t="shared" si="39"/>
        <v>0</v>
      </c>
      <c r="O81" s="24">
        <f t="shared" si="39"/>
        <v>0</v>
      </c>
      <c r="P81" s="24">
        <f t="shared" si="39"/>
        <v>0</v>
      </c>
      <c r="Q81" s="24">
        <f t="shared" si="39"/>
        <v>0</v>
      </c>
      <c r="R81" s="24">
        <f t="shared" si="39"/>
        <v>0</v>
      </c>
      <c r="S81" s="24">
        <f t="shared" si="39"/>
        <v>0</v>
      </c>
      <c r="T81" s="24">
        <f t="shared" si="39"/>
        <v>0</v>
      </c>
      <c r="U81" s="24">
        <f t="shared" si="39"/>
        <v>0</v>
      </c>
      <c r="V81" s="24">
        <f t="shared" si="39"/>
        <v>0</v>
      </c>
      <c r="W81" s="24">
        <f t="shared" si="39"/>
        <v>0</v>
      </c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</row>
    <row r="82" spans="1:93" s="15" customFormat="1" ht="12.75">
      <c r="A82" s="145"/>
      <c r="B82" s="39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</row>
    <row r="83" spans="4:93" s="15" customFormat="1" ht="12.7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</row>
    <row r="84" spans="1:93" s="10" customFormat="1" ht="12.75">
      <c r="A84" s="147" t="s">
        <v>1</v>
      </c>
      <c r="B84" s="148">
        <f>SUM(C84:BT84)</f>
        <v>695530.7314017914</v>
      </c>
      <c r="C84" s="148">
        <f>C35+C71</f>
        <v>393594.4040308914</v>
      </c>
      <c r="D84" s="148">
        <f aca="true" t="shared" si="40" ref="D84:W84">D35+D71</f>
        <v>184351.8681732</v>
      </c>
      <c r="E84" s="148">
        <f t="shared" si="40"/>
        <v>94256.45919770001</v>
      </c>
      <c r="F84" s="148">
        <f t="shared" si="40"/>
        <v>23328</v>
      </c>
      <c r="G84" s="148">
        <f t="shared" si="40"/>
        <v>0</v>
      </c>
      <c r="H84" s="148">
        <f t="shared" si="40"/>
        <v>0</v>
      </c>
      <c r="I84" s="148">
        <f t="shared" si="40"/>
        <v>0</v>
      </c>
      <c r="J84" s="148">
        <f t="shared" si="40"/>
        <v>0</v>
      </c>
      <c r="K84" s="148">
        <f t="shared" si="40"/>
        <v>0</v>
      </c>
      <c r="L84" s="148">
        <f t="shared" si="40"/>
        <v>0</v>
      </c>
      <c r="M84" s="148">
        <f t="shared" si="40"/>
        <v>0</v>
      </c>
      <c r="N84" s="148">
        <f t="shared" si="40"/>
        <v>0</v>
      </c>
      <c r="O84" s="148">
        <f t="shared" si="40"/>
        <v>0</v>
      </c>
      <c r="P84" s="148">
        <f t="shared" si="40"/>
        <v>0</v>
      </c>
      <c r="Q84" s="148">
        <f t="shared" si="40"/>
        <v>0</v>
      </c>
      <c r="R84" s="148">
        <f t="shared" si="40"/>
        <v>0</v>
      </c>
      <c r="S84" s="148">
        <f t="shared" si="40"/>
        <v>0</v>
      </c>
      <c r="T84" s="148">
        <f t="shared" si="40"/>
        <v>0</v>
      </c>
      <c r="U84" s="148">
        <f t="shared" si="40"/>
        <v>0</v>
      </c>
      <c r="V84" s="148">
        <f t="shared" si="40"/>
        <v>0</v>
      </c>
      <c r="W84" s="148">
        <f t="shared" si="40"/>
        <v>0</v>
      </c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</row>
    <row r="85" spans="1:93" s="15" customFormat="1" ht="12.75">
      <c r="A85" s="149" t="s">
        <v>27</v>
      </c>
      <c r="B85" s="149"/>
      <c r="C85" s="150">
        <f>C84</f>
        <v>393594.4040308914</v>
      </c>
      <c r="D85" s="25">
        <f aca="true" t="shared" si="41" ref="D85:W85">D84+C85</f>
        <v>577946.2722040914</v>
      </c>
      <c r="E85" s="25">
        <f t="shared" si="41"/>
        <v>672202.7314017914</v>
      </c>
      <c r="F85" s="25">
        <f t="shared" si="41"/>
        <v>695530.7314017914</v>
      </c>
      <c r="G85" s="25">
        <f t="shared" si="41"/>
        <v>695530.7314017914</v>
      </c>
      <c r="H85" s="25">
        <f t="shared" si="41"/>
        <v>695530.7314017914</v>
      </c>
      <c r="I85" s="25">
        <f t="shared" si="41"/>
        <v>695530.7314017914</v>
      </c>
      <c r="J85" s="25">
        <f t="shared" si="41"/>
        <v>695530.7314017914</v>
      </c>
      <c r="K85" s="25">
        <f t="shared" si="41"/>
        <v>695530.7314017914</v>
      </c>
      <c r="L85" s="25">
        <f t="shared" si="41"/>
        <v>695530.7314017914</v>
      </c>
      <c r="M85" s="25">
        <f t="shared" si="41"/>
        <v>695530.7314017914</v>
      </c>
      <c r="N85" s="25">
        <f t="shared" si="41"/>
        <v>695530.7314017914</v>
      </c>
      <c r="O85" s="25">
        <f t="shared" si="41"/>
        <v>695530.7314017914</v>
      </c>
      <c r="P85" s="25">
        <f t="shared" si="41"/>
        <v>695530.7314017914</v>
      </c>
      <c r="Q85" s="25">
        <f t="shared" si="41"/>
        <v>695530.7314017914</v>
      </c>
      <c r="R85" s="25">
        <f t="shared" si="41"/>
        <v>695530.7314017914</v>
      </c>
      <c r="S85" s="25">
        <f t="shared" si="41"/>
        <v>695530.7314017914</v>
      </c>
      <c r="T85" s="25">
        <f t="shared" si="41"/>
        <v>695530.7314017914</v>
      </c>
      <c r="U85" s="25">
        <f t="shared" si="41"/>
        <v>695530.7314017914</v>
      </c>
      <c r="V85" s="25">
        <f t="shared" si="41"/>
        <v>695530.7314017914</v>
      </c>
      <c r="W85" s="25">
        <f t="shared" si="41"/>
        <v>695530.7314017914</v>
      </c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</row>
    <row r="86" spans="1:93" s="15" customFormat="1" ht="12.75">
      <c r="A86" s="39"/>
      <c r="B86" s="39"/>
      <c r="C86" s="39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</row>
    <row r="87" spans="1:93" s="15" customFormat="1" ht="12.75">
      <c r="A87" s="39"/>
      <c r="B87" s="39"/>
      <c r="C87" s="39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</row>
    <row r="88" spans="1:93" ht="12.75">
      <c r="A88" s="130"/>
      <c r="B88" s="130"/>
      <c r="C88" s="13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</row>
    <row r="89" spans="1:93" ht="12.75">
      <c r="A89" s="7" t="s">
        <v>31</v>
      </c>
      <c r="B89" s="7"/>
      <c r="C89" s="152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</row>
    <row r="90" spans="1:93" s="15" customFormat="1" ht="12.75">
      <c r="A90" s="39" t="s">
        <v>92</v>
      </c>
      <c r="B90" s="39"/>
      <c r="C90" s="130"/>
      <c r="D90" s="24">
        <f aca="true" t="shared" si="42" ref="D90:AI90">D40+D76</f>
        <v>0</v>
      </c>
      <c r="E90" s="24">
        <f t="shared" si="42"/>
        <v>-672202.7314017914</v>
      </c>
      <c r="F90" s="24">
        <f t="shared" si="42"/>
        <v>-23328</v>
      </c>
      <c r="G90" s="24">
        <f t="shared" si="42"/>
        <v>0</v>
      </c>
      <c r="H90" s="24">
        <f t="shared" si="42"/>
        <v>0</v>
      </c>
      <c r="I90" s="24">
        <f t="shared" si="42"/>
        <v>0</v>
      </c>
      <c r="J90" s="24">
        <f t="shared" si="42"/>
        <v>0</v>
      </c>
      <c r="K90" s="24">
        <f t="shared" si="42"/>
        <v>0</v>
      </c>
      <c r="L90" s="24">
        <f t="shared" si="42"/>
        <v>0</v>
      </c>
      <c r="M90" s="24">
        <f t="shared" si="42"/>
        <v>0</v>
      </c>
      <c r="N90" s="24">
        <f t="shared" si="42"/>
        <v>0</v>
      </c>
      <c r="O90" s="24">
        <f t="shared" si="42"/>
        <v>0</v>
      </c>
      <c r="P90" s="24">
        <f t="shared" si="42"/>
        <v>0</v>
      </c>
      <c r="Q90" s="24">
        <f t="shared" si="42"/>
        <v>0</v>
      </c>
      <c r="R90" s="24">
        <f t="shared" si="42"/>
        <v>0</v>
      </c>
      <c r="S90" s="24">
        <f t="shared" si="42"/>
        <v>0</v>
      </c>
      <c r="T90" s="24">
        <f t="shared" si="42"/>
        <v>0</v>
      </c>
      <c r="U90" s="24">
        <f t="shared" si="42"/>
        <v>0</v>
      </c>
      <c r="V90" s="24">
        <f t="shared" si="42"/>
        <v>0</v>
      </c>
      <c r="W90" s="24">
        <f t="shared" si="42"/>
        <v>0</v>
      </c>
      <c r="X90" s="24">
        <f t="shared" si="42"/>
        <v>0</v>
      </c>
      <c r="Y90" s="24">
        <f t="shared" si="42"/>
        <v>0</v>
      </c>
      <c r="Z90" s="24">
        <f t="shared" si="42"/>
        <v>0</v>
      </c>
      <c r="AA90" s="24">
        <f t="shared" si="42"/>
        <v>0</v>
      </c>
      <c r="AB90" s="24">
        <f t="shared" si="42"/>
        <v>0</v>
      </c>
      <c r="AC90" s="24">
        <f t="shared" si="42"/>
        <v>0</v>
      </c>
      <c r="AD90" s="24">
        <f t="shared" si="42"/>
        <v>0</v>
      </c>
      <c r="AE90" s="24">
        <f t="shared" si="42"/>
        <v>0</v>
      </c>
      <c r="AF90" s="24">
        <f t="shared" si="42"/>
        <v>0</v>
      </c>
      <c r="AG90" s="24">
        <f t="shared" si="42"/>
        <v>0</v>
      </c>
      <c r="AH90" s="24">
        <f t="shared" si="42"/>
        <v>0</v>
      </c>
      <c r="AI90" s="24">
        <f t="shared" si="42"/>
        <v>0</v>
      </c>
      <c r="AJ90" s="24">
        <f aca="true" t="shared" si="43" ref="AJ90:BO90">AJ40+AJ76</f>
        <v>0</v>
      </c>
      <c r="AK90" s="24">
        <f t="shared" si="43"/>
        <v>0</v>
      </c>
      <c r="AL90" s="24">
        <f t="shared" si="43"/>
        <v>0</v>
      </c>
      <c r="AM90" s="24">
        <f t="shared" si="43"/>
        <v>0</v>
      </c>
      <c r="AN90" s="24">
        <f t="shared" si="43"/>
        <v>0</v>
      </c>
      <c r="AO90" s="24">
        <f t="shared" si="43"/>
        <v>0</v>
      </c>
      <c r="AP90" s="24">
        <f t="shared" si="43"/>
        <v>0</v>
      </c>
      <c r="AQ90" s="24">
        <f t="shared" si="43"/>
        <v>0</v>
      </c>
      <c r="AR90" s="24">
        <f t="shared" si="43"/>
        <v>0</v>
      </c>
      <c r="AS90" s="24">
        <f t="shared" si="43"/>
        <v>0</v>
      </c>
      <c r="AT90" s="24">
        <f t="shared" si="43"/>
        <v>0</v>
      </c>
      <c r="AU90" s="24">
        <f t="shared" si="43"/>
        <v>0</v>
      </c>
      <c r="AV90" s="24">
        <f t="shared" si="43"/>
        <v>0</v>
      </c>
      <c r="AW90" s="24">
        <f t="shared" si="43"/>
        <v>0</v>
      </c>
      <c r="AX90" s="24">
        <f t="shared" si="43"/>
        <v>0</v>
      </c>
      <c r="AY90" s="24">
        <f t="shared" si="43"/>
        <v>0</v>
      </c>
      <c r="AZ90" s="24">
        <f t="shared" si="43"/>
        <v>0</v>
      </c>
      <c r="BA90" s="24">
        <f t="shared" si="43"/>
        <v>0</v>
      </c>
      <c r="BB90" s="24">
        <f t="shared" si="43"/>
        <v>0</v>
      </c>
      <c r="BC90" s="24">
        <f t="shared" si="43"/>
        <v>0</v>
      </c>
      <c r="BD90" s="24">
        <f t="shared" si="43"/>
        <v>0</v>
      </c>
      <c r="BE90" s="24">
        <f t="shared" si="43"/>
        <v>0</v>
      </c>
      <c r="BF90" s="24">
        <f t="shared" si="43"/>
        <v>0</v>
      </c>
      <c r="BG90" s="24">
        <f t="shared" si="43"/>
        <v>0</v>
      </c>
      <c r="BH90" s="24">
        <f t="shared" si="43"/>
        <v>0</v>
      </c>
      <c r="BI90" s="24">
        <f t="shared" si="43"/>
        <v>0</v>
      </c>
      <c r="BJ90" s="24">
        <f t="shared" si="43"/>
        <v>0</v>
      </c>
      <c r="BK90" s="24">
        <f t="shared" si="43"/>
        <v>0</v>
      </c>
      <c r="BL90" s="24">
        <f t="shared" si="43"/>
        <v>0</v>
      </c>
      <c r="BM90" s="24">
        <f t="shared" si="43"/>
        <v>0</v>
      </c>
      <c r="BN90" s="24">
        <f t="shared" si="43"/>
        <v>0</v>
      </c>
      <c r="BO90" s="24">
        <f t="shared" si="43"/>
        <v>0</v>
      </c>
      <c r="BP90" s="24">
        <f aca="true" t="shared" si="44" ref="BP90:BU90">BP40+BP76</f>
        <v>0</v>
      </c>
      <c r="BQ90" s="24">
        <f t="shared" si="44"/>
        <v>0</v>
      </c>
      <c r="BR90" s="24">
        <f t="shared" si="44"/>
        <v>0</v>
      </c>
      <c r="BS90" s="24">
        <f t="shared" si="44"/>
        <v>0</v>
      </c>
      <c r="BT90" s="24">
        <f t="shared" si="44"/>
        <v>0</v>
      </c>
      <c r="BU90" s="24">
        <f t="shared" si="44"/>
        <v>0</v>
      </c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</row>
    <row r="91" spans="3:93" s="15" customFormat="1" ht="12.75">
      <c r="C91" s="1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</row>
    <row r="92" spans="1:93" s="15" customFormat="1" ht="12.75">
      <c r="A92" s="39" t="s">
        <v>56</v>
      </c>
      <c r="B92" s="39"/>
      <c r="C92" s="130"/>
      <c r="D92" s="29">
        <f>-D195</f>
        <v>-43580.68805853658</v>
      </c>
      <c r="E92" s="29">
        <f>-E195</f>
        <v>-25958.273898305084</v>
      </c>
      <c r="F92" s="29">
        <f aca="true" t="shared" si="45" ref="F92:W92">-F195</f>
        <v>0</v>
      </c>
      <c r="G92" s="29">
        <f t="shared" si="45"/>
        <v>0</v>
      </c>
      <c r="H92" s="29">
        <f t="shared" si="45"/>
        <v>0</v>
      </c>
      <c r="I92" s="29">
        <f t="shared" si="45"/>
        <v>0</v>
      </c>
      <c r="J92" s="29">
        <f t="shared" si="45"/>
        <v>0</v>
      </c>
      <c r="K92" s="29">
        <f t="shared" si="45"/>
        <v>0</v>
      </c>
      <c r="L92" s="29">
        <f t="shared" si="45"/>
        <v>0</v>
      </c>
      <c r="M92" s="29">
        <f t="shared" si="45"/>
        <v>0</v>
      </c>
      <c r="N92" s="29">
        <f t="shared" si="45"/>
        <v>0</v>
      </c>
      <c r="O92" s="29">
        <f t="shared" si="45"/>
        <v>0</v>
      </c>
      <c r="P92" s="29">
        <f t="shared" si="45"/>
        <v>0</v>
      </c>
      <c r="Q92" s="29">
        <f t="shared" si="45"/>
        <v>0</v>
      </c>
      <c r="R92" s="29">
        <f>-R195</f>
        <v>0</v>
      </c>
      <c r="S92" s="29">
        <f t="shared" si="45"/>
        <v>0</v>
      </c>
      <c r="T92" s="29">
        <f t="shared" si="45"/>
        <v>0</v>
      </c>
      <c r="U92" s="29">
        <f t="shared" si="45"/>
        <v>0</v>
      </c>
      <c r="V92" s="29">
        <f t="shared" si="45"/>
        <v>0</v>
      </c>
      <c r="W92" s="29">
        <f t="shared" si="45"/>
        <v>0</v>
      </c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</row>
    <row r="93" spans="3:93" ht="12.75">
      <c r="C93" s="129"/>
      <c r="D93" s="20"/>
      <c r="E93" s="2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</row>
    <row r="94" spans="1:93" ht="12.75">
      <c r="A94" s="127"/>
      <c r="B94" s="127"/>
      <c r="C94" s="130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</row>
    <row r="95" spans="1:93" ht="12.75">
      <c r="A95" s="39" t="s">
        <v>8</v>
      </c>
      <c r="B95" s="39"/>
      <c r="C95" s="130"/>
      <c r="D95" s="28">
        <f>-D132</f>
        <v>0</v>
      </c>
      <c r="E95" s="28">
        <f>-E132</f>
        <v>-21778.894678098728</v>
      </c>
      <c r="F95" s="28">
        <f>-F132</f>
        <v>-42748.59778194955</v>
      </c>
      <c r="G95" s="28">
        <f>-G132</f>
        <v>-40261.82995939359</v>
      </c>
      <c r="H95" s="28">
        <f aca="true" t="shared" si="46" ref="H95:AS95">-H132</f>
        <v>-37040.883562642106</v>
      </c>
      <c r="I95" s="28">
        <f t="shared" si="46"/>
        <v>-34077.61287763074</v>
      </c>
      <c r="J95" s="28">
        <f t="shared" si="46"/>
        <v>-31351.403847420275</v>
      </c>
      <c r="K95" s="28">
        <f t="shared" si="46"/>
        <v>-28843.291539626654</v>
      </c>
      <c r="L95" s="28">
        <f t="shared" si="46"/>
        <v>-26535.82821645652</v>
      </c>
      <c r="M95" s="28">
        <f t="shared" si="46"/>
        <v>-24412.961959139997</v>
      </c>
      <c r="N95" s="28">
        <f t="shared" si="46"/>
        <v>-22459.9250024088</v>
      </c>
      <c r="O95" s="28">
        <f t="shared" si="46"/>
        <v>-20663.131002216098</v>
      </c>
      <c r="P95" s="28">
        <f t="shared" si="46"/>
        <v>-19010.08052203881</v>
      </c>
      <c r="Q95" s="28">
        <f t="shared" si="46"/>
        <v>-17489.274080275703</v>
      </c>
      <c r="R95" s="28">
        <f t="shared" si="46"/>
        <v>-16090.132153853649</v>
      </c>
      <c r="S95" s="28">
        <f t="shared" si="46"/>
        <v>-14802.921581545355</v>
      </c>
      <c r="T95" s="28">
        <f t="shared" si="46"/>
        <v>-13618.687855021728</v>
      </c>
      <c r="U95" s="28">
        <f t="shared" si="46"/>
        <v>-12529.192826619988</v>
      </c>
      <c r="V95" s="28">
        <f t="shared" si="46"/>
        <v>-11526.857400490391</v>
      </c>
      <c r="W95" s="28">
        <f t="shared" si="46"/>
        <v>-10604.70880845116</v>
      </c>
      <c r="X95" s="28">
        <f t="shared" si="46"/>
        <v>-9756.332103775067</v>
      </c>
      <c r="Y95" s="28">
        <f t="shared" si="46"/>
        <v>-8975.82553547306</v>
      </c>
      <c r="Z95" s="28">
        <f t="shared" si="46"/>
        <v>-8257.759492635216</v>
      </c>
      <c r="AA95" s="28">
        <f t="shared" si="46"/>
        <v>-7597.1387332243985</v>
      </c>
      <c r="AB95" s="28">
        <f t="shared" si="46"/>
        <v>-6989.367634566446</v>
      </c>
      <c r="AC95" s="28">
        <f t="shared" si="46"/>
        <v>-6430.218223801131</v>
      </c>
      <c r="AD95" s="28">
        <f t="shared" si="46"/>
        <v>-5915.80076589704</v>
      </c>
      <c r="AE95" s="28">
        <f t="shared" si="46"/>
        <v>-5442.536704625277</v>
      </c>
      <c r="AF95" s="28">
        <f t="shared" si="46"/>
        <v>-5007.133768255254</v>
      </c>
      <c r="AG95" s="28">
        <f t="shared" si="46"/>
        <v>-4606.563066794834</v>
      </c>
      <c r="AH95" s="28">
        <f t="shared" si="46"/>
        <v>-4238.038021451247</v>
      </c>
      <c r="AI95" s="28">
        <f t="shared" si="46"/>
        <v>-3898.9949797351474</v>
      </c>
      <c r="AJ95" s="28">
        <f t="shared" si="46"/>
        <v>-3587.0753813563356</v>
      </c>
      <c r="AK95" s="28">
        <f t="shared" si="46"/>
        <v>-3300.109350847829</v>
      </c>
      <c r="AL95" s="28">
        <f t="shared" si="46"/>
        <v>-3036.1006027800026</v>
      </c>
      <c r="AM95" s="28">
        <f t="shared" si="46"/>
        <v>-2793.2125545576023</v>
      </c>
      <c r="AN95" s="28">
        <f t="shared" si="46"/>
        <v>-2569.755550192994</v>
      </c>
      <c r="AO95" s="28">
        <f t="shared" si="46"/>
        <v>-2364.175106177555</v>
      </c>
      <c r="AP95" s="28">
        <f t="shared" si="46"/>
        <v>-2175.0410976833505</v>
      </c>
      <c r="AQ95" s="28">
        <f t="shared" si="46"/>
        <v>-2001.0378098686822</v>
      </c>
      <c r="AR95" s="28">
        <f t="shared" si="46"/>
        <v>-1840.9547850791878</v>
      </c>
      <c r="AS95" s="28">
        <f t="shared" si="46"/>
        <v>-1693.678402272853</v>
      </c>
      <c r="AT95" s="28">
        <f aca="true" t="shared" si="47" ref="AT95:BC95">-AT132</f>
        <v>-1558.1841300910246</v>
      </c>
      <c r="AU95" s="28">
        <f t="shared" si="47"/>
        <v>-1433.5293996837427</v>
      </c>
      <c r="AV95" s="28">
        <f t="shared" si="47"/>
        <v>-1318.8470477090432</v>
      </c>
      <c r="AW95" s="28">
        <f t="shared" si="47"/>
        <v>-1213.3392838923198</v>
      </c>
      <c r="AX95" s="28">
        <f t="shared" si="47"/>
        <v>-1116.2721411809343</v>
      </c>
      <c r="AY95" s="28">
        <f t="shared" si="47"/>
        <v>-1026.9703698864596</v>
      </c>
      <c r="AZ95" s="28">
        <f t="shared" si="47"/>
        <v>-944.8127402955428</v>
      </c>
      <c r="BA95" s="28">
        <f t="shared" si="47"/>
        <v>-869.2277210718993</v>
      </c>
      <c r="BB95" s="28">
        <f t="shared" si="47"/>
        <v>-799.6895033861474</v>
      </c>
      <c r="BC95" s="28">
        <f t="shared" si="47"/>
        <v>-735.7143431152556</v>
      </c>
      <c r="BD95" s="28">
        <f aca="true" t="shared" si="48" ref="BD95:BU95">-BD132</f>
        <v>0</v>
      </c>
      <c r="BE95" s="28">
        <f t="shared" si="48"/>
        <v>0</v>
      </c>
      <c r="BF95" s="28">
        <f t="shared" si="48"/>
        <v>0</v>
      </c>
      <c r="BG95" s="28">
        <f t="shared" si="48"/>
        <v>0</v>
      </c>
      <c r="BH95" s="28">
        <f t="shared" si="48"/>
        <v>0</v>
      </c>
      <c r="BI95" s="28">
        <f t="shared" si="48"/>
        <v>0</v>
      </c>
      <c r="BJ95" s="28">
        <f t="shared" si="48"/>
        <v>0</v>
      </c>
      <c r="BK95" s="28">
        <f t="shared" si="48"/>
        <v>0</v>
      </c>
      <c r="BL95" s="28">
        <f t="shared" si="48"/>
        <v>0</v>
      </c>
      <c r="BM95" s="28">
        <f t="shared" si="48"/>
        <v>0</v>
      </c>
      <c r="BN95" s="28">
        <f t="shared" si="48"/>
        <v>0</v>
      </c>
      <c r="BO95" s="28">
        <f t="shared" si="48"/>
        <v>0</v>
      </c>
      <c r="BP95" s="28">
        <f t="shared" si="48"/>
        <v>0</v>
      </c>
      <c r="BQ95" s="28">
        <f t="shared" si="48"/>
        <v>0</v>
      </c>
      <c r="BR95" s="28">
        <f t="shared" si="48"/>
        <v>0</v>
      </c>
      <c r="BS95" s="28">
        <f t="shared" si="48"/>
        <v>0</v>
      </c>
      <c r="BT95" s="28">
        <f t="shared" si="48"/>
        <v>0</v>
      </c>
      <c r="BU95" s="28">
        <f t="shared" si="48"/>
        <v>0</v>
      </c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</row>
    <row r="96" spans="1:93" ht="12.75">
      <c r="A96" s="39" t="s">
        <v>20</v>
      </c>
      <c r="B96" s="39"/>
      <c r="C96" s="130"/>
      <c r="D96" s="28">
        <f aca="true" t="shared" si="49" ref="D96:AI96">-(D95)*cwip_tax</f>
        <v>0</v>
      </c>
      <c r="E96" s="28">
        <f t="shared" si="49"/>
        <v>5716.959853000916</v>
      </c>
      <c r="F96" s="28">
        <f t="shared" si="49"/>
        <v>11221.506917761759</v>
      </c>
      <c r="G96" s="28">
        <f t="shared" si="49"/>
        <v>10568.730364340818</v>
      </c>
      <c r="H96" s="28">
        <f t="shared" si="49"/>
        <v>9723.231935193553</v>
      </c>
      <c r="I96" s="28">
        <f t="shared" si="49"/>
        <v>8945.373380378069</v>
      </c>
      <c r="J96" s="28">
        <f t="shared" si="49"/>
        <v>8229.743509947823</v>
      </c>
      <c r="K96" s="28">
        <f t="shared" si="49"/>
        <v>7571.364029151997</v>
      </c>
      <c r="L96" s="28">
        <f t="shared" si="49"/>
        <v>6965.654906819837</v>
      </c>
      <c r="M96" s="28">
        <f t="shared" si="49"/>
        <v>6408.402514274249</v>
      </c>
      <c r="N96" s="28">
        <f t="shared" si="49"/>
        <v>5895.730313132311</v>
      </c>
      <c r="O96" s="28">
        <f t="shared" si="49"/>
        <v>5424.071888081726</v>
      </c>
      <c r="P96" s="28">
        <f t="shared" si="49"/>
        <v>4990.146137035188</v>
      </c>
      <c r="Q96" s="28">
        <f t="shared" si="49"/>
        <v>4590.934446072372</v>
      </c>
      <c r="R96" s="28">
        <f t="shared" si="49"/>
        <v>4223.659690386583</v>
      </c>
      <c r="S96" s="28">
        <f t="shared" si="49"/>
        <v>3885.766915155656</v>
      </c>
      <c r="T96" s="28">
        <f t="shared" si="49"/>
        <v>3574.905561943204</v>
      </c>
      <c r="U96" s="28">
        <f t="shared" si="49"/>
        <v>3288.913116987747</v>
      </c>
      <c r="V96" s="28">
        <f t="shared" si="49"/>
        <v>3025.800067628728</v>
      </c>
      <c r="W96" s="28">
        <f t="shared" si="49"/>
        <v>2783.7360622184297</v>
      </c>
      <c r="X96" s="28">
        <f t="shared" si="49"/>
        <v>2561.037177240955</v>
      </c>
      <c r="Y96" s="28">
        <f t="shared" si="49"/>
        <v>2356.154203061679</v>
      </c>
      <c r="Z96" s="28">
        <f t="shared" si="49"/>
        <v>2167.6618668167444</v>
      </c>
      <c r="AA96" s="28">
        <f t="shared" si="49"/>
        <v>1994.2489174714046</v>
      </c>
      <c r="AB96" s="28">
        <f t="shared" si="49"/>
        <v>1834.7090040736923</v>
      </c>
      <c r="AC96" s="28">
        <f t="shared" si="49"/>
        <v>1687.9322837477969</v>
      </c>
      <c r="AD96" s="28">
        <f t="shared" si="49"/>
        <v>1552.897701047973</v>
      </c>
      <c r="AE96" s="28">
        <f t="shared" si="49"/>
        <v>1428.6658849641353</v>
      </c>
      <c r="AF96" s="28">
        <f t="shared" si="49"/>
        <v>1314.3726141670043</v>
      </c>
      <c r="AG96" s="28">
        <f t="shared" si="49"/>
        <v>1209.2228050336441</v>
      </c>
      <c r="AH96" s="28">
        <f t="shared" si="49"/>
        <v>1112.4849806309524</v>
      </c>
      <c r="AI96" s="28">
        <f t="shared" si="49"/>
        <v>1023.4861821804762</v>
      </c>
      <c r="AJ96" s="28">
        <f aca="true" t="shared" si="50" ref="AJ96:BC96">-(AJ95)*cwip_tax</f>
        <v>941.6072876060381</v>
      </c>
      <c r="AK96" s="28">
        <f t="shared" si="50"/>
        <v>866.2787045975551</v>
      </c>
      <c r="AL96" s="28">
        <f t="shared" si="50"/>
        <v>796.9764082297507</v>
      </c>
      <c r="AM96" s="28">
        <f t="shared" si="50"/>
        <v>733.2182955713706</v>
      </c>
      <c r="AN96" s="28">
        <f t="shared" si="50"/>
        <v>674.560831925661</v>
      </c>
      <c r="AO96" s="28">
        <f t="shared" si="50"/>
        <v>620.5959653716081</v>
      </c>
      <c r="AP96" s="28">
        <f t="shared" si="50"/>
        <v>570.9482881418795</v>
      </c>
      <c r="AQ96" s="28">
        <f t="shared" si="50"/>
        <v>525.272425090529</v>
      </c>
      <c r="AR96" s="28">
        <f t="shared" si="50"/>
        <v>483.2506310832868</v>
      </c>
      <c r="AS96" s="28">
        <f t="shared" si="50"/>
        <v>444.5905805966239</v>
      </c>
      <c r="AT96" s="28">
        <f t="shared" si="50"/>
        <v>409.023334148894</v>
      </c>
      <c r="AU96" s="28">
        <f t="shared" si="50"/>
        <v>376.30146741698246</v>
      </c>
      <c r="AV96" s="28">
        <f t="shared" si="50"/>
        <v>346.19735002362387</v>
      </c>
      <c r="AW96" s="28">
        <f t="shared" si="50"/>
        <v>318.50156202173395</v>
      </c>
      <c r="AX96" s="28">
        <f t="shared" si="50"/>
        <v>293.02143705999526</v>
      </c>
      <c r="AY96" s="28">
        <f t="shared" si="50"/>
        <v>269.5797220951957</v>
      </c>
      <c r="AZ96" s="28">
        <f t="shared" si="50"/>
        <v>248.01334432758</v>
      </c>
      <c r="BA96" s="28">
        <f t="shared" si="50"/>
        <v>228.17227678137357</v>
      </c>
      <c r="BB96" s="28">
        <f t="shared" si="50"/>
        <v>209.9184946388637</v>
      </c>
      <c r="BC96" s="28">
        <f t="shared" si="50"/>
        <v>193.1250150677546</v>
      </c>
      <c r="BD96" s="28">
        <f aca="true" t="shared" si="51" ref="BD96:BU96">-(BD95)*cwip_tax</f>
        <v>0</v>
      </c>
      <c r="BE96" s="28">
        <f t="shared" si="51"/>
        <v>0</v>
      </c>
      <c r="BF96" s="28">
        <f t="shared" si="51"/>
        <v>0</v>
      </c>
      <c r="BG96" s="28">
        <f t="shared" si="51"/>
        <v>0</v>
      </c>
      <c r="BH96" s="28">
        <f t="shared" si="51"/>
        <v>0</v>
      </c>
      <c r="BI96" s="28">
        <f t="shared" si="51"/>
        <v>0</v>
      </c>
      <c r="BJ96" s="28">
        <f t="shared" si="51"/>
        <v>0</v>
      </c>
      <c r="BK96" s="28">
        <f t="shared" si="51"/>
        <v>0</v>
      </c>
      <c r="BL96" s="28">
        <f t="shared" si="51"/>
        <v>0</v>
      </c>
      <c r="BM96" s="28">
        <f t="shared" si="51"/>
        <v>0</v>
      </c>
      <c r="BN96" s="28">
        <f t="shared" si="51"/>
        <v>0</v>
      </c>
      <c r="BO96" s="28">
        <f t="shared" si="51"/>
        <v>0</v>
      </c>
      <c r="BP96" s="28">
        <f t="shared" si="51"/>
        <v>0</v>
      </c>
      <c r="BQ96" s="28">
        <f t="shared" si="51"/>
        <v>0</v>
      </c>
      <c r="BR96" s="28">
        <f t="shared" si="51"/>
        <v>0</v>
      </c>
      <c r="BS96" s="28">
        <f t="shared" si="51"/>
        <v>0</v>
      </c>
      <c r="BT96" s="28">
        <f t="shared" si="51"/>
        <v>0</v>
      </c>
      <c r="BU96" s="28">
        <f t="shared" si="51"/>
        <v>0</v>
      </c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</row>
    <row r="97" spans="1:93" ht="12.75">
      <c r="A97" s="39" t="s">
        <v>47</v>
      </c>
      <c r="B97" s="39"/>
      <c r="C97" s="130"/>
      <c r="D97" s="28">
        <f aca="true" t="shared" si="52" ref="D97:AI97">-D92*cwip_tax</f>
        <v>11439.930615365853</v>
      </c>
      <c r="E97" s="28">
        <f t="shared" si="52"/>
        <v>6814.046898305085</v>
      </c>
      <c r="F97" s="28">
        <f t="shared" si="52"/>
        <v>0</v>
      </c>
      <c r="G97" s="28">
        <f t="shared" si="52"/>
        <v>0</v>
      </c>
      <c r="H97" s="28">
        <f t="shared" si="52"/>
        <v>0</v>
      </c>
      <c r="I97" s="28">
        <f t="shared" si="52"/>
        <v>0</v>
      </c>
      <c r="J97" s="28">
        <f t="shared" si="52"/>
        <v>0</v>
      </c>
      <c r="K97" s="28">
        <f t="shared" si="52"/>
        <v>0</v>
      </c>
      <c r="L97" s="28">
        <f t="shared" si="52"/>
        <v>0</v>
      </c>
      <c r="M97" s="28">
        <f t="shared" si="52"/>
        <v>0</v>
      </c>
      <c r="N97" s="28">
        <f t="shared" si="52"/>
        <v>0</v>
      </c>
      <c r="O97" s="28">
        <f t="shared" si="52"/>
        <v>0</v>
      </c>
      <c r="P97" s="28">
        <f t="shared" si="52"/>
        <v>0</v>
      </c>
      <c r="Q97" s="28">
        <f t="shared" si="52"/>
        <v>0</v>
      </c>
      <c r="R97" s="28">
        <f t="shared" si="52"/>
        <v>0</v>
      </c>
      <c r="S97" s="28">
        <f t="shared" si="52"/>
        <v>0</v>
      </c>
      <c r="T97" s="28">
        <f t="shared" si="52"/>
        <v>0</v>
      </c>
      <c r="U97" s="28">
        <f t="shared" si="52"/>
        <v>0</v>
      </c>
      <c r="V97" s="28">
        <f t="shared" si="52"/>
        <v>0</v>
      </c>
      <c r="W97" s="28">
        <f t="shared" si="52"/>
        <v>0</v>
      </c>
      <c r="X97" s="28">
        <f t="shared" si="52"/>
        <v>0</v>
      </c>
      <c r="Y97" s="28">
        <f t="shared" si="52"/>
        <v>0</v>
      </c>
      <c r="Z97" s="28">
        <f t="shared" si="52"/>
        <v>0</v>
      </c>
      <c r="AA97" s="28">
        <f t="shared" si="52"/>
        <v>0</v>
      </c>
      <c r="AB97" s="28">
        <f t="shared" si="52"/>
        <v>0</v>
      </c>
      <c r="AC97" s="28">
        <f t="shared" si="52"/>
        <v>0</v>
      </c>
      <c r="AD97" s="28">
        <f t="shared" si="52"/>
        <v>0</v>
      </c>
      <c r="AE97" s="28">
        <f t="shared" si="52"/>
        <v>0</v>
      </c>
      <c r="AF97" s="28">
        <f t="shared" si="52"/>
        <v>0</v>
      </c>
      <c r="AG97" s="28">
        <f t="shared" si="52"/>
        <v>0</v>
      </c>
      <c r="AH97" s="28">
        <f t="shared" si="52"/>
        <v>0</v>
      </c>
      <c r="AI97" s="28">
        <f t="shared" si="52"/>
        <v>0</v>
      </c>
      <c r="AJ97" s="28">
        <f aca="true" t="shared" si="53" ref="AJ97:BC97">-AJ92*cwip_tax</f>
        <v>0</v>
      </c>
      <c r="AK97" s="28">
        <f t="shared" si="53"/>
        <v>0</v>
      </c>
      <c r="AL97" s="28">
        <f t="shared" si="53"/>
        <v>0</v>
      </c>
      <c r="AM97" s="28">
        <f t="shared" si="53"/>
        <v>0</v>
      </c>
      <c r="AN97" s="28">
        <f t="shared" si="53"/>
        <v>0</v>
      </c>
      <c r="AO97" s="28">
        <f t="shared" si="53"/>
        <v>0</v>
      </c>
      <c r="AP97" s="28">
        <f t="shared" si="53"/>
        <v>0</v>
      </c>
      <c r="AQ97" s="28">
        <f t="shared" si="53"/>
        <v>0</v>
      </c>
      <c r="AR97" s="28">
        <f t="shared" si="53"/>
        <v>0</v>
      </c>
      <c r="AS97" s="28">
        <f t="shared" si="53"/>
        <v>0</v>
      </c>
      <c r="AT97" s="28">
        <f t="shared" si="53"/>
        <v>0</v>
      </c>
      <c r="AU97" s="28">
        <f t="shared" si="53"/>
        <v>0</v>
      </c>
      <c r="AV97" s="28">
        <f t="shared" si="53"/>
        <v>0</v>
      </c>
      <c r="AW97" s="28">
        <f t="shared" si="53"/>
        <v>0</v>
      </c>
      <c r="AX97" s="28">
        <f t="shared" si="53"/>
        <v>0</v>
      </c>
      <c r="AY97" s="28">
        <f t="shared" si="53"/>
        <v>0</v>
      </c>
      <c r="AZ97" s="28">
        <f t="shared" si="53"/>
        <v>0</v>
      </c>
      <c r="BA97" s="28">
        <f t="shared" si="53"/>
        <v>0</v>
      </c>
      <c r="BB97" s="28">
        <f t="shared" si="53"/>
        <v>0</v>
      </c>
      <c r="BC97" s="28">
        <f t="shared" si="53"/>
        <v>0</v>
      </c>
      <c r="BD97" s="28">
        <f aca="true" t="shared" si="54" ref="BD97:BU97">-BD92*cwip_tax</f>
        <v>0</v>
      </c>
      <c r="BE97" s="28">
        <f t="shared" si="54"/>
        <v>0</v>
      </c>
      <c r="BF97" s="28">
        <f t="shared" si="54"/>
        <v>0</v>
      </c>
      <c r="BG97" s="28">
        <f t="shared" si="54"/>
        <v>0</v>
      </c>
      <c r="BH97" s="28">
        <f t="shared" si="54"/>
        <v>0</v>
      </c>
      <c r="BI97" s="28">
        <f t="shared" si="54"/>
        <v>0</v>
      </c>
      <c r="BJ97" s="28">
        <f t="shared" si="54"/>
        <v>0</v>
      </c>
      <c r="BK97" s="28">
        <f t="shared" si="54"/>
        <v>0</v>
      </c>
      <c r="BL97" s="28">
        <f t="shared" si="54"/>
        <v>0</v>
      </c>
      <c r="BM97" s="28">
        <f t="shared" si="54"/>
        <v>0</v>
      </c>
      <c r="BN97" s="28">
        <f t="shared" si="54"/>
        <v>0</v>
      </c>
      <c r="BO97" s="28">
        <f t="shared" si="54"/>
        <v>0</v>
      </c>
      <c r="BP97" s="28">
        <f t="shared" si="54"/>
        <v>0</v>
      </c>
      <c r="BQ97" s="28">
        <f t="shared" si="54"/>
        <v>0</v>
      </c>
      <c r="BR97" s="28">
        <f t="shared" si="54"/>
        <v>0</v>
      </c>
      <c r="BS97" s="28">
        <f t="shared" si="54"/>
        <v>0</v>
      </c>
      <c r="BT97" s="28">
        <f t="shared" si="54"/>
        <v>0</v>
      </c>
      <c r="BU97" s="28">
        <f t="shared" si="54"/>
        <v>0</v>
      </c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</row>
    <row r="98" spans="1:93" ht="12.75">
      <c r="A98" s="127" t="s">
        <v>52</v>
      </c>
      <c r="B98" s="127"/>
      <c r="C98" s="130"/>
      <c r="D98" s="28">
        <f>D134</f>
        <v>0</v>
      </c>
      <c r="E98" s="28">
        <f>E134</f>
        <v>0</v>
      </c>
      <c r="F98" s="28">
        <f>F134</f>
        <v>0</v>
      </c>
      <c r="G98" s="28">
        <f>G134</f>
        <v>0</v>
      </c>
      <c r="H98" s="28">
        <f aca="true" t="shared" si="55" ref="H98:AS98">H134</f>
        <v>0</v>
      </c>
      <c r="I98" s="28">
        <f t="shared" si="55"/>
        <v>0</v>
      </c>
      <c r="J98" s="28">
        <f t="shared" si="55"/>
        <v>0</v>
      </c>
      <c r="K98" s="28">
        <f t="shared" si="55"/>
        <v>0</v>
      </c>
      <c r="L98" s="28">
        <f t="shared" si="55"/>
        <v>0</v>
      </c>
      <c r="M98" s="28">
        <f t="shared" si="55"/>
        <v>0</v>
      </c>
      <c r="N98" s="28">
        <f t="shared" si="55"/>
        <v>0</v>
      </c>
      <c r="O98" s="28">
        <f t="shared" si="55"/>
        <v>0</v>
      </c>
      <c r="P98" s="28">
        <f t="shared" si="55"/>
        <v>0</v>
      </c>
      <c r="Q98" s="28">
        <f t="shared" si="55"/>
        <v>0</v>
      </c>
      <c r="R98" s="28">
        <f t="shared" si="55"/>
        <v>0</v>
      </c>
      <c r="S98" s="28">
        <f t="shared" si="55"/>
        <v>0</v>
      </c>
      <c r="T98" s="28">
        <f t="shared" si="55"/>
        <v>0</v>
      </c>
      <c r="U98" s="28">
        <f t="shared" si="55"/>
        <v>0</v>
      </c>
      <c r="V98" s="28">
        <f t="shared" si="55"/>
        <v>0</v>
      </c>
      <c r="W98" s="28">
        <f t="shared" si="55"/>
        <v>0</v>
      </c>
      <c r="X98" s="28">
        <f t="shared" si="55"/>
        <v>0</v>
      </c>
      <c r="Y98" s="28">
        <f t="shared" si="55"/>
        <v>0</v>
      </c>
      <c r="Z98" s="28">
        <f t="shared" si="55"/>
        <v>0</v>
      </c>
      <c r="AA98" s="28">
        <f t="shared" si="55"/>
        <v>0</v>
      </c>
      <c r="AB98" s="28">
        <f t="shared" si="55"/>
        <v>0</v>
      </c>
      <c r="AC98" s="28">
        <f t="shared" si="55"/>
        <v>0</v>
      </c>
      <c r="AD98" s="28">
        <f t="shared" si="55"/>
        <v>0</v>
      </c>
      <c r="AE98" s="28">
        <f t="shared" si="55"/>
        <v>0</v>
      </c>
      <c r="AF98" s="28">
        <f t="shared" si="55"/>
        <v>0</v>
      </c>
      <c r="AG98" s="28">
        <f t="shared" si="55"/>
        <v>0</v>
      </c>
      <c r="AH98" s="28">
        <f t="shared" si="55"/>
        <v>0</v>
      </c>
      <c r="AI98" s="28">
        <f t="shared" si="55"/>
        <v>0</v>
      </c>
      <c r="AJ98" s="28">
        <f t="shared" si="55"/>
        <v>0</v>
      </c>
      <c r="AK98" s="28">
        <f t="shared" si="55"/>
        <v>0</v>
      </c>
      <c r="AL98" s="28">
        <f t="shared" si="55"/>
        <v>0</v>
      </c>
      <c r="AM98" s="28">
        <f t="shared" si="55"/>
        <v>0</v>
      </c>
      <c r="AN98" s="28">
        <f t="shared" si="55"/>
        <v>0</v>
      </c>
      <c r="AO98" s="28">
        <f t="shared" si="55"/>
        <v>0</v>
      </c>
      <c r="AP98" s="28">
        <f t="shared" si="55"/>
        <v>0</v>
      </c>
      <c r="AQ98" s="28">
        <f t="shared" si="55"/>
        <v>0</v>
      </c>
      <c r="AR98" s="28">
        <f t="shared" si="55"/>
        <v>0</v>
      </c>
      <c r="AS98" s="28">
        <f t="shared" si="55"/>
        <v>0</v>
      </c>
      <c r="AT98" s="28">
        <f aca="true" t="shared" si="56" ref="AT98:BC98">AT134</f>
        <v>0</v>
      </c>
      <c r="AU98" s="28">
        <f t="shared" si="56"/>
        <v>0</v>
      </c>
      <c r="AV98" s="28">
        <f t="shared" si="56"/>
        <v>0</v>
      </c>
      <c r="AW98" s="28">
        <f t="shared" si="56"/>
        <v>0</v>
      </c>
      <c r="AX98" s="28">
        <f t="shared" si="56"/>
        <v>0</v>
      </c>
      <c r="AY98" s="28">
        <f t="shared" si="56"/>
        <v>0</v>
      </c>
      <c r="AZ98" s="28">
        <f t="shared" si="56"/>
        <v>0</v>
      </c>
      <c r="BA98" s="28">
        <f t="shared" si="56"/>
        <v>0</v>
      </c>
      <c r="BB98" s="28">
        <f t="shared" si="56"/>
        <v>0</v>
      </c>
      <c r="BC98" s="28">
        <f t="shared" si="56"/>
        <v>1215.287372519386</v>
      </c>
      <c r="BD98" s="28">
        <f aca="true" t="shared" si="57" ref="BD98:BU98">BD134</f>
        <v>0</v>
      </c>
      <c r="BE98" s="28">
        <f t="shared" si="57"/>
        <v>0</v>
      </c>
      <c r="BF98" s="28">
        <f t="shared" si="57"/>
        <v>0</v>
      </c>
      <c r="BG98" s="28">
        <f t="shared" si="57"/>
        <v>0</v>
      </c>
      <c r="BH98" s="28">
        <f t="shared" si="57"/>
        <v>0</v>
      </c>
      <c r="BI98" s="28">
        <f t="shared" si="57"/>
        <v>0</v>
      </c>
      <c r="BJ98" s="28">
        <f t="shared" si="57"/>
        <v>0</v>
      </c>
      <c r="BK98" s="28">
        <f t="shared" si="57"/>
        <v>0</v>
      </c>
      <c r="BL98" s="28">
        <f t="shared" si="57"/>
        <v>0</v>
      </c>
      <c r="BM98" s="28">
        <f t="shared" si="57"/>
        <v>0</v>
      </c>
      <c r="BN98" s="28">
        <f t="shared" si="57"/>
        <v>0</v>
      </c>
      <c r="BO98" s="28">
        <f t="shared" si="57"/>
        <v>0</v>
      </c>
      <c r="BP98" s="28">
        <f t="shared" si="57"/>
        <v>0</v>
      </c>
      <c r="BQ98" s="28">
        <f t="shared" si="57"/>
        <v>0</v>
      </c>
      <c r="BR98" s="28">
        <f t="shared" si="57"/>
        <v>0</v>
      </c>
      <c r="BS98" s="28">
        <f t="shared" si="57"/>
        <v>0</v>
      </c>
      <c r="BT98" s="28">
        <f t="shared" si="57"/>
        <v>0</v>
      </c>
      <c r="BU98" s="28">
        <f t="shared" si="57"/>
        <v>0</v>
      </c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</row>
    <row r="99" spans="1:93" s="10" customFormat="1" ht="12.75">
      <c r="A99" s="153"/>
      <c r="B99" s="153"/>
      <c r="C99" s="15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</row>
    <row r="100" spans="1:93" ht="12.75">
      <c r="A100" s="39" t="s">
        <v>10</v>
      </c>
      <c r="B100" s="39"/>
      <c r="C100" s="130"/>
      <c r="D100" s="24">
        <f>D90+D92+D96+D97</f>
        <v>-32140.757443170725</v>
      </c>
      <c r="E100" s="24">
        <f>E90+E92+E96+E97</f>
        <v>-685629.9985487906</v>
      </c>
      <c r="F100" s="24">
        <f>F90+F92+F96+F97</f>
        <v>-12106.493082238241</v>
      </c>
      <c r="G100" s="24">
        <f>G90+G92+G96+G97</f>
        <v>10568.730364340818</v>
      </c>
      <c r="H100" s="24">
        <f aca="true" t="shared" si="58" ref="H100:AS100">H90+H92+H96+H97</f>
        <v>9723.231935193553</v>
      </c>
      <c r="I100" s="24">
        <f t="shared" si="58"/>
        <v>8945.373380378069</v>
      </c>
      <c r="J100" s="24">
        <f t="shared" si="58"/>
        <v>8229.743509947823</v>
      </c>
      <c r="K100" s="24">
        <f t="shared" si="58"/>
        <v>7571.364029151997</v>
      </c>
      <c r="L100" s="24">
        <f t="shared" si="58"/>
        <v>6965.654906819837</v>
      </c>
      <c r="M100" s="24">
        <f t="shared" si="58"/>
        <v>6408.402514274249</v>
      </c>
      <c r="N100" s="24">
        <f t="shared" si="58"/>
        <v>5895.730313132311</v>
      </c>
      <c r="O100" s="24">
        <f t="shared" si="58"/>
        <v>5424.071888081726</v>
      </c>
      <c r="P100" s="24">
        <f t="shared" si="58"/>
        <v>4990.146137035188</v>
      </c>
      <c r="Q100" s="24">
        <f t="shared" si="58"/>
        <v>4590.934446072372</v>
      </c>
      <c r="R100" s="24">
        <f t="shared" si="58"/>
        <v>4223.659690386583</v>
      </c>
      <c r="S100" s="24">
        <f t="shared" si="58"/>
        <v>3885.766915155656</v>
      </c>
      <c r="T100" s="24">
        <f t="shared" si="58"/>
        <v>3574.905561943204</v>
      </c>
      <c r="U100" s="24">
        <f t="shared" si="58"/>
        <v>3288.913116987747</v>
      </c>
      <c r="V100" s="24">
        <f t="shared" si="58"/>
        <v>3025.800067628728</v>
      </c>
      <c r="W100" s="24">
        <f t="shared" si="58"/>
        <v>2783.7360622184297</v>
      </c>
      <c r="X100" s="24">
        <f t="shared" si="58"/>
        <v>2561.037177240955</v>
      </c>
      <c r="Y100" s="24">
        <f t="shared" si="58"/>
        <v>2356.154203061679</v>
      </c>
      <c r="Z100" s="24">
        <f t="shared" si="58"/>
        <v>2167.6618668167444</v>
      </c>
      <c r="AA100" s="24">
        <f t="shared" si="58"/>
        <v>1994.2489174714046</v>
      </c>
      <c r="AB100" s="24">
        <f t="shared" si="58"/>
        <v>1834.7090040736923</v>
      </c>
      <c r="AC100" s="24">
        <f t="shared" si="58"/>
        <v>1687.9322837477969</v>
      </c>
      <c r="AD100" s="24">
        <f t="shared" si="58"/>
        <v>1552.897701047973</v>
      </c>
      <c r="AE100" s="24">
        <f t="shared" si="58"/>
        <v>1428.6658849641353</v>
      </c>
      <c r="AF100" s="24">
        <f t="shared" si="58"/>
        <v>1314.3726141670043</v>
      </c>
      <c r="AG100" s="24">
        <f t="shared" si="58"/>
        <v>1209.2228050336441</v>
      </c>
      <c r="AH100" s="24">
        <f t="shared" si="58"/>
        <v>1112.4849806309524</v>
      </c>
      <c r="AI100" s="24">
        <f t="shared" si="58"/>
        <v>1023.4861821804762</v>
      </c>
      <c r="AJ100" s="24">
        <f t="shared" si="58"/>
        <v>941.6072876060381</v>
      </c>
      <c r="AK100" s="24">
        <f t="shared" si="58"/>
        <v>866.2787045975551</v>
      </c>
      <c r="AL100" s="24">
        <f t="shared" si="58"/>
        <v>796.9764082297507</v>
      </c>
      <c r="AM100" s="24">
        <f t="shared" si="58"/>
        <v>733.2182955713706</v>
      </c>
      <c r="AN100" s="24">
        <f t="shared" si="58"/>
        <v>674.560831925661</v>
      </c>
      <c r="AO100" s="24">
        <f t="shared" si="58"/>
        <v>620.5959653716081</v>
      </c>
      <c r="AP100" s="24">
        <f t="shared" si="58"/>
        <v>570.9482881418795</v>
      </c>
      <c r="AQ100" s="24">
        <f t="shared" si="58"/>
        <v>525.272425090529</v>
      </c>
      <c r="AR100" s="24">
        <f t="shared" si="58"/>
        <v>483.2506310832868</v>
      </c>
      <c r="AS100" s="24">
        <f t="shared" si="58"/>
        <v>444.5905805966239</v>
      </c>
      <c r="AT100" s="24">
        <f aca="true" t="shared" si="59" ref="AT100:BC100">AT90+AT92+AT96+AT97</f>
        <v>409.023334148894</v>
      </c>
      <c r="AU100" s="24">
        <f t="shared" si="59"/>
        <v>376.30146741698246</v>
      </c>
      <c r="AV100" s="24">
        <f t="shared" si="59"/>
        <v>346.19735002362387</v>
      </c>
      <c r="AW100" s="24">
        <f t="shared" si="59"/>
        <v>318.50156202173395</v>
      </c>
      <c r="AX100" s="24">
        <f t="shared" si="59"/>
        <v>293.02143705999526</v>
      </c>
      <c r="AY100" s="24">
        <f t="shared" si="59"/>
        <v>269.5797220951957</v>
      </c>
      <c r="AZ100" s="24">
        <f t="shared" si="59"/>
        <v>248.01334432758</v>
      </c>
      <c r="BA100" s="24">
        <f t="shared" si="59"/>
        <v>228.17227678137357</v>
      </c>
      <c r="BB100" s="24">
        <f t="shared" si="59"/>
        <v>209.9184946388637</v>
      </c>
      <c r="BC100" s="24">
        <f t="shared" si="59"/>
        <v>193.1250150677546</v>
      </c>
      <c r="BD100" s="24">
        <f aca="true" t="shared" si="60" ref="BD100:BU100">BD90+BD92+BD96+BD97</f>
        <v>0</v>
      </c>
      <c r="BE100" s="24">
        <f t="shared" si="60"/>
        <v>0</v>
      </c>
      <c r="BF100" s="24">
        <f t="shared" si="60"/>
        <v>0</v>
      </c>
      <c r="BG100" s="24">
        <f t="shared" si="60"/>
        <v>0</v>
      </c>
      <c r="BH100" s="24">
        <f t="shared" si="60"/>
        <v>0</v>
      </c>
      <c r="BI100" s="24">
        <f t="shared" si="60"/>
        <v>0</v>
      </c>
      <c r="BJ100" s="24">
        <f t="shared" si="60"/>
        <v>0</v>
      </c>
      <c r="BK100" s="24">
        <f t="shared" si="60"/>
        <v>0</v>
      </c>
      <c r="BL100" s="24">
        <f t="shared" si="60"/>
        <v>0</v>
      </c>
      <c r="BM100" s="24">
        <f t="shared" si="60"/>
        <v>0</v>
      </c>
      <c r="BN100" s="24">
        <f t="shared" si="60"/>
        <v>0</v>
      </c>
      <c r="BO100" s="24">
        <f t="shared" si="60"/>
        <v>0</v>
      </c>
      <c r="BP100" s="24">
        <f t="shared" si="60"/>
        <v>0</v>
      </c>
      <c r="BQ100" s="24">
        <f t="shared" si="60"/>
        <v>0</v>
      </c>
      <c r="BR100" s="24">
        <f t="shared" si="60"/>
        <v>0</v>
      </c>
      <c r="BS100" s="24">
        <f t="shared" si="60"/>
        <v>0</v>
      </c>
      <c r="BT100" s="24">
        <f t="shared" si="60"/>
        <v>0</v>
      </c>
      <c r="BU100" s="24">
        <f t="shared" si="60"/>
        <v>0</v>
      </c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</row>
    <row r="101" spans="1:93" ht="12.75">
      <c r="A101" s="39" t="s">
        <v>11</v>
      </c>
      <c r="B101" s="39"/>
      <c r="C101" s="130"/>
      <c r="D101" s="24">
        <f>D98</f>
        <v>0</v>
      </c>
      <c r="E101" s="24">
        <f>E98</f>
        <v>0</v>
      </c>
      <c r="F101" s="24">
        <f>F98</f>
        <v>0</v>
      </c>
      <c r="G101" s="24">
        <f>G98</f>
        <v>0</v>
      </c>
      <c r="H101" s="24">
        <f aca="true" t="shared" si="61" ref="H101:AS101">H98</f>
        <v>0</v>
      </c>
      <c r="I101" s="24">
        <f t="shared" si="61"/>
        <v>0</v>
      </c>
      <c r="J101" s="24">
        <f t="shared" si="61"/>
        <v>0</v>
      </c>
      <c r="K101" s="24">
        <f t="shared" si="61"/>
        <v>0</v>
      </c>
      <c r="L101" s="24">
        <f t="shared" si="61"/>
        <v>0</v>
      </c>
      <c r="M101" s="24">
        <f t="shared" si="61"/>
        <v>0</v>
      </c>
      <c r="N101" s="24">
        <f t="shared" si="61"/>
        <v>0</v>
      </c>
      <c r="O101" s="24">
        <f t="shared" si="61"/>
        <v>0</v>
      </c>
      <c r="P101" s="24">
        <f t="shared" si="61"/>
        <v>0</v>
      </c>
      <c r="Q101" s="24">
        <f t="shared" si="61"/>
        <v>0</v>
      </c>
      <c r="R101" s="24">
        <f t="shared" si="61"/>
        <v>0</v>
      </c>
      <c r="S101" s="24">
        <f t="shared" si="61"/>
        <v>0</v>
      </c>
      <c r="T101" s="24">
        <f t="shared" si="61"/>
        <v>0</v>
      </c>
      <c r="U101" s="24">
        <f t="shared" si="61"/>
        <v>0</v>
      </c>
      <c r="V101" s="24">
        <f t="shared" si="61"/>
        <v>0</v>
      </c>
      <c r="W101" s="24">
        <f t="shared" si="61"/>
        <v>0</v>
      </c>
      <c r="X101" s="24">
        <f t="shared" si="61"/>
        <v>0</v>
      </c>
      <c r="Y101" s="24">
        <f t="shared" si="61"/>
        <v>0</v>
      </c>
      <c r="Z101" s="24">
        <f t="shared" si="61"/>
        <v>0</v>
      </c>
      <c r="AA101" s="24">
        <f t="shared" si="61"/>
        <v>0</v>
      </c>
      <c r="AB101" s="24">
        <f t="shared" si="61"/>
        <v>0</v>
      </c>
      <c r="AC101" s="24">
        <f t="shared" si="61"/>
        <v>0</v>
      </c>
      <c r="AD101" s="24">
        <f t="shared" si="61"/>
        <v>0</v>
      </c>
      <c r="AE101" s="24">
        <f t="shared" si="61"/>
        <v>0</v>
      </c>
      <c r="AF101" s="24">
        <f t="shared" si="61"/>
        <v>0</v>
      </c>
      <c r="AG101" s="24">
        <f t="shared" si="61"/>
        <v>0</v>
      </c>
      <c r="AH101" s="24">
        <f t="shared" si="61"/>
        <v>0</v>
      </c>
      <c r="AI101" s="24">
        <f t="shared" si="61"/>
        <v>0</v>
      </c>
      <c r="AJ101" s="24">
        <f t="shared" si="61"/>
        <v>0</v>
      </c>
      <c r="AK101" s="24">
        <f t="shared" si="61"/>
        <v>0</v>
      </c>
      <c r="AL101" s="24">
        <f t="shared" si="61"/>
        <v>0</v>
      </c>
      <c r="AM101" s="24">
        <f t="shared" si="61"/>
        <v>0</v>
      </c>
      <c r="AN101" s="24">
        <f t="shared" si="61"/>
        <v>0</v>
      </c>
      <c r="AO101" s="24">
        <f t="shared" si="61"/>
        <v>0</v>
      </c>
      <c r="AP101" s="24">
        <f t="shared" si="61"/>
        <v>0</v>
      </c>
      <c r="AQ101" s="24">
        <f t="shared" si="61"/>
        <v>0</v>
      </c>
      <c r="AR101" s="24">
        <f t="shared" si="61"/>
        <v>0</v>
      </c>
      <c r="AS101" s="24">
        <f t="shared" si="61"/>
        <v>0</v>
      </c>
      <c r="AT101" s="24">
        <f aca="true" t="shared" si="62" ref="AT101:BC101">AT98</f>
        <v>0</v>
      </c>
      <c r="AU101" s="24">
        <f t="shared" si="62"/>
        <v>0</v>
      </c>
      <c r="AV101" s="24">
        <f t="shared" si="62"/>
        <v>0</v>
      </c>
      <c r="AW101" s="24">
        <f t="shared" si="62"/>
        <v>0</v>
      </c>
      <c r="AX101" s="24">
        <f t="shared" si="62"/>
        <v>0</v>
      </c>
      <c r="AY101" s="24">
        <f t="shared" si="62"/>
        <v>0</v>
      </c>
      <c r="AZ101" s="24">
        <f t="shared" si="62"/>
        <v>0</v>
      </c>
      <c r="BA101" s="24">
        <f t="shared" si="62"/>
        <v>0</v>
      </c>
      <c r="BB101" s="24">
        <f t="shared" si="62"/>
        <v>0</v>
      </c>
      <c r="BC101" s="24">
        <f t="shared" si="62"/>
        <v>1215.287372519386</v>
      </c>
      <c r="BD101" s="24">
        <f aca="true" t="shared" si="63" ref="BD101:BU101">BD98</f>
        <v>0</v>
      </c>
      <c r="BE101" s="24">
        <f t="shared" si="63"/>
        <v>0</v>
      </c>
      <c r="BF101" s="24">
        <f t="shared" si="63"/>
        <v>0</v>
      </c>
      <c r="BG101" s="24">
        <f t="shared" si="63"/>
        <v>0</v>
      </c>
      <c r="BH101" s="24">
        <f t="shared" si="63"/>
        <v>0</v>
      </c>
      <c r="BI101" s="24">
        <f t="shared" si="63"/>
        <v>0</v>
      </c>
      <c r="BJ101" s="24">
        <f t="shared" si="63"/>
        <v>0</v>
      </c>
      <c r="BK101" s="24">
        <f t="shared" si="63"/>
        <v>0</v>
      </c>
      <c r="BL101" s="24">
        <f t="shared" si="63"/>
        <v>0</v>
      </c>
      <c r="BM101" s="24">
        <f t="shared" si="63"/>
        <v>0</v>
      </c>
      <c r="BN101" s="24">
        <f t="shared" si="63"/>
        <v>0</v>
      </c>
      <c r="BO101" s="24">
        <f t="shared" si="63"/>
        <v>0</v>
      </c>
      <c r="BP101" s="24">
        <f t="shared" si="63"/>
        <v>0</v>
      </c>
      <c r="BQ101" s="24">
        <f t="shared" si="63"/>
        <v>0</v>
      </c>
      <c r="BR101" s="24">
        <f t="shared" si="63"/>
        <v>0</v>
      </c>
      <c r="BS101" s="24">
        <f t="shared" si="63"/>
        <v>0</v>
      </c>
      <c r="BT101" s="24">
        <f t="shared" si="63"/>
        <v>0</v>
      </c>
      <c r="BU101" s="24">
        <f t="shared" si="63"/>
        <v>0</v>
      </c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</row>
    <row r="102" spans="1:93" ht="12.75">
      <c r="A102" s="39"/>
      <c r="B102" s="39"/>
      <c r="C102" s="130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</row>
    <row r="103" spans="1:93" ht="12.75">
      <c r="A103" s="39" t="s">
        <v>12</v>
      </c>
      <c r="B103" s="39"/>
      <c r="C103" s="130"/>
      <c r="D103" s="32">
        <f>1/(1+cwip_wacc)^0.5</f>
        <v>0.9684577098520617</v>
      </c>
      <c r="E103" s="32">
        <f aca="true" t="shared" si="64" ref="E103:G104">D103/(1+cwip_wacc)</f>
        <v>0.9083264958282327</v>
      </c>
      <c r="F103" s="32">
        <f t="shared" si="64"/>
        <v>0.8519288086927712</v>
      </c>
      <c r="G103" s="32">
        <f t="shared" si="64"/>
        <v>0.7990328350147919</v>
      </c>
      <c r="H103" s="32">
        <f aca="true" t="shared" si="65" ref="H103:AS103">G103/(1+cwip_wacc)</f>
        <v>0.7494211545814968</v>
      </c>
      <c r="I103" s="32">
        <f t="shared" si="65"/>
        <v>0.7028898467280968</v>
      </c>
      <c r="J103" s="32">
        <f t="shared" si="65"/>
        <v>0.6592476521554088</v>
      </c>
      <c r="K103" s="32">
        <f t="shared" si="65"/>
        <v>0.6183151867899164</v>
      </c>
      <c r="L103" s="32">
        <f t="shared" si="65"/>
        <v>0.5799242044549956</v>
      </c>
      <c r="M103" s="32">
        <f t="shared" si="65"/>
        <v>0.543916905322637</v>
      </c>
      <c r="N103" s="32">
        <f t="shared" si="65"/>
        <v>0.5101452873031673</v>
      </c>
      <c r="O103" s="32">
        <f t="shared" si="65"/>
        <v>0.4784705377069661</v>
      </c>
      <c r="P103" s="32">
        <f t="shared" si="65"/>
        <v>0.4487624626777022</v>
      </c>
      <c r="Q103" s="32">
        <f t="shared" si="65"/>
        <v>0.4208989520518685</v>
      </c>
      <c r="R103" s="32">
        <f t="shared" si="65"/>
        <v>0.3947654774450089</v>
      </c>
      <c r="S103" s="32">
        <f t="shared" si="65"/>
        <v>0.37025462150160277</v>
      </c>
      <c r="T103" s="32">
        <f t="shared" si="65"/>
        <v>0.3472656363736661</v>
      </c>
      <c r="U103" s="32">
        <f t="shared" si="65"/>
        <v>0.3257040296132678</v>
      </c>
      <c r="V103" s="32">
        <f t="shared" si="65"/>
        <v>0.3054811757768409</v>
      </c>
      <c r="W103" s="32">
        <f t="shared" si="65"/>
        <v>0.2865139521448517</v>
      </c>
      <c r="X103" s="32">
        <f t="shared" si="65"/>
        <v>0.268724397059512</v>
      </c>
      <c r="Y103" s="32">
        <f t="shared" si="65"/>
        <v>0.2520393894761883</v>
      </c>
      <c r="Z103" s="32">
        <f t="shared" si="65"/>
        <v>0.2363903484113565</v>
      </c>
      <c r="AA103" s="32">
        <f t="shared" si="65"/>
        <v>0.22171295105173186</v>
      </c>
      <c r="AB103" s="32">
        <f t="shared" si="65"/>
        <v>0.2079468683659087</v>
      </c>
      <c r="AC103" s="32">
        <f t="shared" si="65"/>
        <v>0.19503551713178455</v>
      </c>
      <c r="AD103" s="32">
        <f t="shared" si="65"/>
        <v>0.18292582736051824</v>
      </c>
      <c r="AE103" s="32">
        <f t="shared" si="65"/>
        <v>0.1715680241610563</v>
      </c>
      <c r="AF103" s="32">
        <f t="shared" si="65"/>
        <v>0.1609154231486178</v>
      </c>
      <c r="AG103" s="32">
        <f t="shared" si="65"/>
        <v>0.1509242385561975</v>
      </c>
      <c r="AH103" s="32">
        <f t="shared" si="65"/>
        <v>0.14155340326036156</v>
      </c>
      <c r="AI103" s="32">
        <f t="shared" si="65"/>
        <v>0.1327643999815809</v>
      </c>
      <c r="AJ103" s="32">
        <f t="shared" si="65"/>
        <v>0.1245211029652794</v>
      </c>
      <c r="AK103" s="32">
        <f t="shared" si="65"/>
        <v>0.11678962949285256</v>
      </c>
      <c r="AL103" s="32">
        <f t="shared" si="65"/>
        <v>0.10953820061231716</v>
      </c>
      <c r="AM103" s="32">
        <f t="shared" si="65"/>
        <v>0.10273701051614814</v>
      </c>
      <c r="AN103" s="32">
        <f t="shared" si="65"/>
        <v>0.09635810402940174</v>
      </c>
      <c r="AO103" s="32">
        <f t="shared" si="65"/>
        <v>0.09037526170455988</v>
      </c>
      <c r="AP103" s="32">
        <f t="shared" si="65"/>
        <v>0.08476389205079711</v>
      </c>
      <c r="AQ103" s="32">
        <f t="shared" si="65"/>
        <v>0.07950093045469622</v>
      </c>
      <c r="AR103" s="32">
        <f t="shared" si="65"/>
        <v>0.07456474437694262</v>
      </c>
      <c r="AS103" s="32">
        <f t="shared" si="65"/>
        <v>0.06993504443532415</v>
      </c>
      <c r="AT103" s="32">
        <f aca="true" t="shared" si="66" ref="AT103:BC103">AS103/(1+cwip_wacc)</f>
        <v>0.06559280100855763</v>
      </c>
      <c r="AU103" s="32">
        <f t="shared" si="66"/>
        <v>0.06152016601815572</v>
      </c>
      <c r="AV103" s="32">
        <f t="shared" si="66"/>
        <v>0.05770039956683148</v>
      </c>
      <c r="AW103" s="32">
        <f t="shared" si="66"/>
        <v>0.054117801131899713</v>
      </c>
      <c r="AX103" s="32">
        <f t="shared" si="66"/>
        <v>0.05075764503085698</v>
      </c>
      <c r="AY103" s="32">
        <f t="shared" si="66"/>
        <v>0.04760611989388199</v>
      </c>
      <c r="AZ103" s="32">
        <f t="shared" si="66"/>
        <v>0.04465027189446819</v>
      </c>
      <c r="BA103" s="32">
        <f t="shared" si="66"/>
        <v>0.0418779515048473</v>
      </c>
      <c r="BB103" s="32">
        <f t="shared" si="66"/>
        <v>0.03927776355735068</v>
      </c>
      <c r="BC103" s="32">
        <f t="shared" si="66"/>
        <v>0.03683902040644408</v>
      </c>
      <c r="BD103" s="32">
        <f aca="true" t="shared" si="67" ref="BD103:BU103">BC103/(1+cwip_wacc)</f>
        <v>0.03455169799891585</v>
      </c>
      <c r="BE103" s="32">
        <f t="shared" si="67"/>
        <v>0.03240639467165246</v>
      </c>
      <c r="BF103" s="32">
        <f t="shared" si="67"/>
        <v>0.030394292507646276</v>
      </c>
      <c r="BG103" s="32">
        <f t="shared" si="67"/>
        <v>0.028507121091395866</v>
      </c>
      <c r="BH103" s="32">
        <f t="shared" si="67"/>
        <v>0.026737123514721316</v>
      </c>
      <c r="BI103" s="32">
        <f t="shared" si="67"/>
        <v>0.025077024493267038</v>
      </c>
      <c r="BJ103" s="32">
        <f t="shared" si="67"/>
        <v>0.023520000462640252</v>
      </c>
      <c r="BK103" s="32">
        <f t="shared" si="67"/>
        <v>0.022059651531270166</v>
      </c>
      <c r="BL103" s="32">
        <f t="shared" si="67"/>
        <v>0.020689975174704712</v>
      </c>
      <c r="BM103" s="32">
        <f t="shared" si="67"/>
        <v>0.019405341563219575</v>
      </c>
      <c r="BN103" s="32">
        <f t="shared" si="67"/>
        <v>0.01820047042132768</v>
      </c>
      <c r="BO103" s="32">
        <f t="shared" si="67"/>
        <v>0.01707040932407398</v>
      </c>
      <c r="BP103" s="32">
        <f t="shared" si="67"/>
        <v>0.016010513340906002</v>
      </c>
      <c r="BQ103" s="32">
        <f t="shared" si="67"/>
        <v>0.015016425943449636</v>
      </c>
      <c r="BR103" s="32">
        <f t="shared" si="67"/>
        <v>0.01408406109871472</v>
      </c>
      <c r="BS103" s="32">
        <f t="shared" si="67"/>
        <v>0.013209586474127481</v>
      </c>
      <c r="BT103" s="32">
        <f t="shared" si="67"/>
        <v>0.012389407685356856</v>
      </c>
      <c r="BU103" s="32">
        <f t="shared" si="67"/>
        <v>0.01162015352218801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</row>
    <row r="104" spans="1:93" ht="12.75">
      <c r="A104" s="39" t="s">
        <v>13</v>
      </c>
      <c r="B104" s="39"/>
      <c r="C104" s="130"/>
      <c r="D104" s="32">
        <f>1/(1+cwip_wacc)</f>
        <v>0.9379103357719002</v>
      </c>
      <c r="E104" s="32">
        <f t="shared" si="64"/>
        <v>0.8796757979477585</v>
      </c>
      <c r="F104" s="32">
        <f t="shared" si="64"/>
        <v>0.8250570230235964</v>
      </c>
      <c r="G104" s="32">
        <f t="shared" si="64"/>
        <v>0.7738295094950257</v>
      </c>
      <c r="H104" s="32">
        <f aca="true" t="shared" si="68" ref="H104:AS104">G104/(1+cwip_wacc)</f>
        <v>0.7257826950806844</v>
      </c>
      <c r="I104" s="32">
        <f t="shared" si="68"/>
        <v>0.6807190912405593</v>
      </c>
      <c r="J104" s="32">
        <f t="shared" si="68"/>
        <v>0.6384534714317757</v>
      </c>
      <c r="K104" s="32">
        <f t="shared" si="68"/>
        <v>0.598812109765312</v>
      </c>
      <c r="L104" s="32">
        <f t="shared" si="68"/>
        <v>0.5616320669342637</v>
      </c>
      <c r="M104" s="32">
        <f t="shared" si="68"/>
        <v>0.5267605204785816</v>
      </c>
      <c r="N104" s="32">
        <f t="shared" si="68"/>
        <v>0.4940541366334473</v>
      </c>
      <c r="O104" s="32">
        <f t="shared" si="68"/>
        <v>0.4633784811793728</v>
      </c>
      <c r="P104" s="32">
        <f t="shared" si="68"/>
        <v>0.4346074668724187</v>
      </c>
      <c r="Q104" s="32">
        <f t="shared" si="68"/>
        <v>0.4076228351832852</v>
      </c>
      <c r="R104" s="32">
        <f t="shared" si="68"/>
        <v>0.3823136702150489</v>
      </c>
      <c r="S104" s="32">
        <f t="shared" si="68"/>
        <v>0.35857594280158406</v>
      </c>
      <c r="T104" s="32">
        <f t="shared" si="68"/>
        <v>0.3363120829127594</v>
      </c>
      <c r="U104" s="32">
        <f t="shared" si="68"/>
        <v>0.31543057860885326</v>
      </c>
      <c r="V104" s="32">
        <f t="shared" si="68"/>
        <v>0.2958455998957543</v>
      </c>
      <c r="W104" s="32">
        <f t="shared" si="68"/>
        <v>0.27747664593486615</v>
      </c>
      <c r="X104" s="32">
        <f t="shared" si="68"/>
        <v>0.260248214157631</v>
      </c>
      <c r="Y104" s="32">
        <f t="shared" si="68"/>
        <v>0.24408948992462107</v>
      </c>
      <c r="Z104" s="32">
        <f t="shared" si="68"/>
        <v>0.2289340554535932</v>
      </c>
      <c r="AA104" s="32">
        <f t="shared" si="68"/>
        <v>0.2147196168201024</v>
      </c>
      <c r="AB104" s="32">
        <f t="shared" si="68"/>
        <v>0.201387747908556</v>
      </c>
      <c r="AC104" s="32">
        <f t="shared" si="68"/>
        <v>0.18888365026126053</v>
      </c>
      <c r="AD104" s="32">
        <f t="shared" si="68"/>
        <v>0.177155927838361</v>
      </c>
      <c r="AE104" s="32">
        <f t="shared" si="68"/>
        <v>0.1661563757628597</v>
      </c>
      <c r="AF104" s="32">
        <f t="shared" si="68"/>
        <v>0.15583978218238576</v>
      </c>
      <c r="AG104" s="32">
        <f t="shared" si="68"/>
        <v>0.1461637424333012</v>
      </c>
      <c r="AH104" s="32">
        <f t="shared" si="68"/>
        <v>0.13708848474329507</v>
      </c>
      <c r="AI104" s="32">
        <f t="shared" si="68"/>
        <v>0.1285767067560449</v>
      </c>
      <c r="AJ104" s="32">
        <f t="shared" si="68"/>
        <v>0.12059342220600722</v>
      </c>
      <c r="AK104" s="32">
        <f t="shared" si="68"/>
        <v>0.11310581711311875</v>
      </c>
      <c r="AL104" s="32">
        <f t="shared" si="68"/>
        <v>0.10608311490632034</v>
      </c>
      <c r="AM104" s="32">
        <f t="shared" si="68"/>
        <v>0.09949644992151599</v>
      </c>
      <c r="AN104" s="32">
        <f t="shared" si="68"/>
        <v>0.09331874875400112</v>
      </c>
      <c r="AO104" s="32">
        <f t="shared" si="68"/>
        <v>0.08752461897767878</v>
      </c>
      <c r="AP104" s="32">
        <f t="shared" si="68"/>
        <v>0.08209024477366234</v>
      </c>
      <c r="AQ104" s="32">
        <f t="shared" si="68"/>
        <v>0.07699328903926311</v>
      </c>
      <c r="AR104" s="32">
        <f t="shared" si="68"/>
        <v>0.07221280157499822</v>
      </c>
      <c r="AS104" s="32">
        <f t="shared" si="68"/>
        <v>0.06772913297223618</v>
      </c>
      <c r="AT104" s="32">
        <f aca="true" t="shared" si="69" ref="AT104:BC104">AS104/(1+cwip_wacc)</f>
        <v>0.0635238538475297</v>
      </c>
      <c r="AU104" s="32">
        <f t="shared" si="69"/>
        <v>0.059579679091661696</v>
      </c>
      <c r="AV104" s="32">
        <f t="shared" si="69"/>
        <v>0.05588039682204248</v>
      </c>
      <c r="AW104" s="32">
        <f t="shared" si="69"/>
        <v>0.052410801746428884</v>
      </c>
      <c r="AX104" s="32">
        <f t="shared" si="69"/>
        <v>0.049156632664067605</v>
      </c>
      <c r="AY104" s="32">
        <f t="shared" si="69"/>
        <v>0.0461045138473716</v>
      </c>
      <c r="AZ104" s="32">
        <f t="shared" si="69"/>
        <v>0.043241900063188524</v>
      </c>
      <c r="BA104" s="32">
        <f t="shared" si="69"/>
        <v>0.040557025007680096</v>
      </c>
      <c r="BB104" s="32">
        <f t="shared" si="69"/>
        <v>0.03803885294286259</v>
      </c>
      <c r="BC104" s="32">
        <f t="shared" si="69"/>
        <v>0.03567703333601819</v>
      </c>
      <c r="BD104" s="32">
        <f aca="true" t="shared" si="70" ref="BD104:BU104">BC104/(1+cwip_wacc)</f>
        <v>0.0334618583155301</v>
      </c>
      <c r="BE104" s="32">
        <f t="shared" si="70"/>
        <v>0.03138422276827058</v>
      </c>
      <c r="BF104" s="32">
        <f t="shared" si="70"/>
        <v>0.029435586914528775</v>
      </c>
      <c r="BG104" s="32">
        <f t="shared" si="70"/>
        <v>0.027607941206648636</v>
      </c>
      <c r="BH104" s="32">
        <f t="shared" si="70"/>
        <v>0.0258937734070987</v>
      </c>
      <c r="BI104" s="32">
        <f t="shared" si="70"/>
        <v>0.024286037710653442</v>
      </c>
      <c r="BJ104" s="32">
        <f t="shared" si="70"/>
        <v>0.022778125783767998</v>
      </c>
      <c r="BK104" s="32">
        <f t="shared" si="70"/>
        <v>0.02136383960210842</v>
      </c>
      <c r="BL104" s="32">
        <f t="shared" si="70"/>
        <v>0.020037365974590528</v>
      </c>
      <c r="BM104" s="32">
        <f t="shared" si="70"/>
        <v>0.01879325264921265</v>
      </c>
      <c r="BN104" s="32">
        <f t="shared" si="70"/>
        <v>0.017626385902469188</v>
      </c>
      <c r="BO104" s="32">
        <f t="shared" si="70"/>
        <v>0.016531969520229964</v>
      </c>
      <c r="BP104" s="32">
        <f t="shared" si="70"/>
        <v>0.015505505083689705</v>
      </c>
      <c r="BQ104" s="32">
        <f t="shared" si="70"/>
        <v>0.014542773479356317</v>
      </c>
      <c r="BR104" s="32">
        <f t="shared" si="70"/>
        <v>0.013639817557077768</v>
      </c>
      <c r="BS104" s="32">
        <f t="shared" si="70"/>
        <v>0.012792925864826268</v>
      </c>
      <c r="BT104" s="32">
        <f t="shared" si="70"/>
        <v>0.011998617393384231</v>
      </c>
      <c r="BU104" s="32">
        <f t="shared" si="70"/>
        <v>0.011253627268227566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</row>
    <row r="105" spans="1:93" ht="12.75">
      <c r="A105" s="39"/>
      <c r="B105" s="39"/>
      <c r="C105" s="130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</row>
    <row r="106" spans="1:93" ht="12.75">
      <c r="A106" s="39" t="s">
        <v>14</v>
      </c>
      <c r="B106" s="151">
        <f>SUM(D106:BU106)</f>
        <v>-602632.6012825648</v>
      </c>
      <c r="C106" s="155"/>
      <c r="D106" s="28">
        <f>(D100*D103)+(D101*D104)</f>
        <v>-31126.964346323726</v>
      </c>
      <c r="E106" s="28">
        <f>(E100*E103)+(E101*E104)</f>
        <v>-622775.8940165392</v>
      </c>
      <c r="F106" s="28">
        <f>(F100*F103)+(F101*F104)</f>
        <v>-10313.870228998501</v>
      </c>
      <c r="G106" s="28">
        <f>(G100*G103)+(G101*G104)</f>
        <v>8444.762585526158</v>
      </c>
      <c r="H106" s="28">
        <f aca="true" t="shared" si="71" ref="H106:AS106">(H100*H103)+(H101*H104)</f>
        <v>7286.795703136434</v>
      </c>
      <c r="I106" s="28">
        <f t="shared" si="71"/>
        <v>6287.612124259538</v>
      </c>
      <c r="J106" s="28">
        <f t="shared" si="71"/>
        <v>5425.439086774315</v>
      </c>
      <c r="K106" s="28">
        <f t="shared" si="71"/>
        <v>4681.4893639395705</v>
      </c>
      <c r="L106" s="28">
        <f t="shared" si="71"/>
        <v>4039.5518803455307</v>
      </c>
      <c r="M106" s="28">
        <f t="shared" si="71"/>
        <v>3485.638463625856</v>
      </c>
      <c r="N106" s="28">
        <f t="shared" si="71"/>
        <v>3007.6790344548754</v>
      </c>
      <c r="O106" s="28">
        <f t="shared" si="71"/>
        <v>2595.2585928517024</v>
      </c>
      <c r="P106" s="28">
        <f t="shared" si="71"/>
        <v>2239.390269577533</v>
      </c>
      <c r="Q106" s="28">
        <f t="shared" si="71"/>
        <v>1932.319497290687</v>
      </c>
      <c r="R106" s="28">
        <f t="shared" si="71"/>
        <v>1667.355034240698</v>
      </c>
      <c r="S106" s="28">
        <f t="shared" si="71"/>
        <v>1438.723158414408</v>
      </c>
      <c r="T106" s="28">
        <f t="shared" si="71"/>
        <v>1241.441854943965</v>
      </c>
      <c r="U106" s="28">
        <f t="shared" si="71"/>
        <v>1071.212255250842</v>
      </c>
      <c r="V106" s="28">
        <f t="shared" si="71"/>
        <v>924.3249623248686</v>
      </c>
      <c r="W106" s="28">
        <f t="shared" si="71"/>
        <v>797.5792209143491</v>
      </c>
      <c r="X106" s="28">
        <f t="shared" si="71"/>
        <v>688.2131713010701</v>
      </c>
      <c r="Y106" s="28">
        <f t="shared" si="71"/>
        <v>593.8436668514205</v>
      </c>
      <c r="Z106" s="28">
        <f t="shared" si="71"/>
        <v>512.4143439348217</v>
      </c>
      <c r="AA106" s="28">
        <f t="shared" si="71"/>
        <v>442.1508126243068</v>
      </c>
      <c r="AB106" s="28">
        <f t="shared" si="71"/>
        <v>381.52199175985953</v>
      </c>
      <c r="AC106" s="28">
        <f t="shared" si="71"/>
        <v>329.20674584418566</v>
      </c>
      <c r="AD106" s="28">
        <f t="shared" si="71"/>
        <v>284.06509677044716</v>
      </c>
      <c r="AE106" s="28">
        <f t="shared" si="71"/>
        <v>245.11338306960363</v>
      </c>
      <c r="AF106" s="28">
        <f t="shared" si="71"/>
        <v>211.50282538363842</v>
      </c>
      <c r="AG106" s="28">
        <f t="shared" si="71"/>
        <v>182.501031094492</v>
      </c>
      <c r="AH106" s="28">
        <f t="shared" si="71"/>
        <v>157.47603508434872</v>
      </c>
      <c r="AI106" s="28">
        <f t="shared" si="71"/>
        <v>135.88252886662994</v>
      </c>
      <c r="AJ106" s="28">
        <f t="shared" si="71"/>
        <v>117.24997801284893</v>
      </c>
      <c r="AK106" s="28">
        <f t="shared" si="71"/>
        <v>101.17236894749674</v>
      </c>
      <c r="AL106" s="28">
        <f t="shared" si="71"/>
        <v>87.29936168795442</v>
      </c>
      <c r="AM106" s="28">
        <f t="shared" si="71"/>
        <v>75.32865574274813</v>
      </c>
      <c r="AN106" s="28">
        <f t="shared" si="71"/>
        <v>64.99940281685262</v>
      </c>
      <c r="AO106" s="28">
        <f t="shared" si="71"/>
        <v>56.086522783253066</v>
      </c>
      <c r="AP106" s="28">
        <f t="shared" si="71"/>
        <v>48.39579906264568</v>
      </c>
      <c r="AQ106" s="28">
        <f t="shared" si="71"/>
        <v>41.75964653689178</v>
      </c>
      <c r="AR106" s="28">
        <f t="shared" si="71"/>
        <v>36.03345977672148</v>
      </c>
      <c r="AS106" s="28">
        <f t="shared" si="71"/>
        <v>31.092462009551458</v>
      </c>
      <c r="AT106" s="28">
        <f aca="true" t="shared" si="72" ref="AT106:BB106">(AT100*AT103)+(AT101*AT104)</f>
        <v>26.82898616468518</v>
      </c>
      <c r="AU106" s="28">
        <f t="shared" si="72"/>
        <v>23.150128748368378</v>
      </c>
      <c r="AV106" s="28">
        <f t="shared" si="72"/>
        <v>19.975725425341313</v>
      </c>
      <c r="AW106" s="28">
        <f t="shared" si="72"/>
        <v>17.23660419369162</v>
      </c>
      <c r="AX106" s="28">
        <f t="shared" si="72"/>
        <v>14.87307808872284</v>
      </c>
      <c r="AY106" s="28">
        <f t="shared" si="72"/>
        <v>12.833644571023274</v>
      </c>
      <c r="AZ106" s="28">
        <f t="shared" si="72"/>
        <v>11.073863257682808</v>
      </c>
      <c r="BA106" s="28">
        <f t="shared" si="72"/>
        <v>9.555387541800958</v>
      </c>
      <c r="BB106" s="28">
        <f t="shared" si="72"/>
        <v>8.245128998740276</v>
      </c>
      <c r="BC106" s="28">
        <f>(BC100*BC103)+(BC101*BC104)</f>
        <v>50.47238447329192</v>
      </c>
      <c r="BD106" s="28">
        <f aca="true" t="shared" si="73" ref="BD106:BU106">(BD100*BD103)+(BD101*BD104)</f>
        <v>0</v>
      </c>
      <c r="BE106" s="28">
        <f t="shared" si="73"/>
        <v>0</v>
      </c>
      <c r="BF106" s="28">
        <f t="shared" si="73"/>
        <v>0</v>
      </c>
      <c r="BG106" s="28">
        <f t="shared" si="73"/>
        <v>0</v>
      </c>
      <c r="BH106" s="28">
        <f t="shared" si="73"/>
        <v>0</v>
      </c>
      <c r="BI106" s="28">
        <f t="shared" si="73"/>
        <v>0</v>
      </c>
      <c r="BJ106" s="28">
        <f t="shared" si="73"/>
        <v>0</v>
      </c>
      <c r="BK106" s="28">
        <f t="shared" si="73"/>
        <v>0</v>
      </c>
      <c r="BL106" s="28">
        <f t="shared" si="73"/>
        <v>0</v>
      </c>
      <c r="BM106" s="28">
        <f t="shared" si="73"/>
        <v>0</v>
      </c>
      <c r="BN106" s="28">
        <f t="shared" si="73"/>
        <v>0</v>
      </c>
      <c r="BO106" s="28">
        <f t="shared" si="73"/>
        <v>0</v>
      </c>
      <c r="BP106" s="28">
        <f t="shared" si="73"/>
        <v>0</v>
      </c>
      <c r="BQ106" s="28">
        <f t="shared" si="73"/>
        <v>0</v>
      </c>
      <c r="BR106" s="28">
        <f t="shared" si="73"/>
        <v>0</v>
      </c>
      <c r="BS106" s="28">
        <f t="shared" si="73"/>
        <v>0</v>
      </c>
      <c r="BT106" s="28">
        <f t="shared" si="73"/>
        <v>0</v>
      </c>
      <c r="BU106" s="28">
        <f t="shared" si="73"/>
        <v>0</v>
      </c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</row>
    <row r="107" spans="1:93" ht="12.75">
      <c r="A107" s="39" t="s">
        <v>15</v>
      </c>
      <c r="B107" s="39"/>
      <c r="C107" s="130"/>
      <c r="D107" s="28">
        <f>D106</f>
        <v>-31126.964346323726</v>
      </c>
      <c r="E107" s="28">
        <f>D107+E106</f>
        <v>-653902.858362863</v>
      </c>
      <c r="F107" s="28">
        <f>E107+F106</f>
        <v>-664216.7285918614</v>
      </c>
      <c r="G107" s="28">
        <f>F107+G106</f>
        <v>-655771.9660063353</v>
      </c>
      <c r="H107" s="28">
        <f aca="true" t="shared" si="74" ref="H107:AS107">G107+H106</f>
        <v>-648485.1703031989</v>
      </c>
      <c r="I107" s="28">
        <f t="shared" si="74"/>
        <v>-642197.5581789393</v>
      </c>
      <c r="J107" s="28">
        <f t="shared" si="74"/>
        <v>-636772.1190921649</v>
      </c>
      <c r="K107" s="28">
        <f t="shared" si="74"/>
        <v>-632090.6297282253</v>
      </c>
      <c r="L107" s="28">
        <f t="shared" si="74"/>
        <v>-628051.0778478797</v>
      </c>
      <c r="M107" s="28">
        <f t="shared" si="74"/>
        <v>-624565.4393842539</v>
      </c>
      <c r="N107" s="28">
        <f t="shared" si="74"/>
        <v>-621557.7603497991</v>
      </c>
      <c r="O107" s="28">
        <f t="shared" si="74"/>
        <v>-618962.5017569474</v>
      </c>
      <c r="P107" s="28">
        <f t="shared" si="74"/>
        <v>-616723.1114873699</v>
      </c>
      <c r="Q107" s="28">
        <f t="shared" si="74"/>
        <v>-614790.7919900792</v>
      </c>
      <c r="R107" s="28">
        <f t="shared" si="74"/>
        <v>-613123.4369558385</v>
      </c>
      <c r="S107" s="28">
        <f t="shared" si="74"/>
        <v>-611684.7137974241</v>
      </c>
      <c r="T107" s="28">
        <f t="shared" si="74"/>
        <v>-610443.2719424801</v>
      </c>
      <c r="U107" s="28">
        <f t="shared" si="74"/>
        <v>-609372.0596872292</v>
      </c>
      <c r="V107" s="28">
        <f t="shared" si="74"/>
        <v>-608447.7347249044</v>
      </c>
      <c r="W107" s="28">
        <f t="shared" si="74"/>
        <v>-607650.15550399</v>
      </c>
      <c r="X107" s="28">
        <f t="shared" si="74"/>
        <v>-606961.942332689</v>
      </c>
      <c r="Y107" s="28">
        <f t="shared" si="74"/>
        <v>-606368.0986658375</v>
      </c>
      <c r="Z107" s="28">
        <f t="shared" si="74"/>
        <v>-605855.6843219027</v>
      </c>
      <c r="AA107" s="28">
        <f t="shared" si="74"/>
        <v>-605413.5335092784</v>
      </c>
      <c r="AB107" s="28">
        <f t="shared" si="74"/>
        <v>-605032.0115175185</v>
      </c>
      <c r="AC107" s="28">
        <f t="shared" si="74"/>
        <v>-604702.8047716743</v>
      </c>
      <c r="AD107" s="28">
        <f t="shared" si="74"/>
        <v>-604418.7396749039</v>
      </c>
      <c r="AE107" s="28">
        <f t="shared" si="74"/>
        <v>-604173.6262918343</v>
      </c>
      <c r="AF107" s="28">
        <f t="shared" si="74"/>
        <v>-603962.1234664506</v>
      </c>
      <c r="AG107" s="28">
        <f t="shared" si="74"/>
        <v>-603779.6224353561</v>
      </c>
      <c r="AH107" s="28">
        <f t="shared" si="74"/>
        <v>-603622.1464002718</v>
      </c>
      <c r="AI107" s="28">
        <f t="shared" si="74"/>
        <v>-603486.2638714052</v>
      </c>
      <c r="AJ107" s="28">
        <f t="shared" si="74"/>
        <v>-603369.0138933923</v>
      </c>
      <c r="AK107" s="28">
        <f t="shared" si="74"/>
        <v>-603267.8415244448</v>
      </c>
      <c r="AL107" s="28">
        <f t="shared" si="74"/>
        <v>-603180.5421627568</v>
      </c>
      <c r="AM107" s="28">
        <f t="shared" si="74"/>
        <v>-603105.2135070141</v>
      </c>
      <c r="AN107" s="28">
        <f t="shared" si="74"/>
        <v>-603040.2141041972</v>
      </c>
      <c r="AO107" s="28">
        <f t="shared" si="74"/>
        <v>-602984.127581414</v>
      </c>
      <c r="AP107" s="28">
        <f t="shared" si="74"/>
        <v>-602935.7317823513</v>
      </c>
      <c r="AQ107" s="28">
        <f t="shared" si="74"/>
        <v>-602893.9721358144</v>
      </c>
      <c r="AR107" s="28">
        <f t="shared" si="74"/>
        <v>-602857.9386760376</v>
      </c>
      <c r="AS107" s="28">
        <f t="shared" si="74"/>
        <v>-602826.8462140281</v>
      </c>
      <c r="AT107" s="28">
        <f aca="true" t="shared" si="75" ref="AT107:BC107">AS107+AT106</f>
        <v>-602800.0172278634</v>
      </c>
      <c r="AU107" s="28">
        <f t="shared" si="75"/>
        <v>-602776.867099115</v>
      </c>
      <c r="AV107" s="28">
        <f t="shared" si="75"/>
        <v>-602756.8913736898</v>
      </c>
      <c r="AW107" s="28">
        <f t="shared" si="75"/>
        <v>-602739.6547694961</v>
      </c>
      <c r="AX107" s="28">
        <f t="shared" si="75"/>
        <v>-602724.7816914073</v>
      </c>
      <c r="AY107" s="28">
        <f t="shared" si="75"/>
        <v>-602711.9480468363</v>
      </c>
      <c r="AZ107" s="28">
        <f t="shared" si="75"/>
        <v>-602700.8741835786</v>
      </c>
      <c r="BA107" s="28">
        <f t="shared" si="75"/>
        <v>-602691.3187960369</v>
      </c>
      <c r="BB107" s="28">
        <f t="shared" si="75"/>
        <v>-602683.0736670381</v>
      </c>
      <c r="BC107" s="28">
        <f t="shared" si="75"/>
        <v>-602632.6012825648</v>
      </c>
      <c r="BD107" s="28">
        <f aca="true" t="shared" si="76" ref="BD107:BU107">BC107+BD106</f>
        <v>-602632.6012825648</v>
      </c>
      <c r="BE107" s="28">
        <f t="shared" si="76"/>
        <v>-602632.6012825648</v>
      </c>
      <c r="BF107" s="28">
        <f t="shared" si="76"/>
        <v>-602632.6012825648</v>
      </c>
      <c r="BG107" s="28">
        <f t="shared" si="76"/>
        <v>-602632.6012825648</v>
      </c>
      <c r="BH107" s="28">
        <f t="shared" si="76"/>
        <v>-602632.6012825648</v>
      </c>
      <c r="BI107" s="28">
        <f t="shared" si="76"/>
        <v>-602632.6012825648</v>
      </c>
      <c r="BJ107" s="28">
        <f t="shared" si="76"/>
        <v>-602632.6012825648</v>
      </c>
      <c r="BK107" s="28">
        <f t="shared" si="76"/>
        <v>-602632.6012825648</v>
      </c>
      <c r="BL107" s="28">
        <f t="shared" si="76"/>
        <v>-602632.6012825648</v>
      </c>
      <c r="BM107" s="28">
        <f t="shared" si="76"/>
        <v>-602632.6012825648</v>
      </c>
      <c r="BN107" s="28">
        <f t="shared" si="76"/>
        <v>-602632.6012825648</v>
      </c>
      <c r="BO107" s="28">
        <f t="shared" si="76"/>
        <v>-602632.6012825648</v>
      </c>
      <c r="BP107" s="28">
        <f t="shared" si="76"/>
        <v>-602632.6012825648</v>
      </c>
      <c r="BQ107" s="28">
        <f t="shared" si="76"/>
        <v>-602632.6012825648</v>
      </c>
      <c r="BR107" s="28">
        <f t="shared" si="76"/>
        <v>-602632.6012825648</v>
      </c>
      <c r="BS107" s="28">
        <f t="shared" si="76"/>
        <v>-602632.6012825648</v>
      </c>
      <c r="BT107" s="28">
        <f t="shared" si="76"/>
        <v>-602632.6012825648</v>
      </c>
      <c r="BU107" s="28">
        <f t="shared" si="76"/>
        <v>-602632.6012825648</v>
      </c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</row>
    <row r="108" spans="1:93" ht="12.75">
      <c r="A108" s="39"/>
      <c r="B108" s="39"/>
      <c r="C108" s="130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</row>
    <row r="109" spans="1:93" ht="12.75">
      <c r="A109" s="39" t="s">
        <v>89</v>
      </c>
      <c r="B109" s="151">
        <f>SUM(D109:BU109)</f>
        <v>-630453.3467495409</v>
      </c>
      <c r="C109" s="155"/>
      <c r="D109" s="28">
        <f>D90*D103</f>
        <v>0</v>
      </c>
      <c r="E109" s="28">
        <f aca="true" t="shared" si="77" ref="E109:BC109">E90*E103</f>
        <v>-610579.5515003559</v>
      </c>
      <c r="F109" s="28">
        <f t="shared" si="77"/>
        <v>-19873.79524918497</v>
      </c>
      <c r="G109" s="28">
        <f t="shared" si="77"/>
        <v>0</v>
      </c>
      <c r="H109" s="28">
        <f t="shared" si="77"/>
        <v>0</v>
      </c>
      <c r="I109" s="28">
        <f t="shared" si="77"/>
        <v>0</v>
      </c>
      <c r="J109" s="28">
        <f t="shared" si="77"/>
        <v>0</v>
      </c>
      <c r="K109" s="28">
        <f t="shared" si="77"/>
        <v>0</v>
      </c>
      <c r="L109" s="28">
        <f t="shared" si="77"/>
        <v>0</v>
      </c>
      <c r="M109" s="28">
        <f t="shared" si="77"/>
        <v>0</v>
      </c>
      <c r="N109" s="28">
        <f t="shared" si="77"/>
        <v>0</v>
      </c>
      <c r="O109" s="28">
        <f t="shared" si="77"/>
        <v>0</v>
      </c>
      <c r="P109" s="28">
        <f t="shared" si="77"/>
        <v>0</v>
      </c>
      <c r="Q109" s="28">
        <f t="shared" si="77"/>
        <v>0</v>
      </c>
      <c r="R109" s="28">
        <f t="shared" si="77"/>
        <v>0</v>
      </c>
      <c r="S109" s="28">
        <f t="shared" si="77"/>
        <v>0</v>
      </c>
      <c r="T109" s="28">
        <f t="shared" si="77"/>
        <v>0</v>
      </c>
      <c r="U109" s="28">
        <f t="shared" si="77"/>
        <v>0</v>
      </c>
      <c r="V109" s="28">
        <f t="shared" si="77"/>
        <v>0</v>
      </c>
      <c r="W109" s="28">
        <f t="shared" si="77"/>
        <v>0</v>
      </c>
      <c r="X109" s="28">
        <f t="shared" si="77"/>
        <v>0</v>
      </c>
      <c r="Y109" s="28">
        <f t="shared" si="77"/>
        <v>0</v>
      </c>
      <c r="Z109" s="28">
        <f t="shared" si="77"/>
        <v>0</v>
      </c>
      <c r="AA109" s="28">
        <f t="shared" si="77"/>
        <v>0</v>
      </c>
      <c r="AB109" s="28">
        <f t="shared" si="77"/>
        <v>0</v>
      </c>
      <c r="AC109" s="28">
        <f t="shared" si="77"/>
        <v>0</v>
      </c>
      <c r="AD109" s="28">
        <f t="shared" si="77"/>
        <v>0</v>
      </c>
      <c r="AE109" s="28">
        <f t="shared" si="77"/>
        <v>0</v>
      </c>
      <c r="AF109" s="28">
        <f t="shared" si="77"/>
        <v>0</v>
      </c>
      <c r="AG109" s="28">
        <f t="shared" si="77"/>
        <v>0</v>
      </c>
      <c r="AH109" s="28">
        <f t="shared" si="77"/>
        <v>0</v>
      </c>
      <c r="AI109" s="28">
        <f t="shared" si="77"/>
        <v>0</v>
      </c>
      <c r="AJ109" s="28">
        <f t="shared" si="77"/>
        <v>0</v>
      </c>
      <c r="AK109" s="28">
        <f t="shared" si="77"/>
        <v>0</v>
      </c>
      <c r="AL109" s="28">
        <f t="shared" si="77"/>
        <v>0</v>
      </c>
      <c r="AM109" s="28">
        <f t="shared" si="77"/>
        <v>0</v>
      </c>
      <c r="AN109" s="28">
        <f t="shared" si="77"/>
        <v>0</v>
      </c>
      <c r="AO109" s="28">
        <f t="shared" si="77"/>
        <v>0</v>
      </c>
      <c r="AP109" s="28">
        <f t="shared" si="77"/>
        <v>0</v>
      </c>
      <c r="AQ109" s="28">
        <f t="shared" si="77"/>
        <v>0</v>
      </c>
      <c r="AR109" s="28">
        <f t="shared" si="77"/>
        <v>0</v>
      </c>
      <c r="AS109" s="28">
        <f t="shared" si="77"/>
        <v>0</v>
      </c>
      <c r="AT109" s="28">
        <f t="shared" si="77"/>
        <v>0</v>
      </c>
      <c r="AU109" s="28">
        <f t="shared" si="77"/>
        <v>0</v>
      </c>
      <c r="AV109" s="28">
        <f t="shared" si="77"/>
        <v>0</v>
      </c>
      <c r="AW109" s="28">
        <f t="shared" si="77"/>
        <v>0</v>
      </c>
      <c r="AX109" s="28">
        <f t="shared" si="77"/>
        <v>0</v>
      </c>
      <c r="AY109" s="28">
        <f t="shared" si="77"/>
        <v>0</v>
      </c>
      <c r="AZ109" s="28">
        <f t="shared" si="77"/>
        <v>0</v>
      </c>
      <c r="BA109" s="28">
        <f t="shared" si="77"/>
        <v>0</v>
      </c>
      <c r="BB109" s="28">
        <f t="shared" si="77"/>
        <v>0</v>
      </c>
      <c r="BC109" s="28">
        <f t="shared" si="77"/>
        <v>0</v>
      </c>
      <c r="BD109" s="28">
        <f aca="true" t="shared" si="78" ref="BD109:BU109">BD90*BD103</f>
        <v>0</v>
      </c>
      <c r="BE109" s="28">
        <f t="shared" si="78"/>
        <v>0</v>
      </c>
      <c r="BF109" s="28">
        <f t="shared" si="78"/>
        <v>0</v>
      </c>
      <c r="BG109" s="28">
        <f t="shared" si="78"/>
        <v>0</v>
      </c>
      <c r="BH109" s="28">
        <f t="shared" si="78"/>
        <v>0</v>
      </c>
      <c r="BI109" s="28">
        <f t="shared" si="78"/>
        <v>0</v>
      </c>
      <c r="BJ109" s="28">
        <f t="shared" si="78"/>
        <v>0</v>
      </c>
      <c r="BK109" s="28">
        <f t="shared" si="78"/>
        <v>0</v>
      </c>
      <c r="BL109" s="28">
        <f t="shared" si="78"/>
        <v>0</v>
      </c>
      <c r="BM109" s="28">
        <f t="shared" si="78"/>
        <v>0</v>
      </c>
      <c r="BN109" s="28">
        <f t="shared" si="78"/>
        <v>0</v>
      </c>
      <c r="BO109" s="28">
        <f t="shared" si="78"/>
        <v>0</v>
      </c>
      <c r="BP109" s="28">
        <f t="shared" si="78"/>
        <v>0</v>
      </c>
      <c r="BQ109" s="28">
        <f t="shared" si="78"/>
        <v>0</v>
      </c>
      <c r="BR109" s="28">
        <f t="shared" si="78"/>
        <v>0</v>
      </c>
      <c r="BS109" s="28">
        <f t="shared" si="78"/>
        <v>0</v>
      </c>
      <c r="BT109" s="28">
        <f t="shared" si="78"/>
        <v>0</v>
      </c>
      <c r="BU109" s="28">
        <f t="shared" si="78"/>
        <v>0</v>
      </c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</row>
    <row r="110" spans="1:93" ht="12.75">
      <c r="A110" s="39" t="s">
        <v>90</v>
      </c>
      <c r="B110" s="151">
        <f>SUM(D110:BU110)</f>
        <v>-65784.64131874437</v>
      </c>
      <c r="C110" s="155"/>
      <c r="D110" s="28">
        <f>D92*D103</f>
        <v>-42206.053350947426</v>
      </c>
      <c r="E110" s="28">
        <f aca="true" t="shared" si="79" ref="E110:BC110">E92*E103</f>
        <v>-23578.587967796935</v>
      </c>
      <c r="F110" s="28">
        <f t="shared" si="79"/>
        <v>0</v>
      </c>
      <c r="G110" s="28">
        <f t="shared" si="79"/>
        <v>0</v>
      </c>
      <c r="H110" s="28">
        <f t="shared" si="79"/>
        <v>0</v>
      </c>
      <c r="I110" s="28">
        <f t="shared" si="79"/>
        <v>0</v>
      </c>
      <c r="J110" s="28">
        <f t="shared" si="79"/>
        <v>0</v>
      </c>
      <c r="K110" s="28">
        <f t="shared" si="79"/>
        <v>0</v>
      </c>
      <c r="L110" s="28">
        <f t="shared" si="79"/>
        <v>0</v>
      </c>
      <c r="M110" s="28">
        <f t="shared" si="79"/>
        <v>0</v>
      </c>
      <c r="N110" s="28">
        <f t="shared" si="79"/>
        <v>0</v>
      </c>
      <c r="O110" s="28">
        <f t="shared" si="79"/>
        <v>0</v>
      </c>
      <c r="P110" s="28">
        <f t="shared" si="79"/>
        <v>0</v>
      </c>
      <c r="Q110" s="28">
        <f t="shared" si="79"/>
        <v>0</v>
      </c>
      <c r="R110" s="28">
        <f t="shared" si="79"/>
        <v>0</v>
      </c>
      <c r="S110" s="28">
        <f t="shared" si="79"/>
        <v>0</v>
      </c>
      <c r="T110" s="28">
        <f t="shared" si="79"/>
        <v>0</v>
      </c>
      <c r="U110" s="28">
        <f t="shared" si="79"/>
        <v>0</v>
      </c>
      <c r="V110" s="28">
        <f t="shared" si="79"/>
        <v>0</v>
      </c>
      <c r="W110" s="28">
        <f t="shared" si="79"/>
        <v>0</v>
      </c>
      <c r="X110" s="28">
        <f t="shared" si="79"/>
        <v>0</v>
      </c>
      <c r="Y110" s="28">
        <f t="shared" si="79"/>
        <v>0</v>
      </c>
      <c r="Z110" s="28">
        <f t="shared" si="79"/>
        <v>0</v>
      </c>
      <c r="AA110" s="28">
        <f t="shared" si="79"/>
        <v>0</v>
      </c>
      <c r="AB110" s="28">
        <f t="shared" si="79"/>
        <v>0</v>
      </c>
      <c r="AC110" s="28">
        <f t="shared" si="79"/>
        <v>0</v>
      </c>
      <c r="AD110" s="28">
        <f t="shared" si="79"/>
        <v>0</v>
      </c>
      <c r="AE110" s="28">
        <f t="shared" si="79"/>
        <v>0</v>
      </c>
      <c r="AF110" s="28">
        <f t="shared" si="79"/>
        <v>0</v>
      </c>
      <c r="AG110" s="28">
        <f t="shared" si="79"/>
        <v>0</v>
      </c>
      <c r="AH110" s="28">
        <f t="shared" si="79"/>
        <v>0</v>
      </c>
      <c r="AI110" s="28">
        <f t="shared" si="79"/>
        <v>0</v>
      </c>
      <c r="AJ110" s="28">
        <f t="shared" si="79"/>
        <v>0</v>
      </c>
      <c r="AK110" s="28">
        <f t="shared" si="79"/>
        <v>0</v>
      </c>
      <c r="AL110" s="28">
        <f t="shared" si="79"/>
        <v>0</v>
      </c>
      <c r="AM110" s="28">
        <f t="shared" si="79"/>
        <v>0</v>
      </c>
      <c r="AN110" s="28">
        <f t="shared" si="79"/>
        <v>0</v>
      </c>
      <c r="AO110" s="28">
        <f t="shared" si="79"/>
        <v>0</v>
      </c>
      <c r="AP110" s="28">
        <f t="shared" si="79"/>
        <v>0</v>
      </c>
      <c r="AQ110" s="28">
        <f t="shared" si="79"/>
        <v>0</v>
      </c>
      <c r="AR110" s="28">
        <f t="shared" si="79"/>
        <v>0</v>
      </c>
      <c r="AS110" s="28">
        <f t="shared" si="79"/>
        <v>0</v>
      </c>
      <c r="AT110" s="28">
        <f t="shared" si="79"/>
        <v>0</v>
      </c>
      <c r="AU110" s="28">
        <f t="shared" si="79"/>
        <v>0</v>
      </c>
      <c r="AV110" s="28">
        <f t="shared" si="79"/>
        <v>0</v>
      </c>
      <c r="AW110" s="28">
        <f t="shared" si="79"/>
        <v>0</v>
      </c>
      <c r="AX110" s="28">
        <f t="shared" si="79"/>
        <v>0</v>
      </c>
      <c r="AY110" s="28">
        <f t="shared" si="79"/>
        <v>0</v>
      </c>
      <c r="AZ110" s="28">
        <f t="shared" si="79"/>
        <v>0</v>
      </c>
      <c r="BA110" s="28">
        <f t="shared" si="79"/>
        <v>0</v>
      </c>
      <c r="BB110" s="28">
        <f t="shared" si="79"/>
        <v>0</v>
      </c>
      <c r="BC110" s="28">
        <f t="shared" si="79"/>
        <v>0</v>
      </c>
      <c r="BD110" s="28">
        <f aca="true" t="shared" si="80" ref="BD110:BU110">BD92*BD103</f>
        <v>0</v>
      </c>
      <c r="BE110" s="28">
        <f t="shared" si="80"/>
        <v>0</v>
      </c>
      <c r="BF110" s="28">
        <f t="shared" si="80"/>
        <v>0</v>
      </c>
      <c r="BG110" s="28">
        <f t="shared" si="80"/>
        <v>0</v>
      </c>
      <c r="BH110" s="28">
        <f t="shared" si="80"/>
        <v>0</v>
      </c>
      <c r="BI110" s="28">
        <f t="shared" si="80"/>
        <v>0</v>
      </c>
      <c r="BJ110" s="28">
        <f t="shared" si="80"/>
        <v>0</v>
      </c>
      <c r="BK110" s="28">
        <f t="shared" si="80"/>
        <v>0</v>
      </c>
      <c r="BL110" s="28">
        <f t="shared" si="80"/>
        <v>0</v>
      </c>
      <c r="BM110" s="28">
        <f t="shared" si="80"/>
        <v>0</v>
      </c>
      <c r="BN110" s="28">
        <f t="shared" si="80"/>
        <v>0</v>
      </c>
      <c r="BO110" s="28">
        <f t="shared" si="80"/>
        <v>0</v>
      </c>
      <c r="BP110" s="28">
        <f t="shared" si="80"/>
        <v>0</v>
      </c>
      <c r="BQ110" s="28">
        <f t="shared" si="80"/>
        <v>0</v>
      </c>
      <c r="BR110" s="28">
        <f t="shared" si="80"/>
        <v>0</v>
      </c>
      <c r="BS110" s="28">
        <f t="shared" si="80"/>
        <v>0</v>
      </c>
      <c r="BT110" s="28">
        <f t="shared" si="80"/>
        <v>0</v>
      </c>
      <c r="BU110" s="28">
        <f t="shared" si="80"/>
        <v>0</v>
      </c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</row>
    <row r="111" spans="1:93" ht="12.75">
      <c r="A111" s="39" t="s">
        <v>91</v>
      </c>
      <c r="B111" s="151">
        <f>SUM(D111:BU111)</f>
        <v>93605.38678572037</v>
      </c>
      <c r="C111" s="155"/>
      <c r="D111" s="28">
        <f>(D96+D97+D98)*D103</f>
        <v>11079.0890046237</v>
      </c>
      <c r="E111" s="28">
        <f aca="true" t="shared" si="81" ref="E111:BB111">(E96+E97+E98)*E103</f>
        <v>11382.245451613706</v>
      </c>
      <c r="F111" s="28">
        <f t="shared" si="81"/>
        <v>9559.925020186467</v>
      </c>
      <c r="G111" s="28">
        <f t="shared" si="81"/>
        <v>8444.762585526158</v>
      </c>
      <c r="H111" s="28">
        <f t="shared" si="81"/>
        <v>7286.795703136434</v>
      </c>
      <c r="I111" s="28">
        <f t="shared" si="81"/>
        <v>6287.612124259538</v>
      </c>
      <c r="J111" s="28">
        <f t="shared" si="81"/>
        <v>5425.439086774315</v>
      </c>
      <c r="K111" s="28">
        <f t="shared" si="81"/>
        <v>4681.4893639395705</v>
      </c>
      <c r="L111" s="28">
        <f t="shared" si="81"/>
        <v>4039.5518803455307</v>
      </c>
      <c r="M111" s="28">
        <f t="shared" si="81"/>
        <v>3485.638463625856</v>
      </c>
      <c r="N111" s="28">
        <f t="shared" si="81"/>
        <v>3007.6790344548754</v>
      </c>
      <c r="O111" s="28">
        <f t="shared" si="81"/>
        <v>2595.2585928517024</v>
      </c>
      <c r="P111" s="28">
        <f t="shared" si="81"/>
        <v>2239.390269577533</v>
      </c>
      <c r="Q111" s="28">
        <f t="shared" si="81"/>
        <v>1932.319497290687</v>
      </c>
      <c r="R111" s="28">
        <f t="shared" si="81"/>
        <v>1667.355034240698</v>
      </c>
      <c r="S111" s="28">
        <f t="shared" si="81"/>
        <v>1438.723158414408</v>
      </c>
      <c r="T111" s="28">
        <f t="shared" si="81"/>
        <v>1241.441854943965</v>
      </c>
      <c r="U111" s="28">
        <f t="shared" si="81"/>
        <v>1071.212255250842</v>
      </c>
      <c r="V111" s="28">
        <f t="shared" si="81"/>
        <v>924.3249623248686</v>
      </c>
      <c r="W111" s="28">
        <f t="shared" si="81"/>
        <v>797.5792209143491</v>
      </c>
      <c r="X111" s="28">
        <f t="shared" si="81"/>
        <v>688.2131713010701</v>
      </c>
      <c r="Y111" s="28">
        <f t="shared" si="81"/>
        <v>593.8436668514205</v>
      </c>
      <c r="Z111" s="28">
        <f t="shared" si="81"/>
        <v>512.4143439348217</v>
      </c>
      <c r="AA111" s="28">
        <f t="shared" si="81"/>
        <v>442.1508126243068</v>
      </c>
      <c r="AB111" s="28">
        <f t="shared" si="81"/>
        <v>381.52199175985953</v>
      </c>
      <c r="AC111" s="28">
        <f t="shared" si="81"/>
        <v>329.20674584418566</v>
      </c>
      <c r="AD111" s="28">
        <f t="shared" si="81"/>
        <v>284.06509677044716</v>
      </c>
      <c r="AE111" s="28">
        <f t="shared" si="81"/>
        <v>245.11338306960363</v>
      </c>
      <c r="AF111" s="28">
        <f t="shared" si="81"/>
        <v>211.50282538363842</v>
      </c>
      <c r="AG111" s="28">
        <f t="shared" si="81"/>
        <v>182.501031094492</v>
      </c>
      <c r="AH111" s="28">
        <f t="shared" si="81"/>
        <v>157.47603508434872</v>
      </c>
      <c r="AI111" s="28">
        <f t="shared" si="81"/>
        <v>135.88252886662994</v>
      </c>
      <c r="AJ111" s="28">
        <f t="shared" si="81"/>
        <v>117.24997801284893</v>
      </c>
      <c r="AK111" s="28">
        <f t="shared" si="81"/>
        <v>101.17236894749674</v>
      </c>
      <c r="AL111" s="28">
        <f t="shared" si="81"/>
        <v>87.29936168795442</v>
      </c>
      <c r="AM111" s="28">
        <f t="shared" si="81"/>
        <v>75.32865574274813</v>
      </c>
      <c r="AN111" s="28">
        <f t="shared" si="81"/>
        <v>64.99940281685262</v>
      </c>
      <c r="AO111" s="28">
        <f t="shared" si="81"/>
        <v>56.086522783253066</v>
      </c>
      <c r="AP111" s="28">
        <f t="shared" si="81"/>
        <v>48.39579906264568</v>
      </c>
      <c r="AQ111" s="28">
        <f t="shared" si="81"/>
        <v>41.75964653689178</v>
      </c>
      <c r="AR111" s="28">
        <f t="shared" si="81"/>
        <v>36.03345977672148</v>
      </c>
      <c r="AS111" s="28">
        <f t="shared" si="81"/>
        <v>31.092462009551458</v>
      </c>
      <c r="AT111" s="28">
        <f t="shared" si="81"/>
        <v>26.82898616468518</v>
      </c>
      <c r="AU111" s="28">
        <f t="shared" si="81"/>
        <v>23.150128748368378</v>
      </c>
      <c r="AV111" s="28">
        <f t="shared" si="81"/>
        <v>19.975725425341313</v>
      </c>
      <c r="AW111" s="28">
        <f t="shared" si="81"/>
        <v>17.23660419369162</v>
      </c>
      <c r="AX111" s="28">
        <f t="shared" si="81"/>
        <v>14.87307808872284</v>
      </c>
      <c r="AY111" s="28">
        <f t="shared" si="81"/>
        <v>12.833644571023274</v>
      </c>
      <c r="AZ111" s="28">
        <f t="shared" si="81"/>
        <v>11.073863257682808</v>
      </c>
      <c r="BA111" s="28">
        <f t="shared" si="81"/>
        <v>9.555387541800958</v>
      </c>
      <c r="BB111" s="28">
        <f t="shared" si="81"/>
        <v>8.245128998740276</v>
      </c>
      <c r="BC111" s="28">
        <f>(BC96+BC97)*BC103+BC101*BC104</f>
        <v>50.47238447329192</v>
      </c>
      <c r="BD111" s="28">
        <f>(BD96+BD97+BD98)*BD103</f>
        <v>0</v>
      </c>
      <c r="BE111" s="28">
        <f>(BE96+BE97+BE98)*BE103</f>
        <v>0</v>
      </c>
      <c r="BF111" s="28">
        <f>(BF96+BF97)*BF103+BF101*BF104</f>
        <v>0</v>
      </c>
      <c r="BG111" s="28">
        <f>(BG96+BG97+BG98)*BG103</f>
        <v>0</v>
      </c>
      <c r="BH111" s="28">
        <f>(BH96+BH97+BH98)*BH103</f>
        <v>0</v>
      </c>
      <c r="BI111" s="28">
        <f>(BI96+BI97)*BI103+BI101*BI104</f>
        <v>0</v>
      </c>
      <c r="BJ111" s="28">
        <f>(BJ96+BJ97+BJ98)*BJ103</f>
        <v>0</v>
      </c>
      <c r="BK111" s="28">
        <f>(BK96+BK97+BK98)*BK103</f>
        <v>0</v>
      </c>
      <c r="BL111" s="28">
        <f>(BL96+BL97)*BL103+BL101*BL104</f>
        <v>0</v>
      </c>
      <c r="BM111" s="28">
        <f>(BM96+BM97+BM98)*BM103</f>
        <v>0</v>
      </c>
      <c r="BN111" s="28">
        <f>(BN96+BN97+BN98)*BN103</f>
        <v>0</v>
      </c>
      <c r="BO111" s="28">
        <f>(BO96+BO97)*BO103+BO101*BO104</f>
        <v>0</v>
      </c>
      <c r="BP111" s="28">
        <f>(BP96+BP97+BP98)*BP103</f>
        <v>0</v>
      </c>
      <c r="BQ111" s="28">
        <f>(BQ96+BQ97+BQ98)*BQ103</f>
        <v>0</v>
      </c>
      <c r="BR111" s="28">
        <f>(BR96+BR97)*BR103+BR101*BR104</f>
        <v>0</v>
      </c>
      <c r="BS111" s="28">
        <f>(BS96+BS97+BS98)*BS103</f>
        <v>0</v>
      </c>
      <c r="BT111" s="28">
        <f>(BT96+BT97+BT98)*BT103</f>
        <v>0</v>
      </c>
      <c r="BU111" s="28">
        <f>(BU96+BU97)*BU103+BU101*BU104</f>
        <v>0</v>
      </c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</row>
    <row r="112" spans="1:93" ht="12.75">
      <c r="A112" s="39"/>
      <c r="B112" s="39"/>
      <c r="C112" s="130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</row>
    <row r="113" spans="1:93" ht="12.75">
      <c r="A113" s="129"/>
      <c r="B113" s="129"/>
      <c r="C113" s="129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</row>
    <row r="114" spans="4:93" s="15" customFormat="1" ht="12.75"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</row>
    <row r="115" spans="1:93" ht="12.75">
      <c r="A115" s="7" t="s">
        <v>30</v>
      </c>
      <c r="B115" s="7"/>
      <c r="C115" s="7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</row>
    <row r="116" spans="1:93" ht="12.75" hidden="1">
      <c r="A116" s="156" t="s">
        <v>2</v>
      </c>
      <c r="B116" s="156"/>
      <c r="C116" s="156"/>
      <c r="D116" s="36" t="e">
        <f>#REF!</f>
        <v>#REF!</v>
      </c>
      <c r="E116" s="36" t="e">
        <f>D123</f>
        <v>#REF!</v>
      </c>
      <c r="F116" s="36" t="e">
        <f>#REF!</f>
        <v>#REF!</v>
      </c>
      <c r="G116" s="36" t="e">
        <f>F123</f>
        <v>#REF!</v>
      </c>
      <c r="H116" s="36" t="e">
        <f aca="true" t="shared" si="82" ref="H116:AS116">G123</f>
        <v>#REF!</v>
      </c>
      <c r="I116" s="36" t="e">
        <f t="shared" si="82"/>
        <v>#REF!</v>
      </c>
      <c r="J116" s="36" t="e">
        <f t="shared" si="82"/>
        <v>#REF!</v>
      </c>
      <c r="K116" s="36" t="e">
        <f t="shared" si="82"/>
        <v>#REF!</v>
      </c>
      <c r="L116" s="36" t="e">
        <f t="shared" si="82"/>
        <v>#REF!</v>
      </c>
      <c r="M116" s="36" t="e">
        <f t="shared" si="82"/>
        <v>#REF!</v>
      </c>
      <c r="N116" s="36" t="e">
        <f t="shared" si="82"/>
        <v>#REF!</v>
      </c>
      <c r="O116" s="36" t="e">
        <f t="shared" si="82"/>
        <v>#REF!</v>
      </c>
      <c r="P116" s="36" t="e">
        <f t="shared" si="82"/>
        <v>#REF!</v>
      </c>
      <c r="Q116" s="36" t="e">
        <f t="shared" si="82"/>
        <v>#REF!</v>
      </c>
      <c r="R116" s="36" t="e">
        <f t="shared" si="82"/>
        <v>#REF!</v>
      </c>
      <c r="S116" s="36" t="e">
        <f t="shared" si="82"/>
        <v>#REF!</v>
      </c>
      <c r="T116" s="36" t="e">
        <f t="shared" si="82"/>
        <v>#REF!</v>
      </c>
      <c r="U116" s="36" t="e">
        <f t="shared" si="82"/>
        <v>#REF!</v>
      </c>
      <c r="V116" s="36" t="e">
        <f t="shared" si="82"/>
        <v>#REF!</v>
      </c>
      <c r="W116" s="36" t="e">
        <f t="shared" si="82"/>
        <v>#REF!</v>
      </c>
      <c r="X116" s="36" t="e">
        <f t="shared" si="82"/>
        <v>#REF!</v>
      </c>
      <c r="Y116" s="36" t="e">
        <f t="shared" si="82"/>
        <v>#REF!</v>
      </c>
      <c r="Z116" s="36" t="e">
        <f t="shared" si="82"/>
        <v>#REF!</v>
      </c>
      <c r="AA116" s="36" t="e">
        <f t="shared" si="82"/>
        <v>#REF!</v>
      </c>
      <c r="AB116" s="36" t="e">
        <f t="shared" si="82"/>
        <v>#REF!</v>
      </c>
      <c r="AC116" s="36" t="e">
        <f t="shared" si="82"/>
        <v>#REF!</v>
      </c>
      <c r="AD116" s="36" t="e">
        <f t="shared" si="82"/>
        <v>#REF!</v>
      </c>
      <c r="AE116" s="36" t="e">
        <f t="shared" si="82"/>
        <v>#REF!</v>
      </c>
      <c r="AF116" s="36" t="e">
        <f t="shared" si="82"/>
        <v>#REF!</v>
      </c>
      <c r="AG116" s="36" t="e">
        <f t="shared" si="82"/>
        <v>#REF!</v>
      </c>
      <c r="AH116" s="36" t="e">
        <f t="shared" si="82"/>
        <v>#REF!</v>
      </c>
      <c r="AI116" s="36" t="e">
        <f t="shared" si="82"/>
        <v>#REF!</v>
      </c>
      <c r="AJ116" s="36" t="e">
        <f t="shared" si="82"/>
        <v>#REF!</v>
      </c>
      <c r="AK116" s="36" t="e">
        <f t="shared" si="82"/>
        <v>#REF!</v>
      </c>
      <c r="AL116" s="36" t="e">
        <f t="shared" si="82"/>
        <v>#REF!</v>
      </c>
      <c r="AM116" s="36" t="e">
        <f t="shared" si="82"/>
        <v>#REF!</v>
      </c>
      <c r="AN116" s="36" t="e">
        <f t="shared" si="82"/>
        <v>#REF!</v>
      </c>
      <c r="AO116" s="36" t="e">
        <f t="shared" si="82"/>
        <v>#REF!</v>
      </c>
      <c r="AP116" s="36" t="e">
        <f t="shared" si="82"/>
        <v>#REF!</v>
      </c>
      <c r="AQ116" s="36" t="e">
        <f t="shared" si="82"/>
        <v>#REF!</v>
      </c>
      <c r="AR116" s="36" t="e">
        <f t="shared" si="82"/>
        <v>#REF!</v>
      </c>
      <c r="AS116" s="36" t="e">
        <f t="shared" si="82"/>
        <v>#REF!</v>
      </c>
      <c r="AT116" s="36" t="e">
        <f aca="true" t="shared" si="83" ref="AT116:BC116">AS123</f>
        <v>#REF!</v>
      </c>
      <c r="AU116" s="36" t="e">
        <f t="shared" si="83"/>
        <v>#REF!</v>
      </c>
      <c r="AV116" s="36" t="e">
        <f t="shared" si="83"/>
        <v>#REF!</v>
      </c>
      <c r="AW116" s="36" t="e">
        <f t="shared" si="83"/>
        <v>#REF!</v>
      </c>
      <c r="AX116" s="36" t="e">
        <f t="shared" si="83"/>
        <v>#REF!</v>
      </c>
      <c r="AY116" s="36" t="e">
        <f t="shared" si="83"/>
        <v>#REF!</v>
      </c>
      <c r="AZ116" s="36" t="e">
        <f t="shared" si="83"/>
        <v>#REF!</v>
      </c>
      <c r="BA116" s="36" t="e">
        <f t="shared" si="83"/>
        <v>#REF!</v>
      </c>
      <c r="BB116" s="36" t="e">
        <f t="shared" si="83"/>
        <v>#REF!</v>
      </c>
      <c r="BC116" s="36" t="e">
        <f t="shared" si="83"/>
        <v>#REF!</v>
      </c>
      <c r="BD116" s="36" t="e">
        <f aca="true" t="shared" si="84" ref="BD116:BU116">BC123</f>
        <v>#REF!</v>
      </c>
      <c r="BE116" s="36" t="e">
        <f t="shared" si="84"/>
        <v>#REF!</v>
      </c>
      <c r="BF116" s="36" t="e">
        <f t="shared" si="84"/>
        <v>#REF!</v>
      </c>
      <c r="BG116" s="36" t="e">
        <f t="shared" si="84"/>
        <v>#REF!</v>
      </c>
      <c r="BH116" s="36" t="e">
        <f t="shared" si="84"/>
        <v>#REF!</v>
      </c>
      <c r="BI116" s="36" t="e">
        <f t="shared" si="84"/>
        <v>#REF!</v>
      </c>
      <c r="BJ116" s="36" t="e">
        <f t="shared" si="84"/>
        <v>#REF!</v>
      </c>
      <c r="BK116" s="36" t="e">
        <f t="shared" si="84"/>
        <v>#REF!</v>
      </c>
      <c r="BL116" s="36" t="e">
        <f t="shared" si="84"/>
        <v>#REF!</v>
      </c>
      <c r="BM116" s="36" t="e">
        <f t="shared" si="84"/>
        <v>#REF!</v>
      </c>
      <c r="BN116" s="36" t="e">
        <f t="shared" si="84"/>
        <v>#REF!</v>
      </c>
      <c r="BO116" s="36" t="e">
        <f t="shared" si="84"/>
        <v>#REF!</v>
      </c>
      <c r="BP116" s="36" t="e">
        <f t="shared" si="84"/>
        <v>#REF!</v>
      </c>
      <c r="BQ116" s="36" t="e">
        <f t="shared" si="84"/>
        <v>#REF!</v>
      </c>
      <c r="BR116" s="36" t="e">
        <f t="shared" si="84"/>
        <v>#REF!</v>
      </c>
      <c r="BS116" s="36" t="e">
        <f t="shared" si="84"/>
        <v>#REF!</v>
      </c>
      <c r="BT116" s="36" t="e">
        <f t="shared" si="84"/>
        <v>#REF!</v>
      </c>
      <c r="BU116" s="36" t="e">
        <f t="shared" si="84"/>
        <v>#REF!</v>
      </c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</row>
    <row r="117" spans="1:93" ht="12.75" hidden="1">
      <c r="A117" s="156" t="s">
        <v>3</v>
      </c>
      <c r="B117" s="156"/>
      <c r="C117" s="156"/>
      <c r="D117" s="37" t="e">
        <f>D84-#REF!</f>
        <v>#REF!</v>
      </c>
      <c r="E117" s="37" t="e">
        <f>E84-#REF!</f>
        <v>#REF!</v>
      </c>
      <c r="F117" s="37" t="e">
        <f>F84-#REF!</f>
        <v>#REF!</v>
      </c>
      <c r="G117" s="37" t="e">
        <f>G84-#REF!</f>
        <v>#REF!</v>
      </c>
      <c r="H117" s="37" t="e">
        <f>H84-#REF!</f>
        <v>#REF!</v>
      </c>
      <c r="I117" s="37" t="e">
        <f>I84-#REF!</f>
        <v>#REF!</v>
      </c>
      <c r="J117" s="37" t="e">
        <f>J84-#REF!</f>
        <v>#REF!</v>
      </c>
      <c r="K117" s="37" t="e">
        <f>K84-#REF!</f>
        <v>#REF!</v>
      </c>
      <c r="L117" s="37" t="e">
        <f>L84-#REF!</f>
        <v>#REF!</v>
      </c>
      <c r="M117" s="37" t="e">
        <f>M84-#REF!</f>
        <v>#REF!</v>
      </c>
      <c r="N117" s="37" t="e">
        <f>N84-#REF!</f>
        <v>#REF!</v>
      </c>
      <c r="O117" s="37" t="e">
        <f>O84-#REF!</f>
        <v>#REF!</v>
      </c>
      <c r="P117" s="37" t="e">
        <f>P84-#REF!</f>
        <v>#REF!</v>
      </c>
      <c r="Q117" s="37" t="e">
        <f>Q84-#REF!</f>
        <v>#REF!</v>
      </c>
      <c r="R117" s="37" t="e">
        <f>R84-#REF!</f>
        <v>#REF!</v>
      </c>
      <c r="S117" s="37" t="e">
        <f>S84-#REF!</f>
        <v>#REF!</v>
      </c>
      <c r="T117" s="37" t="e">
        <f>T84-#REF!</f>
        <v>#REF!</v>
      </c>
      <c r="U117" s="37" t="e">
        <f>U84-#REF!</f>
        <v>#REF!</v>
      </c>
      <c r="V117" s="37" t="e">
        <f>V84-#REF!</f>
        <v>#REF!</v>
      </c>
      <c r="W117" s="37" t="e">
        <f>W84-#REF!</f>
        <v>#REF!</v>
      </c>
      <c r="X117" s="37" t="e">
        <f>X84-#REF!</f>
        <v>#REF!</v>
      </c>
      <c r="Y117" s="37" t="e">
        <f>Y84-#REF!</f>
        <v>#REF!</v>
      </c>
      <c r="Z117" s="37" t="e">
        <f>Z84-#REF!</f>
        <v>#REF!</v>
      </c>
      <c r="AA117" s="37" t="e">
        <f>AA84-#REF!</f>
        <v>#REF!</v>
      </c>
      <c r="AB117" s="37" t="e">
        <f>AB84-#REF!</f>
        <v>#REF!</v>
      </c>
      <c r="AC117" s="37" t="e">
        <f>AC84-#REF!</f>
        <v>#REF!</v>
      </c>
      <c r="AD117" s="37" t="e">
        <f>AD84-#REF!</f>
        <v>#REF!</v>
      </c>
      <c r="AE117" s="37" t="e">
        <f>AE84-#REF!</f>
        <v>#REF!</v>
      </c>
      <c r="AF117" s="37" t="e">
        <f>AF84-#REF!</f>
        <v>#REF!</v>
      </c>
      <c r="AG117" s="37" t="e">
        <f>AG84-#REF!</f>
        <v>#REF!</v>
      </c>
      <c r="AH117" s="37" t="e">
        <f>AH84-#REF!</f>
        <v>#REF!</v>
      </c>
      <c r="AI117" s="37" t="e">
        <f>AI84-#REF!</f>
        <v>#REF!</v>
      </c>
      <c r="AJ117" s="37" t="e">
        <f>AJ84-#REF!</f>
        <v>#REF!</v>
      </c>
      <c r="AK117" s="37" t="e">
        <f>AK84-#REF!</f>
        <v>#REF!</v>
      </c>
      <c r="AL117" s="37" t="e">
        <f>AL84-#REF!</f>
        <v>#REF!</v>
      </c>
      <c r="AM117" s="37" t="e">
        <f>AM84-#REF!</f>
        <v>#REF!</v>
      </c>
      <c r="AN117" s="37" t="e">
        <f>AN84-#REF!</f>
        <v>#REF!</v>
      </c>
      <c r="AO117" s="37" t="e">
        <f>AO84-#REF!</f>
        <v>#REF!</v>
      </c>
      <c r="AP117" s="37" t="e">
        <f>AP84-#REF!</f>
        <v>#REF!</v>
      </c>
      <c r="AQ117" s="37" t="e">
        <f>AQ84-#REF!</f>
        <v>#REF!</v>
      </c>
      <c r="AR117" s="37" t="e">
        <f>AR84-#REF!</f>
        <v>#REF!</v>
      </c>
      <c r="AS117" s="37" t="e">
        <f>AS84-#REF!</f>
        <v>#REF!</v>
      </c>
      <c r="AT117" s="37" t="e">
        <f>AT84-#REF!</f>
        <v>#REF!</v>
      </c>
      <c r="AU117" s="37" t="e">
        <f>AU84-#REF!</f>
        <v>#REF!</v>
      </c>
      <c r="AV117" s="37" t="e">
        <f>AV84-#REF!</f>
        <v>#REF!</v>
      </c>
      <c r="AW117" s="37" t="e">
        <f>AW84-#REF!</f>
        <v>#REF!</v>
      </c>
      <c r="AX117" s="37" t="e">
        <f>AX84-#REF!</f>
        <v>#REF!</v>
      </c>
      <c r="AY117" s="37" t="e">
        <f>AY84-#REF!</f>
        <v>#REF!</v>
      </c>
      <c r="AZ117" s="37" t="e">
        <f>AZ84-#REF!</f>
        <v>#REF!</v>
      </c>
      <c r="BA117" s="37" t="e">
        <f>BA84-#REF!</f>
        <v>#REF!</v>
      </c>
      <c r="BB117" s="37" t="e">
        <f>BB84-#REF!</f>
        <v>#REF!</v>
      </c>
      <c r="BC117" s="37" t="e">
        <f>BC84-#REF!</f>
        <v>#REF!</v>
      </c>
      <c r="BD117" s="37" t="e">
        <f>BD84-#REF!</f>
        <v>#REF!</v>
      </c>
      <c r="BE117" s="37" t="e">
        <f>BE84-#REF!</f>
        <v>#REF!</v>
      </c>
      <c r="BF117" s="37" t="e">
        <f>BF84-#REF!</f>
        <v>#REF!</v>
      </c>
      <c r="BG117" s="37" t="e">
        <f>BG84-#REF!</f>
        <v>#REF!</v>
      </c>
      <c r="BH117" s="37" t="e">
        <f>BH84-#REF!</f>
        <v>#REF!</v>
      </c>
      <c r="BI117" s="37" t="e">
        <f>BI84-#REF!</f>
        <v>#REF!</v>
      </c>
      <c r="BJ117" s="37" t="e">
        <f>BJ84-#REF!</f>
        <v>#REF!</v>
      </c>
      <c r="BK117" s="37" t="e">
        <f>BK84-#REF!</f>
        <v>#REF!</v>
      </c>
      <c r="BL117" s="37" t="e">
        <f>BL84-#REF!</f>
        <v>#REF!</v>
      </c>
      <c r="BM117" s="37" t="e">
        <f>BM84-#REF!</f>
        <v>#REF!</v>
      </c>
      <c r="BN117" s="37" t="e">
        <f>BN84-#REF!</f>
        <v>#REF!</v>
      </c>
      <c r="BO117" s="37" t="e">
        <f>BO84-#REF!</f>
        <v>#REF!</v>
      </c>
      <c r="BP117" s="37" t="e">
        <f>BP84-#REF!</f>
        <v>#REF!</v>
      </c>
      <c r="BQ117" s="37" t="e">
        <f>BQ84-#REF!</f>
        <v>#REF!</v>
      </c>
      <c r="BR117" s="37" t="e">
        <f>BR84-#REF!</f>
        <v>#REF!</v>
      </c>
      <c r="BS117" s="37" t="e">
        <f>BS84-#REF!</f>
        <v>#REF!</v>
      </c>
      <c r="BT117" s="37" t="e">
        <f>BT84-#REF!</f>
        <v>#REF!</v>
      </c>
      <c r="BU117" s="37" t="e">
        <f>BU84-#REF!</f>
        <v>#REF!</v>
      </c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</row>
    <row r="118" spans="1:93" ht="12.75" hidden="1">
      <c r="A118" s="156"/>
      <c r="B118" s="156"/>
      <c r="C118" s="156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</row>
    <row r="119" spans="1:93" ht="12.75" hidden="1">
      <c r="A119" s="156" t="s">
        <v>7</v>
      </c>
      <c r="B119" s="156"/>
      <c r="C119" s="156"/>
      <c r="D119" s="37" t="e">
        <f>D116+D117</f>
        <v>#REF!</v>
      </c>
      <c r="E119" s="37" t="e">
        <f>E116+E117</f>
        <v>#REF!</v>
      </c>
      <c r="F119" s="37" t="e">
        <f>F116+F117</f>
        <v>#REF!</v>
      </c>
      <c r="G119" s="37" t="e">
        <f>G116+G117</f>
        <v>#REF!</v>
      </c>
      <c r="H119" s="37" t="e">
        <f aca="true" t="shared" si="85" ref="H119:AS119">H116+H117</f>
        <v>#REF!</v>
      </c>
      <c r="I119" s="37" t="e">
        <f t="shared" si="85"/>
        <v>#REF!</v>
      </c>
      <c r="J119" s="37" t="e">
        <f t="shared" si="85"/>
        <v>#REF!</v>
      </c>
      <c r="K119" s="37" t="e">
        <f t="shared" si="85"/>
        <v>#REF!</v>
      </c>
      <c r="L119" s="37" t="e">
        <f t="shared" si="85"/>
        <v>#REF!</v>
      </c>
      <c r="M119" s="37" t="e">
        <f t="shared" si="85"/>
        <v>#REF!</v>
      </c>
      <c r="N119" s="37" t="e">
        <f t="shared" si="85"/>
        <v>#REF!</v>
      </c>
      <c r="O119" s="37" t="e">
        <f t="shared" si="85"/>
        <v>#REF!</v>
      </c>
      <c r="P119" s="37" t="e">
        <f t="shared" si="85"/>
        <v>#REF!</v>
      </c>
      <c r="Q119" s="37" t="e">
        <f t="shared" si="85"/>
        <v>#REF!</v>
      </c>
      <c r="R119" s="37" t="e">
        <f t="shared" si="85"/>
        <v>#REF!</v>
      </c>
      <c r="S119" s="37" t="e">
        <f t="shared" si="85"/>
        <v>#REF!</v>
      </c>
      <c r="T119" s="37" t="e">
        <f t="shared" si="85"/>
        <v>#REF!</v>
      </c>
      <c r="U119" s="37" t="e">
        <f t="shared" si="85"/>
        <v>#REF!</v>
      </c>
      <c r="V119" s="37" t="e">
        <f t="shared" si="85"/>
        <v>#REF!</v>
      </c>
      <c r="W119" s="37" t="e">
        <f t="shared" si="85"/>
        <v>#REF!</v>
      </c>
      <c r="X119" s="37" t="e">
        <f t="shared" si="85"/>
        <v>#REF!</v>
      </c>
      <c r="Y119" s="37" t="e">
        <f t="shared" si="85"/>
        <v>#REF!</v>
      </c>
      <c r="Z119" s="37" t="e">
        <f t="shared" si="85"/>
        <v>#REF!</v>
      </c>
      <c r="AA119" s="37" t="e">
        <f t="shared" si="85"/>
        <v>#REF!</v>
      </c>
      <c r="AB119" s="37" t="e">
        <f t="shared" si="85"/>
        <v>#REF!</v>
      </c>
      <c r="AC119" s="37" t="e">
        <f t="shared" si="85"/>
        <v>#REF!</v>
      </c>
      <c r="AD119" s="37" t="e">
        <f t="shared" si="85"/>
        <v>#REF!</v>
      </c>
      <c r="AE119" s="37" t="e">
        <f t="shared" si="85"/>
        <v>#REF!</v>
      </c>
      <c r="AF119" s="37" t="e">
        <f t="shared" si="85"/>
        <v>#REF!</v>
      </c>
      <c r="AG119" s="37" t="e">
        <f t="shared" si="85"/>
        <v>#REF!</v>
      </c>
      <c r="AH119" s="37" t="e">
        <f t="shared" si="85"/>
        <v>#REF!</v>
      </c>
      <c r="AI119" s="37" t="e">
        <f t="shared" si="85"/>
        <v>#REF!</v>
      </c>
      <c r="AJ119" s="37" t="e">
        <f t="shared" si="85"/>
        <v>#REF!</v>
      </c>
      <c r="AK119" s="37" t="e">
        <f t="shared" si="85"/>
        <v>#REF!</v>
      </c>
      <c r="AL119" s="37" t="e">
        <f t="shared" si="85"/>
        <v>#REF!</v>
      </c>
      <c r="AM119" s="37" t="e">
        <f t="shared" si="85"/>
        <v>#REF!</v>
      </c>
      <c r="AN119" s="37" t="e">
        <f t="shared" si="85"/>
        <v>#REF!</v>
      </c>
      <c r="AO119" s="37" t="e">
        <f t="shared" si="85"/>
        <v>#REF!</v>
      </c>
      <c r="AP119" s="37" t="e">
        <f t="shared" si="85"/>
        <v>#REF!</v>
      </c>
      <c r="AQ119" s="37" t="e">
        <f t="shared" si="85"/>
        <v>#REF!</v>
      </c>
      <c r="AR119" s="37" t="e">
        <f t="shared" si="85"/>
        <v>#REF!</v>
      </c>
      <c r="AS119" s="37" t="e">
        <f t="shared" si="85"/>
        <v>#REF!</v>
      </c>
      <c r="AT119" s="37" t="e">
        <f aca="true" t="shared" si="86" ref="AT119:BC119">AT116+AT117</f>
        <v>#REF!</v>
      </c>
      <c r="AU119" s="37" t="e">
        <f t="shared" si="86"/>
        <v>#REF!</v>
      </c>
      <c r="AV119" s="37" t="e">
        <f t="shared" si="86"/>
        <v>#REF!</v>
      </c>
      <c r="AW119" s="37" t="e">
        <f t="shared" si="86"/>
        <v>#REF!</v>
      </c>
      <c r="AX119" s="37" t="e">
        <f t="shared" si="86"/>
        <v>#REF!</v>
      </c>
      <c r="AY119" s="37" t="e">
        <f t="shared" si="86"/>
        <v>#REF!</v>
      </c>
      <c r="AZ119" s="37" t="e">
        <f t="shared" si="86"/>
        <v>#REF!</v>
      </c>
      <c r="BA119" s="37" t="e">
        <f t="shared" si="86"/>
        <v>#REF!</v>
      </c>
      <c r="BB119" s="37" t="e">
        <f t="shared" si="86"/>
        <v>#REF!</v>
      </c>
      <c r="BC119" s="37" t="e">
        <f t="shared" si="86"/>
        <v>#REF!</v>
      </c>
      <c r="BD119" s="37" t="e">
        <f aca="true" t="shared" si="87" ref="BD119:BU119">BD116+BD117</f>
        <v>#REF!</v>
      </c>
      <c r="BE119" s="37" t="e">
        <f t="shared" si="87"/>
        <v>#REF!</v>
      </c>
      <c r="BF119" s="37" t="e">
        <f t="shared" si="87"/>
        <v>#REF!</v>
      </c>
      <c r="BG119" s="37" t="e">
        <f t="shared" si="87"/>
        <v>#REF!</v>
      </c>
      <c r="BH119" s="37" t="e">
        <f t="shared" si="87"/>
        <v>#REF!</v>
      </c>
      <c r="BI119" s="37" t="e">
        <f t="shared" si="87"/>
        <v>#REF!</v>
      </c>
      <c r="BJ119" s="37" t="e">
        <f t="shared" si="87"/>
        <v>#REF!</v>
      </c>
      <c r="BK119" s="37" t="e">
        <f t="shared" si="87"/>
        <v>#REF!</v>
      </c>
      <c r="BL119" s="37" t="e">
        <f t="shared" si="87"/>
        <v>#REF!</v>
      </c>
      <c r="BM119" s="37" t="e">
        <f t="shared" si="87"/>
        <v>#REF!</v>
      </c>
      <c r="BN119" s="37" t="e">
        <f t="shared" si="87"/>
        <v>#REF!</v>
      </c>
      <c r="BO119" s="37" t="e">
        <f t="shared" si="87"/>
        <v>#REF!</v>
      </c>
      <c r="BP119" s="37" t="e">
        <f t="shared" si="87"/>
        <v>#REF!</v>
      </c>
      <c r="BQ119" s="37" t="e">
        <f t="shared" si="87"/>
        <v>#REF!</v>
      </c>
      <c r="BR119" s="37" t="e">
        <f t="shared" si="87"/>
        <v>#REF!</v>
      </c>
      <c r="BS119" s="37" t="e">
        <f t="shared" si="87"/>
        <v>#REF!</v>
      </c>
      <c r="BT119" s="37" t="e">
        <f t="shared" si="87"/>
        <v>#REF!</v>
      </c>
      <c r="BU119" s="37" t="e">
        <f t="shared" si="87"/>
        <v>#REF!</v>
      </c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</row>
    <row r="120" spans="1:93" ht="12.75" hidden="1">
      <c r="A120" s="156" t="s">
        <v>6</v>
      </c>
      <c r="B120" s="156"/>
      <c r="C120" s="156"/>
      <c r="D120" s="36" t="e">
        <f>D117*0.5</f>
        <v>#REF!</v>
      </c>
      <c r="E120" s="36" t="e">
        <f>E117*0.5</f>
        <v>#REF!</v>
      </c>
      <c r="F120" s="36" t="e">
        <f>F117*0.5</f>
        <v>#REF!</v>
      </c>
      <c r="G120" s="36" t="e">
        <f>G117*0.5</f>
        <v>#REF!</v>
      </c>
      <c r="H120" s="36" t="e">
        <f aca="true" t="shared" si="88" ref="H120:AS120">H117*0.5</f>
        <v>#REF!</v>
      </c>
      <c r="I120" s="36" t="e">
        <f t="shared" si="88"/>
        <v>#REF!</v>
      </c>
      <c r="J120" s="36" t="e">
        <f t="shared" si="88"/>
        <v>#REF!</v>
      </c>
      <c r="K120" s="36" t="e">
        <f t="shared" si="88"/>
        <v>#REF!</v>
      </c>
      <c r="L120" s="36" t="e">
        <f t="shared" si="88"/>
        <v>#REF!</v>
      </c>
      <c r="M120" s="36" t="e">
        <f t="shared" si="88"/>
        <v>#REF!</v>
      </c>
      <c r="N120" s="36" t="e">
        <f t="shared" si="88"/>
        <v>#REF!</v>
      </c>
      <c r="O120" s="36" t="e">
        <f t="shared" si="88"/>
        <v>#REF!</v>
      </c>
      <c r="P120" s="36" t="e">
        <f t="shared" si="88"/>
        <v>#REF!</v>
      </c>
      <c r="Q120" s="36" t="e">
        <f t="shared" si="88"/>
        <v>#REF!</v>
      </c>
      <c r="R120" s="36" t="e">
        <f t="shared" si="88"/>
        <v>#REF!</v>
      </c>
      <c r="S120" s="36" t="e">
        <f t="shared" si="88"/>
        <v>#REF!</v>
      </c>
      <c r="T120" s="36" t="e">
        <f t="shared" si="88"/>
        <v>#REF!</v>
      </c>
      <c r="U120" s="36" t="e">
        <f t="shared" si="88"/>
        <v>#REF!</v>
      </c>
      <c r="V120" s="36" t="e">
        <f t="shared" si="88"/>
        <v>#REF!</v>
      </c>
      <c r="W120" s="36" t="e">
        <f t="shared" si="88"/>
        <v>#REF!</v>
      </c>
      <c r="X120" s="36" t="e">
        <f t="shared" si="88"/>
        <v>#REF!</v>
      </c>
      <c r="Y120" s="36" t="e">
        <f t="shared" si="88"/>
        <v>#REF!</v>
      </c>
      <c r="Z120" s="36" t="e">
        <f t="shared" si="88"/>
        <v>#REF!</v>
      </c>
      <c r="AA120" s="36" t="e">
        <f t="shared" si="88"/>
        <v>#REF!</v>
      </c>
      <c r="AB120" s="36" t="e">
        <f t="shared" si="88"/>
        <v>#REF!</v>
      </c>
      <c r="AC120" s="36" t="e">
        <f t="shared" si="88"/>
        <v>#REF!</v>
      </c>
      <c r="AD120" s="36" t="e">
        <f t="shared" si="88"/>
        <v>#REF!</v>
      </c>
      <c r="AE120" s="36" t="e">
        <f t="shared" si="88"/>
        <v>#REF!</v>
      </c>
      <c r="AF120" s="36" t="e">
        <f t="shared" si="88"/>
        <v>#REF!</v>
      </c>
      <c r="AG120" s="36" t="e">
        <f t="shared" si="88"/>
        <v>#REF!</v>
      </c>
      <c r="AH120" s="36" t="e">
        <f t="shared" si="88"/>
        <v>#REF!</v>
      </c>
      <c r="AI120" s="36" t="e">
        <f t="shared" si="88"/>
        <v>#REF!</v>
      </c>
      <c r="AJ120" s="36" t="e">
        <f t="shared" si="88"/>
        <v>#REF!</v>
      </c>
      <c r="AK120" s="36" t="e">
        <f t="shared" si="88"/>
        <v>#REF!</v>
      </c>
      <c r="AL120" s="36" t="e">
        <f t="shared" si="88"/>
        <v>#REF!</v>
      </c>
      <c r="AM120" s="36" t="e">
        <f t="shared" si="88"/>
        <v>#REF!</v>
      </c>
      <c r="AN120" s="36" t="e">
        <f t="shared" si="88"/>
        <v>#REF!</v>
      </c>
      <c r="AO120" s="36" t="e">
        <f t="shared" si="88"/>
        <v>#REF!</v>
      </c>
      <c r="AP120" s="36" t="e">
        <f t="shared" si="88"/>
        <v>#REF!</v>
      </c>
      <c r="AQ120" s="36" t="e">
        <f t="shared" si="88"/>
        <v>#REF!</v>
      </c>
      <c r="AR120" s="36" t="e">
        <f t="shared" si="88"/>
        <v>#REF!</v>
      </c>
      <c r="AS120" s="36" t="e">
        <f t="shared" si="88"/>
        <v>#REF!</v>
      </c>
      <c r="AT120" s="36" t="e">
        <f aca="true" t="shared" si="89" ref="AT120:BC120">AT117*0.5</f>
        <v>#REF!</v>
      </c>
      <c r="AU120" s="36" t="e">
        <f t="shared" si="89"/>
        <v>#REF!</v>
      </c>
      <c r="AV120" s="36" t="e">
        <f t="shared" si="89"/>
        <v>#REF!</v>
      </c>
      <c r="AW120" s="36" t="e">
        <f t="shared" si="89"/>
        <v>#REF!</v>
      </c>
      <c r="AX120" s="36" t="e">
        <f t="shared" si="89"/>
        <v>#REF!</v>
      </c>
      <c r="AY120" s="36" t="e">
        <f t="shared" si="89"/>
        <v>#REF!</v>
      </c>
      <c r="AZ120" s="36" t="e">
        <f t="shared" si="89"/>
        <v>#REF!</v>
      </c>
      <c r="BA120" s="36" t="e">
        <f t="shared" si="89"/>
        <v>#REF!</v>
      </c>
      <c r="BB120" s="36" t="e">
        <f t="shared" si="89"/>
        <v>#REF!</v>
      </c>
      <c r="BC120" s="36" t="e">
        <f t="shared" si="89"/>
        <v>#REF!</v>
      </c>
      <c r="BD120" s="36" t="e">
        <f aca="true" t="shared" si="90" ref="BD120:BU120">BD117*0.5</f>
        <v>#REF!</v>
      </c>
      <c r="BE120" s="36" t="e">
        <f t="shared" si="90"/>
        <v>#REF!</v>
      </c>
      <c r="BF120" s="36" t="e">
        <f t="shared" si="90"/>
        <v>#REF!</v>
      </c>
      <c r="BG120" s="36" t="e">
        <f t="shared" si="90"/>
        <v>#REF!</v>
      </c>
      <c r="BH120" s="36" t="e">
        <f t="shared" si="90"/>
        <v>#REF!</v>
      </c>
      <c r="BI120" s="36" t="e">
        <f t="shared" si="90"/>
        <v>#REF!</v>
      </c>
      <c r="BJ120" s="36" t="e">
        <f t="shared" si="90"/>
        <v>#REF!</v>
      </c>
      <c r="BK120" s="36" t="e">
        <f t="shared" si="90"/>
        <v>#REF!</v>
      </c>
      <c r="BL120" s="36" t="e">
        <f t="shared" si="90"/>
        <v>#REF!</v>
      </c>
      <c r="BM120" s="36" t="e">
        <f t="shared" si="90"/>
        <v>#REF!</v>
      </c>
      <c r="BN120" s="36" t="e">
        <f t="shared" si="90"/>
        <v>#REF!</v>
      </c>
      <c r="BO120" s="36" t="e">
        <f t="shared" si="90"/>
        <v>#REF!</v>
      </c>
      <c r="BP120" s="36" t="e">
        <f t="shared" si="90"/>
        <v>#REF!</v>
      </c>
      <c r="BQ120" s="36" t="e">
        <f t="shared" si="90"/>
        <v>#REF!</v>
      </c>
      <c r="BR120" s="36" t="e">
        <f t="shared" si="90"/>
        <v>#REF!</v>
      </c>
      <c r="BS120" s="36" t="e">
        <f t="shared" si="90"/>
        <v>#REF!</v>
      </c>
      <c r="BT120" s="36" t="e">
        <f t="shared" si="90"/>
        <v>#REF!</v>
      </c>
      <c r="BU120" s="36" t="e">
        <f t="shared" si="90"/>
        <v>#REF!</v>
      </c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</row>
    <row r="121" spans="1:93" ht="12.75" hidden="1">
      <c r="A121" s="156" t="s">
        <v>5</v>
      </c>
      <c r="B121" s="156"/>
      <c r="C121" s="156"/>
      <c r="D121" s="37" t="e">
        <f>D119-D120</f>
        <v>#REF!</v>
      </c>
      <c r="E121" s="37" t="e">
        <f>E119-E120</f>
        <v>#REF!</v>
      </c>
      <c r="F121" s="37" t="e">
        <f>F119-F120</f>
        <v>#REF!</v>
      </c>
      <c r="G121" s="37" t="e">
        <f>G119-G120</f>
        <v>#REF!</v>
      </c>
      <c r="H121" s="37" t="e">
        <f aca="true" t="shared" si="91" ref="H121:AS121">H119-H120</f>
        <v>#REF!</v>
      </c>
      <c r="I121" s="37" t="e">
        <f t="shared" si="91"/>
        <v>#REF!</v>
      </c>
      <c r="J121" s="37" t="e">
        <f t="shared" si="91"/>
        <v>#REF!</v>
      </c>
      <c r="K121" s="37" t="e">
        <f t="shared" si="91"/>
        <v>#REF!</v>
      </c>
      <c r="L121" s="37" t="e">
        <f t="shared" si="91"/>
        <v>#REF!</v>
      </c>
      <c r="M121" s="37" t="e">
        <f t="shared" si="91"/>
        <v>#REF!</v>
      </c>
      <c r="N121" s="37" t="e">
        <f t="shared" si="91"/>
        <v>#REF!</v>
      </c>
      <c r="O121" s="37" t="e">
        <f t="shared" si="91"/>
        <v>#REF!</v>
      </c>
      <c r="P121" s="37" t="e">
        <f t="shared" si="91"/>
        <v>#REF!</v>
      </c>
      <c r="Q121" s="37" t="e">
        <f t="shared" si="91"/>
        <v>#REF!</v>
      </c>
      <c r="R121" s="37" t="e">
        <f t="shared" si="91"/>
        <v>#REF!</v>
      </c>
      <c r="S121" s="37" t="e">
        <f t="shared" si="91"/>
        <v>#REF!</v>
      </c>
      <c r="T121" s="37" t="e">
        <f t="shared" si="91"/>
        <v>#REF!</v>
      </c>
      <c r="U121" s="37" t="e">
        <f t="shared" si="91"/>
        <v>#REF!</v>
      </c>
      <c r="V121" s="37" t="e">
        <f t="shared" si="91"/>
        <v>#REF!</v>
      </c>
      <c r="W121" s="37" t="e">
        <f t="shared" si="91"/>
        <v>#REF!</v>
      </c>
      <c r="X121" s="37" t="e">
        <f t="shared" si="91"/>
        <v>#REF!</v>
      </c>
      <c r="Y121" s="37" t="e">
        <f t="shared" si="91"/>
        <v>#REF!</v>
      </c>
      <c r="Z121" s="37" t="e">
        <f t="shared" si="91"/>
        <v>#REF!</v>
      </c>
      <c r="AA121" s="37" t="e">
        <f t="shared" si="91"/>
        <v>#REF!</v>
      </c>
      <c r="AB121" s="37" t="e">
        <f t="shared" si="91"/>
        <v>#REF!</v>
      </c>
      <c r="AC121" s="37" t="e">
        <f t="shared" si="91"/>
        <v>#REF!</v>
      </c>
      <c r="AD121" s="37" t="e">
        <f t="shared" si="91"/>
        <v>#REF!</v>
      </c>
      <c r="AE121" s="37" t="e">
        <f t="shared" si="91"/>
        <v>#REF!</v>
      </c>
      <c r="AF121" s="37" t="e">
        <f t="shared" si="91"/>
        <v>#REF!</v>
      </c>
      <c r="AG121" s="37" t="e">
        <f t="shared" si="91"/>
        <v>#REF!</v>
      </c>
      <c r="AH121" s="37" t="e">
        <f t="shared" si="91"/>
        <v>#REF!</v>
      </c>
      <c r="AI121" s="37" t="e">
        <f t="shared" si="91"/>
        <v>#REF!</v>
      </c>
      <c r="AJ121" s="37" t="e">
        <f t="shared" si="91"/>
        <v>#REF!</v>
      </c>
      <c r="AK121" s="37" t="e">
        <f t="shared" si="91"/>
        <v>#REF!</v>
      </c>
      <c r="AL121" s="37" t="e">
        <f t="shared" si="91"/>
        <v>#REF!</v>
      </c>
      <c r="AM121" s="37" t="e">
        <f t="shared" si="91"/>
        <v>#REF!</v>
      </c>
      <c r="AN121" s="37" t="e">
        <f t="shared" si="91"/>
        <v>#REF!</v>
      </c>
      <c r="AO121" s="37" t="e">
        <f t="shared" si="91"/>
        <v>#REF!</v>
      </c>
      <c r="AP121" s="37" t="e">
        <f t="shared" si="91"/>
        <v>#REF!</v>
      </c>
      <c r="AQ121" s="37" t="e">
        <f t="shared" si="91"/>
        <v>#REF!</v>
      </c>
      <c r="AR121" s="37" t="e">
        <f t="shared" si="91"/>
        <v>#REF!</v>
      </c>
      <c r="AS121" s="37" t="e">
        <f t="shared" si="91"/>
        <v>#REF!</v>
      </c>
      <c r="AT121" s="37" t="e">
        <f aca="true" t="shared" si="92" ref="AT121:BC121">AT119-AT120</f>
        <v>#REF!</v>
      </c>
      <c r="AU121" s="37" t="e">
        <f t="shared" si="92"/>
        <v>#REF!</v>
      </c>
      <c r="AV121" s="37" t="e">
        <f t="shared" si="92"/>
        <v>#REF!</v>
      </c>
      <c r="AW121" s="37" t="e">
        <f t="shared" si="92"/>
        <v>#REF!</v>
      </c>
      <c r="AX121" s="37" t="e">
        <f t="shared" si="92"/>
        <v>#REF!</v>
      </c>
      <c r="AY121" s="37" t="e">
        <f t="shared" si="92"/>
        <v>#REF!</v>
      </c>
      <c r="AZ121" s="37" t="e">
        <f t="shared" si="92"/>
        <v>#REF!</v>
      </c>
      <c r="BA121" s="37" t="e">
        <f t="shared" si="92"/>
        <v>#REF!</v>
      </c>
      <c r="BB121" s="37" t="e">
        <f t="shared" si="92"/>
        <v>#REF!</v>
      </c>
      <c r="BC121" s="37" t="e">
        <f t="shared" si="92"/>
        <v>#REF!</v>
      </c>
      <c r="BD121" s="37" t="e">
        <f aca="true" t="shared" si="93" ref="BD121:BU121">BD119-BD120</f>
        <v>#REF!</v>
      </c>
      <c r="BE121" s="37" t="e">
        <f t="shared" si="93"/>
        <v>#REF!</v>
      </c>
      <c r="BF121" s="37" t="e">
        <f t="shared" si="93"/>
        <v>#REF!</v>
      </c>
      <c r="BG121" s="37" t="e">
        <f t="shared" si="93"/>
        <v>#REF!</v>
      </c>
      <c r="BH121" s="37" t="e">
        <f t="shared" si="93"/>
        <v>#REF!</v>
      </c>
      <c r="BI121" s="37" t="e">
        <f t="shared" si="93"/>
        <v>#REF!</v>
      </c>
      <c r="BJ121" s="37" t="e">
        <f t="shared" si="93"/>
        <v>#REF!</v>
      </c>
      <c r="BK121" s="37" t="e">
        <f t="shared" si="93"/>
        <v>#REF!</v>
      </c>
      <c r="BL121" s="37" t="e">
        <f t="shared" si="93"/>
        <v>#REF!</v>
      </c>
      <c r="BM121" s="37" t="e">
        <f t="shared" si="93"/>
        <v>#REF!</v>
      </c>
      <c r="BN121" s="37" t="e">
        <f t="shared" si="93"/>
        <v>#REF!</v>
      </c>
      <c r="BO121" s="37" t="e">
        <f t="shared" si="93"/>
        <v>#REF!</v>
      </c>
      <c r="BP121" s="37" t="e">
        <f t="shared" si="93"/>
        <v>#REF!</v>
      </c>
      <c r="BQ121" s="37" t="e">
        <f t="shared" si="93"/>
        <v>#REF!</v>
      </c>
      <c r="BR121" s="37" t="e">
        <f t="shared" si="93"/>
        <v>#REF!</v>
      </c>
      <c r="BS121" s="37" t="e">
        <f t="shared" si="93"/>
        <v>#REF!</v>
      </c>
      <c r="BT121" s="37" t="e">
        <f t="shared" si="93"/>
        <v>#REF!</v>
      </c>
      <c r="BU121" s="37" t="e">
        <f t="shared" si="93"/>
        <v>#REF!</v>
      </c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</row>
    <row r="122" spans="1:93" ht="12.75" hidden="1">
      <c r="A122" s="157" t="s">
        <v>9</v>
      </c>
      <c r="B122" s="157"/>
      <c r="C122" s="157"/>
      <c r="D122" s="38" t="e">
        <f>D121*0.08</f>
        <v>#REF!</v>
      </c>
      <c r="E122" s="38" t="e">
        <f>E121*0.08</f>
        <v>#REF!</v>
      </c>
      <c r="F122" s="38" t="e">
        <f>F121*0.08</f>
        <v>#REF!</v>
      </c>
      <c r="G122" s="38" t="e">
        <f>G121*0.08</f>
        <v>#REF!</v>
      </c>
      <c r="H122" s="38" t="e">
        <f aca="true" t="shared" si="94" ref="H122:AS122">H121*0.08</f>
        <v>#REF!</v>
      </c>
      <c r="I122" s="38" t="e">
        <f t="shared" si="94"/>
        <v>#REF!</v>
      </c>
      <c r="J122" s="38" t="e">
        <f t="shared" si="94"/>
        <v>#REF!</v>
      </c>
      <c r="K122" s="38" t="e">
        <f t="shared" si="94"/>
        <v>#REF!</v>
      </c>
      <c r="L122" s="38" t="e">
        <f t="shared" si="94"/>
        <v>#REF!</v>
      </c>
      <c r="M122" s="38" t="e">
        <f t="shared" si="94"/>
        <v>#REF!</v>
      </c>
      <c r="N122" s="38" t="e">
        <f t="shared" si="94"/>
        <v>#REF!</v>
      </c>
      <c r="O122" s="38" t="e">
        <f t="shared" si="94"/>
        <v>#REF!</v>
      </c>
      <c r="P122" s="38" t="e">
        <f t="shared" si="94"/>
        <v>#REF!</v>
      </c>
      <c r="Q122" s="38" t="e">
        <f t="shared" si="94"/>
        <v>#REF!</v>
      </c>
      <c r="R122" s="38" t="e">
        <f t="shared" si="94"/>
        <v>#REF!</v>
      </c>
      <c r="S122" s="38" t="e">
        <f t="shared" si="94"/>
        <v>#REF!</v>
      </c>
      <c r="T122" s="38" t="e">
        <f t="shared" si="94"/>
        <v>#REF!</v>
      </c>
      <c r="U122" s="38" t="e">
        <f t="shared" si="94"/>
        <v>#REF!</v>
      </c>
      <c r="V122" s="38" t="e">
        <f t="shared" si="94"/>
        <v>#REF!</v>
      </c>
      <c r="W122" s="38" t="e">
        <f t="shared" si="94"/>
        <v>#REF!</v>
      </c>
      <c r="X122" s="38" t="e">
        <f t="shared" si="94"/>
        <v>#REF!</v>
      </c>
      <c r="Y122" s="38" t="e">
        <f t="shared" si="94"/>
        <v>#REF!</v>
      </c>
      <c r="Z122" s="38" t="e">
        <f t="shared" si="94"/>
        <v>#REF!</v>
      </c>
      <c r="AA122" s="38" t="e">
        <f t="shared" si="94"/>
        <v>#REF!</v>
      </c>
      <c r="AB122" s="38" t="e">
        <f t="shared" si="94"/>
        <v>#REF!</v>
      </c>
      <c r="AC122" s="38" t="e">
        <f t="shared" si="94"/>
        <v>#REF!</v>
      </c>
      <c r="AD122" s="38" t="e">
        <f t="shared" si="94"/>
        <v>#REF!</v>
      </c>
      <c r="AE122" s="38" t="e">
        <f t="shared" si="94"/>
        <v>#REF!</v>
      </c>
      <c r="AF122" s="38" t="e">
        <f t="shared" si="94"/>
        <v>#REF!</v>
      </c>
      <c r="AG122" s="38" t="e">
        <f t="shared" si="94"/>
        <v>#REF!</v>
      </c>
      <c r="AH122" s="38" t="e">
        <f t="shared" si="94"/>
        <v>#REF!</v>
      </c>
      <c r="AI122" s="38" t="e">
        <f t="shared" si="94"/>
        <v>#REF!</v>
      </c>
      <c r="AJ122" s="38" t="e">
        <f t="shared" si="94"/>
        <v>#REF!</v>
      </c>
      <c r="AK122" s="38" t="e">
        <f t="shared" si="94"/>
        <v>#REF!</v>
      </c>
      <c r="AL122" s="38" t="e">
        <f t="shared" si="94"/>
        <v>#REF!</v>
      </c>
      <c r="AM122" s="38" t="e">
        <f t="shared" si="94"/>
        <v>#REF!</v>
      </c>
      <c r="AN122" s="38" t="e">
        <f t="shared" si="94"/>
        <v>#REF!</v>
      </c>
      <c r="AO122" s="38" t="e">
        <f t="shared" si="94"/>
        <v>#REF!</v>
      </c>
      <c r="AP122" s="38" t="e">
        <f t="shared" si="94"/>
        <v>#REF!</v>
      </c>
      <c r="AQ122" s="38" t="e">
        <f t="shared" si="94"/>
        <v>#REF!</v>
      </c>
      <c r="AR122" s="38" t="e">
        <f t="shared" si="94"/>
        <v>#REF!</v>
      </c>
      <c r="AS122" s="38" t="e">
        <f t="shared" si="94"/>
        <v>#REF!</v>
      </c>
      <c r="AT122" s="38" t="e">
        <f aca="true" t="shared" si="95" ref="AT122:BC122">AT121*0.08</f>
        <v>#REF!</v>
      </c>
      <c r="AU122" s="38" t="e">
        <f t="shared" si="95"/>
        <v>#REF!</v>
      </c>
      <c r="AV122" s="38" t="e">
        <f t="shared" si="95"/>
        <v>#REF!</v>
      </c>
      <c r="AW122" s="38" t="e">
        <f t="shared" si="95"/>
        <v>#REF!</v>
      </c>
      <c r="AX122" s="38" t="e">
        <f t="shared" si="95"/>
        <v>#REF!</v>
      </c>
      <c r="AY122" s="38" t="e">
        <f t="shared" si="95"/>
        <v>#REF!</v>
      </c>
      <c r="AZ122" s="38" t="e">
        <f t="shared" si="95"/>
        <v>#REF!</v>
      </c>
      <c r="BA122" s="38" t="e">
        <f t="shared" si="95"/>
        <v>#REF!</v>
      </c>
      <c r="BB122" s="38" t="e">
        <f t="shared" si="95"/>
        <v>#REF!</v>
      </c>
      <c r="BC122" s="38" t="e">
        <f t="shared" si="95"/>
        <v>#REF!</v>
      </c>
      <c r="BD122" s="38" t="e">
        <f aca="true" t="shared" si="96" ref="BD122:BU122">BD121*0.08</f>
        <v>#REF!</v>
      </c>
      <c r="BE122" s="38" t="e">
        <f t="shared" si="96"/>
        <v>#REF!</v>
      </c>
      <c r="BF122" s="38" t="e">
        <f t="shared" si="96"/>
        <v>#REF!</v>
      </c>
      <c r="BG122" s="38" t="e">
        <f t="shared" si="96"/>
        <v>#REF!</v>
      </c>
      <c r="BH122" s="38" t="e">
        <f t="shared" si="96"/>
        <v>#REF!</v>
      </c>
      <c r="BI122" s="38" t="e">
        <f t="shared" si="96"/>
        <v>#REF!</v>
      </c>
      <c r="BJ122" s="38" t="e">
        <f t="shared" si="96"/>
        <v>#REF!</v>
      </c>
      <c r="BK122" s="38" t="e">
        <f t="shared" si="96"/>
        <v>#REF!</v>
      </c>
      <c r="BL122" s="38" t="e">
        <f t="shared" si="96"/>
        <v>#REF!</v>
      </c>
      <c r="BM122" s="38" t="e">
        <f t="shared" si="96"/>
        <v>#REF!</v>
      </c>
      <c r="BN122" s="38" t="e">
        <f t="shared" si="96"/>
        <v>#REF!</v>
      </c>
      <c r="BO122" s="38" t="e">
        <f t="shared" si="96"/>
        <v>#REF!</v>
      </c>
      <c r="BP122" s="38" t="e">
        <f t="shared" si="96"/>
        <v>#REF!</v>
      </c>
      <c r="BQ122" s="38" t="e">
        <f t="shared" si="96"/>
        <v>#REF!</v>
      </c>
      <c r="BR122" s="38" t="e">
        <f t="shared" si="96"/>
        <v>#REF!</v>
      </c>
      <c r="BS122" s="38" t="e">
        <f t="shared" si="96"/>
        <v>#REF!</v>
      </c>
      <c r="BT122" s="38" t="e">
        <f t="shared" si="96"/>
        <v>#REF!</v>
      </c>
      <c r="BU122" s="38" t="e">
        <f t="shared" si="96"/>
        <v>#REF!</v>
      </c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</row>
    <row r="123" spans="1:93" ht="12.75" hidden="1">
      <c r="A123" s="156" t="s">
        <v>4</v>
      </c>
      <c r="B123" s="156"/>
      <c r="C123" s="156"/>
      <c r="D123" s="37" t="e">
        <f>D119-D122</f>
        <v>#REF!</v>
      </c>
      <c r="E123" s="37" t="e">
        <f>E119-E122</f>
        <v>#REF!</v>
      </c>
      <c r="F123" s="37" t="e">
        <f>F119-F122</f>
        <v>#REF!</v>
      </c>
      <c r="G123" s="37" t="e">
        <f>G119-G122</f>
        <v>#REF!</v>
      </c>
      <c r="H123" s="37" t="e">
        <f aca="true" t="shared" si="97" ref="H123:AS123">H119-H122</f>
        <v>#REF!</v>
      </c>
      <c r="I123" s="37" t="e">
        <f t="shared" si="97"/>
        <v>#REF!</v>
      </c>
      <c r="J123" s="37" t="e">
        <f t="shared" si="97"/>
        <v>#REF!</v>
      </c>
      <c r="K123" s="37" t="e">
        <f t="shared" si="97"/>
        <v>#REF!</v>
      </c>
      <c r="L123" s="37" t="e">
        <f t="shared" si="97"/>
        <v>#REF!</v>
      </c>
      <c r="M123" s="37" t="e">
        <f t="shared" si="97"/>
        <v>#REF!</v>
      </c>
      <c r="N123" s="37" t="e">
        <f t="shared" si="97"/>
        <v>#REF!</v>
      </c>
      <c r="O123" s="37" t="e">
        <f t="shared" si="97"/>
        <v>#REF!</v>
      </c>
      <c r="P123" s="37" t="e">
        <f t="shared" si="97"/>
        <v>#REF!</v>
      </c>
      <c r="Q123" s="37" t="e">
        <f t="shared" si="97"/>
        <v>#REF!</v>
      </c>
      <c r="R123" s="37" t="e">
        <f t="shared" si="97"/>
        <v>#REF!</v>
      </c>
      <c r="S123" s="37" t="e">
        <f t="shared" si="97"/>
        <v>#REF!</v>
      </c>
      <c r="T123" s="37" t="e">
        <f t="shared" si="97"/>
        <v>#REF!</v>
      </c>
      <c r="U123" s="37" t="e">
        <f t="shared" si="97"/>
        <v>#REF!</v>
      </c>
      <c r="V123" s="37" t="e">
        <f t="shared" si="97"/>
        <v>#REF!</v>
      </c>
      <c r="W123" s="37" t="e">
        <f t="shared" si="97"/>
        <v>#REF!</v>
      </c>
      <c r="X123" s="37" t="e">
        <f t="shared" si="97"/>
        <v>#REF!</v>
      </c>
      <c r="Y123" s="37" t="e">
        <f t="shared" si="97"/>
        <v>#REF!</v>
      </c>
      <c r="Z123" s="37" t="e">
        <f t="shared" si="97"/>
        <v>#REF!</v>
      </c>
      <c r="AA123" s="37" t="e">
        <f t="shared" si="97"/>
        <v>#REF!</v>
      </c>
      <c r="AB123" s="37" t="e">
        <f t="shared" si="97"/>
        <v>#REF!</v>
      </c>
      <c r="AC123" s="37" t="e">
        <f t="shared" si="97"/>
        <v>#REF!</v>
      </c>
      <c r="AD123" s="37" t="e">
        <f t="shared" si="97"/>
        <v>#REF!</v>
      </c>
      <c r="AE123" s="37" t="e">
        <f t="shared" si="97"/>
        <v>#REF!</v>
      </c>
      <c r="AF123" s="37" t="e">
        <f t="shared" si="97"/>
        <v>#REF!</v>
      </c>
      <c r="AG123" s="37" t="e">
        <f t="shared" si="97"/>
        <v>#REF!</v>
      </c>
      <c r="AH123" s="37" t="e">
        <f t="shared" si="97"/>
        <v>#REF!</v>
      </c>
      <c r="AI123" s="37" t="e">
        <f t="shared" si="97"/>
        <v>#REF!</v>
      </c>
      <c r="AJ123" s="37" t="e">
        <f t="shared" si="97"/>
        <v>#REF!</v>
      </c>
      <c r="AK123" s="37" t="e">
        <f t="shared" si="97"/>
        <v>#REF!</v>
      </c>
      <c r="AL123" s="37" t="e">
        <f t="shared" si="97"/>
        <v>#REF!</v>
      </c>
      <c r="AM123" s="37" t="e">
        <f t="shared" si="97"/>
        <v>#REF!</v>
      </c>
      <c r="AN123" s="37" t="e">
        <f t="shared" si="97"/>
        <v>#REF!</v>
      </c>
      <c r="AO123" s="37" t="e">
        <f t="shared" si="97"/>
        <v>#REF!</v>
      </c>
      <c r="AP123" s="37" t="e">
        <f t="shared" si="97"/>
        <v>#REF!</v>
      </c>
      <c r="AQ123" s="37" t="e">
        <f t="shared" si="97"/>
        <v>#REF!</v>
      </c>
      <c r="AR123" s="37" t="e">
        <f t="shared" si="97"/>
        <v>#REF!</v>
      </c>
      <c r="AS123" s="37" t="e">
        <f t="shared" si="97"/>
        <v>#REF!</v>
      </c>
      <c r="AT123" s="37" t="e">
        <f aca="true" t="shared" si="98" ref="AT123:BC123">AT119-AT122</f>
        <v>#REF!</v>
      </c>
      <c r="AU123" s="37" t="e">
        <f t="shared" si="98"/>
        <v>#REF!</v>
      </c>
      <c r="AV123" s="37" t="e">
        <f t="shared" si="98"/>
        <v>#REF!</v>
      </c>
      <c r="AW123" s="37" t="e">
        <f t="shared" si="98"/>
        <v>#REF!</v>
      </c>
      <c r="AX123" s="37" t="e">
        <f t="shared" si="98"/>
        <v>#REF!</v>
      </c>
      <c r="AY123" s="37" t="e">
        <f t="shared" si="98"/>
        <v>#REF!</v>
      </c>
      <c r="AZ123" s="37" t="e">
        <f t="shared" si="98"/>
        <v>#REF!</v>
      </c>
      <c r="BA123" s="37" t="e">
        <f t="shared" si="98"/>
        <v>#REF!</v>
      </c>
      <c r="BB123" s="37" t="e">
        <f t="shared" si="98"/>
        <v>#REF!</v>
      </c>
      <c r="BC123" s="37" t="e">
        <f t="shared" si="98"/>
        <v>#REF!</v>
      </c>
      <c r="BD123" s="37" t="e">
        <f aca="true" t="shared" si="99" ref="BD123:BU123">BD119-BD122</f>
        <v>#REF!</v>
      </c>
      <c r="BE123" s="37" t="e">
        <f t="shared" si="99"/>
        <v>#REF!</v>
      </c>
      <c r="BF123" s="37" t="e">
        <f t="shared" si="99"/>
        <v>#REF!</v>
      </c>
      <c r="BG123" s="37" t="e">
        <f t="shared" si="99"/>
        <v>#REF!</v>
      </c>
      <c r="BH123" s="37" t="e">
        <f t="shared" si="99"/>
        <v>#REF!</v>
      </c>
      <c r="BI123" s="37" t="e">
        <f t="shared" si="99"/>
        <v>#REF!</v>
      </c>
      <c r="BJ123" s="37" t="e">
        <f t="shared" si="99"/>
        <v>#REF!</v>
      </c>
      <c r="BK123" s="37" t="e">
        <f t="shared" si="99"/>
        <v>#REF!</v>
      </c>
      <c r="BL123" s="37" t="e">
        <f t="shared" si="99"/>
        <v>#REF!</v>
      </c>
      <c r="BM123" s="37" t="e">
        <f t="shared" si="99"/>
        <v>#REF!</v>
      </c>
      <c r="BN123" s="37" t="e">
        <f t="shared" si="99"/>
        <v>#REF!</v>
      </c>
      <c r="BO123" s="37" t="e">
        <f t="shared" si="99"/>
        <v>#REF!</v>
      </c>
      <c r="BP123" s="37" t="e">
        <f t="shared" si="99"/>
        <v>#REF!</v>
      </c>
      <c r="BQ123" s="37" t="e">
        <f t="shared" si="99"/>
        <v>#REF!</v>
      </c>
      <c r="BR123" s="37" t="e">
        <f t="shared" si="99"/>
        <v>#REF!</v>
      </c>
      <c r="BS123" s="37" t="e">
        <f t="shared" si="99"/>
        <v>#REF!</v>
      </c>
      <c r="BT123" s="37" t="e">
        <f t="shared" si="99"/>
        <v>#REF!</v>
      </c>
      <c r="BU123" s="37" t="e">
        <f t="shared" si="99"/>
        <v>#REF!</v>
      </c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</row>
    <row r="124" spans="1:93" ht="12.75" hidden="1">
      <c r="A124" s="158"/>
      <c r="B124" s="158"/>
      <c r="C124" s="158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</row>
    <row r="125" spans="1:93" s="15" customFormat="1" ht="12.75">
      <c r="A125" s="145" t="s">
        <v>2</v>
      </c>
      <c r="B125" s="145"/>
      <c r="C125" s="159">
        <v>0</v>
      </c>
      <c r="D125" s="159">
        <f>C133</f>
        <v>0</v>
      </c>
      <c r="E125" s="159">
        <f>D133</f>
        <v>0</v>
      </c>
      <c r="F125" s="159">
        <f>E133</f>
        <v>522693.47227436944</v>
      </c>
      <c r="G125" s="159">
        <f>F133</f>
        <v>503272.8744924199</v>
      </c>
      <c r="H125" s="159">
        <f aca="true" t="shared" si="100" ref="H125:AS125">G133</f>
        <v>463011.0445330263</v>
      </c>
      <c r="I125" s="159">
        <f t="shared" si="100"/>
        <v>425970.1609703842</v>
      </c>
      <c r="J125" s="159">
        <f t="shared" si="100"/>
        <v>391892.54809275345</v>
      </c>
      <c r="K125" s="159">
        <f t="shared" si="100"/>
        <v>360541.14424533315</v>
      </c>
      <c r="L125" s="159">
        <f t="shared" si="100"/>
        <v>331697.8527057065</v>
      </c>
      <c r="M125" s="159">
        <f t="shared" si="100"/>
        <v>305162.02448925</v>
      </c>
      <c r="N125" s="159">
        <f t="shared" si="100"/>
        <v>280749.06253011</v>
      </c>
      <c r="O125" s="159">
        <f t="shared" si="100"/>
        <v>258289.1375277012</v>
      </c>
      <c r="P125" s="159">
        <f t="shared" si="100"/>
        <v>237626.0065254851</v>
      </c>
      <c r="Q125" s="159">
        <f t="shared" si="100"/>
        <v>218615.9260034463</v>
      </c>
      <c r="R125" s="159">
        <f t="shared" si="100"/>
        <v>201126.6519231706</v>
      </c>
      <c r="S125" s="159">
        <f t="shared" si="100"/>
        <v>185036.51976931695</v>
      </c>
      <c r="T125" s="159">
        <f t="shared" si="100"/>
        <v>170233.5981877716</v>
      </c>
      <c r="U125" s="159">
        <f t="shared" si="100"/>
        <v>156614.91033274986</v>
      </c>
      <c r="V125" s="159">
        <f t="shared" si="100"/>
        <v>144085.71750612988</v>
      </c>
      <c r="W125" s="159">
        <f t="shared" si="100"/>
        <v>132558.8601056395</v>
      </c>
      <c r="X125" s="159">
        <f t="shared" si="100"/>
        <v>121954.15129718833</v>
      </c>
      <c r="Y125" s="159">
        <f t="shared" si="100"/>
        <v>112197.81919341326</v>
      </c>
      <c r="Z125" s="159">
        <f t="shared" si="100"/>
        <v>103221.9936579402</v>
      </c>
      <c r="AA125" s="159">
        <f t="shared" si="100"/>
        <v>94964.23416530498</v>
      </c>
      <c r="AB125" s="159">
        <f t="shared" si="100"/>
        <v>87367.09543208058</v>
      </c>
      <c r="AC125" s="159">
        <f t="shared" si="100"/>
        <v>80377.72779751413</v>
      </c>
      <c r="AD125" s="159">
        <f t="shared" si="100"/>
        <v>73947.509573713</v>
      </c>
      <c r="AE125" s="159">
        <f t="shared" si="100"/>
        <v>68031.70880781596</v>
      </c>
      <c r="AF125" s="159">
        <f t="shared" si="100"/>
        <v>62589.17210319068</v>
      </c>
      <c r="AG125" s="159">
        <f t="shared" si="100"/>
        <v>57582.03833493542</v>
      </c>
      <c r="AH125" s="159">
        <f t="shared" si="100"/>
        <v>52975.47526814059</v>
      </c>
      <c r="AI125" s="159">
        <f t="shared" si="100"/>
        <v>48737.43724668934</v>
      </c>
      <c r="AJ125" s="159">
        <f t="shared" si="100"/>
        <v>44838.4422669542</v>
      </c>
      <c r="AK125" s="159">
        <f t="shared" si="100"/>
        <v>41251.36688559786</v>
      </c>
      <c r="AL125" s="159">
        <f t="shared" si="100"/>
        <v>37951.25753475003</v>
      </c>
      <c r="AM125" s="159">
        <f t="shared" si="100"/>
        <v>34915.15693197003</v>
      </c>
      <c r="AN125" s="159">
        <f t="shared" si="100"/>
        <v>32121.944377412427</v>
      </c>
      <c r="AO125" s="159">
        <f t="shared" si="100"/>
        <v>29552.188827219434</v>
      </c>
      <c r="AP125" s="159">
        <f t="shared" si="100"/>
        <v>27188.01372104188</v>
      </c>
      <c r="AQ125" s="159">
        <f t="shared" si="100"/>
        <v>25012.972623358528</v>
      </c>
      <c r="AR125" s="159">
        <f t="shared" si="100"/>
        <v>23011.934813489846</v>
      </c>
      <c r="AS125" s="159">
        <f t="shared" si="100"/>
        <v>21170.98002841066</v>
      </c>
      <c r="AT125" s="159">
        <f aca="true" t="shared" si="101" ref="AT125:BC125">AS133</f>
        <v>19477.301626137807</v>
      </c>
      <c r="AU125" s="159">
        <f t="shared" si="101"/>
        <v>17919.117496046783</v>
      </c>
      <c r="AV125" s="159">
        <f t="shared" si="101"/>
        <v>16485.58809636304</v>
      </c>
      <c r="AW125" s="159">
        <f t="shared" si="101"/>
        <v>15166.741048653997</v>
      </c>
      <c r="AX125" s="159">
        <f t="shared" si="101"/>
        <v>13953.401764761678</v>
      </c>
      <c r="AY125" s="159">
        <f t="shared" si="101"/>
        <v>12837.129623580744</v>
      </c>
      <c r="AZ125" s="159">
        <f t="shared" si="101"/>
        <v>11810.159253694284</v>
      </c>
      <c r="BA125" s="159">
        <f t="shared" si="101"/>
        <v>10865.346513398741</v>
      </c>
      <c r="BB125" s="159">
        <f t="shared" si="101"/>
        <v>9996.118792326843</v>
      </c>
      <c r="BC125" s="159">
        <f t="shared" si="101"/>
        <v>9196.429288940695</v>
      </c>
      <c r="BD125" s="159">
        <f aca="true" t="shared" si="102" ref="BD125:BU125">BC133</f>
        <v>8460.714945825439</v>
      </c>
      <c r="BE125" s="159">
        <f t="shared" si="102"/>
        <v>8460.714945825439</v>
      </c>
      <c r="BF125" s="159">
        <f t="shared" si="102"/>
        <v>8460.714945825439</v>
      </c>
      <c r="BG125" s="159">
        <f t="shared" si="102"/>
        <v>8460.714945825439</v>
      </c>
      <c r="BH125" s="159">
        <f t="shared" si="102"/>
        <v>8460.714945825439</v>
      </c>
      <c r="BI125" s="159">
        <f t="shared" si="102"/>
        <v>8460.714945825439</v>
      </c>
      <c r="BJ125" s="159">
        <f t="shared" si="102"/>
        <v>8460.714945825439</v>
      </c>
      <c r="BK125" s="159">
        <f t="shared" si="102"/>
        <v>8460.714945825439</v>
      </c>
      <c r="BL125" s="159">
        <f t="shared" si="102"/>
        <v>8460.714945825439</v>
      </c>
      <c r="BM125" s="159">
        <f t="shared" si="102"/>
        <v>8460.714945825439</v>
      </c>
      <c r="BN125" s="159">
        <f t="shared" si="102"/>
        <v>8460.714945825439</v>
      </c>
      <c r="BO125" s="159">
        <f t="shared" si="102"/>
        <v>8460.714945825439</v>
      </c>
      <c r="BP125" s="159">
        <f t="shared" si="102"/>
        <v>8460.714945825439</v>
      </c>
      <c r="BQ125" s="159">
        <f t="shared" si="102"/>
        <v>8460.714945825439</v>
      </c>
      <c r="BR125" s="159">
        <f t="shared" si="102"/>
        <v>8460.714945825439</v>
      </c>
      <c r="BS125" s="159">
        <f t="shared" si="102"/>
        <v>8460.714945825439</v>
      </c>
      <c r="BT125" s="159">
        <f t="shared" si="102"/>
        <v>8460.714945825439</v>
      </c>
      <c r="BU125" s="159">
        <f t="shared" si="102"/>
        <v>8460.714945825439</v>
      </c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</row>
    <row r="126" spans="1:93" s="15" customFormat="1" ht="12.75">
      <c r="A126" s="145" t="s">
        <v>127</v>
      </c>
      <c r="B126" s="145"/>
      <c r="C126" s="159">
        <f>C71</f>
        <v>285245.9882315682</v>
      </c>
      <c r="D126" s="159">
        <f>D71</f>
        <v>164969.9195232</v>
      </c>
      <c r="E126" s="159">
        <f aca="true" t="shared" si="103" ref="E126:BP126">E71</f>
        <v>94256.45919770001</v>
      </c>
      <c r="F126" s="159">
        <f t="shared" si="103"/>
        <v>23328</v>
      </c>
      <c r="G126" s="159">
        <f t="shared" si="103"/>
        <v>0</v>
      </c>
      <c r="H126" s="159">
        <f t="shared" si="103"/>
        <v>0</v>
      </c>
      <c r="I126" s="159">
        <f t="shared" si="103"/>
        <v>0</v>
      </c>
      <c r="J126" s="159">
        <f t="shared" si="103"/>
        <v>0</v>
      </c>
      <c r="K126" s="159">
        <f t="shared" si="103"/>
        <v>0</v>
      </c>
      <c r="L126" s="159">
        <f t="shared" si="103"/>
        <v>0</v>
      </c>
      <c r="M126" s="159">
        <f t="shared" si="103"/>
        <v>0</v>
      </c>
      <c r="N126" s="159">
        <f t="shared" si="103"/>
        <v>0</v>
      </c>
      <c r="O126" s="159">
        <f t="shared" si="103"/>
        <v>0</v>
      </c>
      <c r="P126" s="159">
        <f t="shared" si="103"/>
        <v>0</v>
      </c>
      <c r="Q126" s="159">
        <f t="shared" si="103"/>
        <v>0</v>
      </c>
      <c r="R126" s="159">
        <f t="shared" si="103"/>
        <v>0</v>
      </c>
      <c r="S126" s="159">
        <f t="shared" si="103"/>
        <v>0</v>
      </c>
      <c r="T126" s="159">
        <f t="shared" si="103"/>
        <v>0</v>
      </c>
      <c r="U126" s="159">
        <f t="shared" si="103"/>
        <v>0</v>
      </c>
      <c r="V126" s="159">
        <f t="shared" si="103"/>
        <v>0</v>
      </c>
      <c r="W126" s="159">
        <f t="shared" si="103"/>
        <v>0</v>
      </c>
      <c r="X126" s="159">
        <f t="shared" si="103"/>
        <v>0</v>
      </c>
      <c r="Y126" s="159">
        <f t="shared" si="103"/>
        <v>0</v>
      </c>
      <c r="Z126" s="159">
        <f t="shared" si="103"/>
        <v>0</v>
      </c>
      <c r="AA126" s="159">
        <f t="shared" si="103"/>
        <v>0</v>
      </c>
      <c r="AB126" s="159">
        <f t="shared" si="103"/>
        <v>0</v>
      </c>
      <c r="AC126" s="159">
        <f t="shared" si="103"/>
        <v>0</v>
      </c>
      <c r="AD126" s="159">
        <f t="shared" si="103"/>
        <v>0</v>
      </c>
      <c r="AE126" s="159">
        <f t="shared" si="103"/>
        <v>0</v>
      </c>
      <c r="AF126" s="159">
        <f t="shared" si="103"/>
        <v>0</v>
      </c>
      <c r="AG126" s="159">
        <f t="shared" si="103"/>
        <v>0</v>
      </c>
      <c r="AH126" s="159">
        <f t="shared" si="103"/>
        <v>0</v>
      </c>
      <c r="AI126" s="159">
        <f t="shared" si="103"/>
        <v>0</v>
      </c>
      <c r="AJ126" s="159">
        <f t="shared" si="103"/>
        <v>0</v>
      </c>
      <c r="AK126" s="159">
        <f t="shared" si="103"/>
        <v>0</v>
      </c>
      <c r="AL126" s="159">
        <f t="shared" si="103"/>
        <v>0</v>
      </c>
      <c r="AM126" s="159">
        <f t="shared" si="103"/>
        <v>0</v>
      </c>
      <c r="AN126" s="159">
        <f t="shared" si="103"/>
        <v>0</v>
      </c>
      <c r="AO126" s="159">
        <f t="shared" si="103"/>
        <v>0</v>
      </c>
      <c r="AP126" s="159">
        <f t="shared" si="103"/>
        <v>0</v>
      </c>
      <c r="AQ126" s="159">
        <f t="shared" si="103"/>
        <v>0</v>
      </c>
      <c r="AR126" s="159">
        <f t="shared" si="103"/>
        <v>0</v>
      </c>
      <c r="AS126" s="159">
        <f t="shared" si="103"/>
        <v>0</v>
      </c>
      <c r="AT126" s="159">
        <f t="shared" si="103"/>
        <v>0</v>
      </c>
      <c r="AU126" s="159">
        <f t="shared" si="103"/>
        <v>0</v>
      </c>
      <c r="AV126" s="159">
        <f t="shared" si="103"/>
        <v>0</v>
      </c>
      <c r="AW126" s="159">
        <f t="shared" si="103"/>
        <v>0</v>
      </c>
      <c r="AX126" s="159">
        <f t="shared" si="103"/>
        <v>0</v>
      </c>
      <c r="AY126" s="159">
        <f t="shared" si="103"/>
        <v>0</v>
      </c>
      <c r="AZ126" s="159">
        <f t="shared" si="103"/>
        <v>0</v>
      </c>
      <c r="BA126" s="159">
        <f t="shared" si="103"/>
        <v>0</v>
      </c>
      <c r="BB126" s="159">
        <f t="shared" si="103"/>
        <v>0</v>
      </c>
      <c r="BC126" s="159">
        <f t="shared" si="103"/>
        <v>0</v>
      </c>
      <c r="BD126" s="159">
        <f t="shared" si="103"/>
        <v>0</v>
      </c>
      <c r="BE126" s="159">
        <f t="shared" si="103"/>
        <v>0</v>
      </c>
      <c r="BF126" s="159">
        <f t="shared" si="103"/>
        <v>0</v>
      </c>
      <c r="BG126" s="159">
        <f t="shared" si="103"/>
        <v>0</v>
      </c>
      <c r="BH126" s="159">
        <f t="shared" si="103"/>
        <v>0</v>
      </c>
      <c r="BI126" s="159">
        <f t="shared" si="103"/>
        <v>0</v>
      </c>
      <c r="BJ126" s="159">
        <f t="shared" si="103"/>
        <v>0</v>
      </c>
      <c r="BK126" s="159">
        <f t="shared" si="103"/>
        <v>0</v>
      </c>
      <c r="BL126" s="159">
        <f t="shared" si="103"/>
        <v>0</v>
      </c>
      <c r="BM126" s="159">
        <f t="shared" si="103"/>
        <v>0</v>
      </c>
      <c r="BN126" s="159">
        <f t="shared" si="103"/>
        <v>0</v>
      </c>
      <c r="BO126" s="159">
        <f t="shared" si="103"/>
        <v>0</v>
      </c>
      <c r="BP126" s="159">
        <f t="shared" si="103"/>
        <v>0</v>
      </c>
      <c r="BQ126" s="159">
        <f>BQ71</f>
        <v>0</v>
      </c>
      <c r="BR126" s="159">
        <f>BR71</f>
        <v>0</v>
      </c>
      <c r="BS126" s="159">
        <f>BS71</f>
        <v>0</v>
      </c>
      <c r="BT126" s="159">
        <f>BT71</f>
        <v>0</v>
      </c>
      <c r="BU126" s="159">
        <f>BU71</f>
        <v>0</v>
      </c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</row>
    <row r="127" spans="1:93" s="15" customFormat="1" ht="12.75">
      <c r="A127" s="145" t="s">
        <v>18</v>
      </c>
      <c r="B127" s="145"/>
      <c r="C127" s="159">
        <f>C126</f>
        <v>285245.9882315682</v>
      </c>
      <c r="D127" s="159">
        <f>D126+C127-C128</f>
        <v>450215.90775476815</v>
      </c>
      <c r="E127" s="159">
        <f>E126+D127-D128</f>
        <v>544472.3669524682</v>
      </c>
      <c r="F127" s="159">
        <f>F126+E127-E128</f>
        <v>23328</v>
      </c>
      <c r="G127" s="159">
        <f aca="true" t="shared" si="104" ref="G127:BR127">G126+F127-F128</f>
        <v>0</v>
      </c>
      <c r="H127" s="159">
        <f t="shared" si="104"/>
        <v>0</v>
      </c>
      <c r="I127" s="159">
        <f t="shared" si="104"/>
        <v>0</v>
      </c>
      <c r="J127" s="159">
        <f t="shared" si="104"/>
        <v>0</v>
      </c>
      <c r="K127" s="159">
        <f t="shared" si="104"/>
        <v>0</v>
      </c>
      <c r="L127" s="159">
        <f t="shared" si="104"/>
        <v>0</v>
      </c>
      <c r="M127" s="159">
        <f t="shared" si="104"/>
        <v>0</v>
      </c>
      <c r="N127" s="159">
        <f t="shared" si="104"/>
        <v>0</v>
      </c>
      <c r="O127" s="159">
        <f t="shared" si="104"/>
        <v>0</v>
      </c>
      <c r="P127" s="159">
        <f t="shared" si="104"/>
        <v>0</v>
      </c>
      <c r="Q127" s="159">
        <f t="shared" si="104"/>
        <v>0</v>
      </c>
      <c r="R127" s="159">
        <f t="shared" si="104"/>
        <v>0</v>
      </c>
      <c r="S127" s="159">
        <f t="shared" si="104"/>
        <v>0</v>
      </c>
      <c r="T127" s="159">
        <f t="shared" si="104"/>
        <v>0</v>
      </c>
      <c r="U127" s="159">
        <f t="shared" si="104"/>
        <v>0</v>
      </c>
      <c r="V127" s="159">
        <f t="shared" si="104"/>
        <v>0</v>
      </c>
      <c r="W127" s="159">
        <f t="shared" si="104"/>
        <v>0</v>
      </c>
      <c r="X127" s="159">
        <f t="shared" si="104"/>
        <v>0</v>
      </c>
      <c r="Y127" s="159">
        <f t="shared" si="104"/>
        <v>0</v>
      </c>
      <c r="Z127" s="159">
        <f t="shared" si="104"/>
        <v>0</v>
      </c>
      <c r="AA127" s="159">
        <f t="shared" si="104"/>
        <v>0</v>
      </c>
      <c r="AB127" s="159">
        <f t="shared" si="104"/>
        <v>0</v>
      </c>
      <c r="AC127" s="159">
        <f t="shared" si="104"/>
        <v>0</v>
      </c>
      <c r="AD127" s="159">
        <f t="shared" si="104"/>
        <v>0</v>
      </c>
      <c r="AE127" s="159">
        <f t="shared" si="104"/>
        <v>0</v>
      </c>
      <c r="AF127" s="159">
        <f t="shared" si="104"/>
        <v>0</v>
      </c>
      <c r="AG127" s="159">
        <f t="shared" si="104"/>
        <v>0</v>
      </c>
      <c r="AH127" s="159">
        <f t="shared" si="104"/>
        <v>0</v>
      </c>
      <c r="AI127" s="159">
        <f t="shared" si="104"/>
        <v>0</v>
      </c>
      <c r="AJ127" s="159">
        <f t="shared" si="104"/>
        <v>0</v>
      </c>
      <c r="AK127" s="159">
        <f t="shared" si="104"/>
        <v>0</v>
      </c>
      <c r="AL127" s="159">
        <f t="shared" si="104"/>
        <v>0</v>
      </c>
      <c r="AM127" s="159">
        <f t="shared" si="104"/>
        <v>0</v>
      </c>
      <c r="AN127" s="159">
        <f t="shared" si="104"/>
        <v>0</v>
      </c>
      <c r="AO127" s="159">
        <f t="shared" si="104"/>
        <v>0</v>
      </c>
      <c r="AP127" s="159">
        <f t="shared" si="104"/>
        <v>0</v>
      </c>
      <c r="AQ127" s="159">
        <f t="shared" si="104"/>
        <v>0</v>
      </c>
      <c r="AR127" s="159">
        <f t="shared" si="104"/>
        <v>0</v>
      </c>
      <c r="AS127" s="159">
        <f t="shared" si="104"/>
        <v>0</v>
      </c>
      <c r="AT127" s="159">
        <f t="shared" si="104"/>
        <v>0</v>
      </c>
      <c r="AU127" s="159">
        <f t="shared" si="104"/>
        <v>0</v>
      </c>
      <c r="AV127" s="159">
        <f t="shared" si="104"/>
        <v>0</v>
      </c>
      <c r="AW127" s="159">
        <f t="shared" si="104"/>
        <v>0</v>
      </c>
      <c r="AX127" s="159">
        <f t="shared" si="104"/>
        <v>0</v>
      </c>
      <c r="AY127" s="159">
        <f t="shared" si="104"/>
        <v>0</v>
      </c>
      <c r="AZ127" s="159">
        <f t="shared" si="104"/>
        <v>0</v>
      </c>
      <c r="BA127" s="159">
        <f t="shared" si="104"/>
        <v>0</v>
      </c>
      <c r="BB127" s="159">
        <f t="shared" si="104"/>
        <v>0</v>
      </c>
      <c r="BC127" s="159">
        <f t="shared" si="104"/>
        <v>0</v>
      </c>
      <c r="BD127" s="159">
        <f t="shared" si="104"/>
        <v>0</v>
      </c>
      <c r="BE127" s="159">
        <f t="shared" si="104"/>
        <v>0</v>
      </c>
      <c r="BF127" s="159">
        <f t="shared" si="104"/>
        <v>0</v>
      </c>
      <c r="BG127" s="159">
        <f t="shared" si="104"/>
        <v>0</v>
      </c>
      <c r="BH127" s="159">
        <f t="shared" si="104"/>
        <v>0</v>
      </c>
      <c r="BI127" s="159">
        <f t="shared" si="104"/>
        <v>0</v>
      </c>
      <c r="BJ127" s="159">
        <f t="shared" si="104"/>
        <v>0</v>
      </c>
      <c r="BK127" s="159">
        <f t="shared" si="104"/>
        <v>0</v>
      </c>
      <c r="BL127" s="159">
        <f t="shared" si="104"/>
        <v>0</v>
      </c>
      <c r="BM127" s="159">
        <f t="shared" si="104"/>
        <v>0</v>
      </c>
      <c r="BN127" s="159">
        <f t="shared" si="104"/>
        <v>0</v>
      </c>
      <c r="BO127" s="159">
        <f t="shared" si="104"/>
        <v>0</v>
      </c>
      <c r="BP127" s="159">
        <f t="shared" si="104"/>
        <v>0</v>
      </c>
      <c r="BQ127" s="159">
        <f t="shared" si="104"/>
        <v>0</v>
      </c>
      <c r="BR127" s="159">
        <f t="shared" si="104"/>
        <v>0</v>
      </c>
      <c r="BS127" s="159">
        <f>BS126+BR127-BR128</f>
        <v>0</v>
      </c>
      <c r="BT127" s="159">
        <f>BT126+BS127-BS128</f>
        <v>0</v>
      </c>
      <c r="BU127" s="159">
        <f>BU126+BT127-BT128</f>
        <v>0</v>
      </c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</row>
    <row r="128" spans="1:93" s="15" customFormat="1" ht="12.75">
      <c r="A128" s="145" t="s">
        <v>3</v>
      </c>
      <c r="B128" s="145"/>
      <c r="C128" s="159">
        <f aca="true" t="shared" si="105" ref="C128:AH128">IF(C6="Yes",C127,0)</f>
        <v>0</v>
      </c>
      <c r="D128" s="159">
        <f t="shared" si="105"/>
        <v>0</v>
      </c>
      <c r="E128" s="159">
        <f t="shared" si="105"/>
        <v>544472.3669524682</v>
      </c>
      <c r="F128" s="159">
        <f t="shared" si="105"/>
        <v>23328</v>
      </c>
      <c r="G128" s="159">
        <f t="shared" si="105"/>
        <v>0</v>
      </c>
      <c r="H128" s="159">
        <f t="shared" si="105"/>
        <v>0</v>
      </c>
      <c r="I128" s="159">
        <f t="shared" si="105"/>
        <v>0</v>
      </c>
      <c r="J128" s="159">
        <f t="shared" si="105"/>
        <v>0</v>
      </c>
      <c r="K128" s="159">
        <f t="shared" si="105"/>
        <v>0</v>
      </c>
      <c r="L128" s="159">
        <f t="shared" si="105"/>
        <v>0</v>
      </c>
      <c r="M128" s="159">
        <f t="shared" si="105"/>
        <v>0</v>
      </c>
      <c r="N128" s="159">
        <f t="shared" si="105"/>
        <v>0</v>
      </c>
      <c r="O128" s="159">
        <f t="shared" si="105"/>
        <v>0</v>
      </c>
      <c r="P128" s="159">
        <f t="shared" si="105"/>
        <v>0</v>
      </c>
      <c r="Q128" s="159">
        <f t="shared" si="105"/>
        <v>0</v>
      </c>
      <c r="R128" s="159">
        <f t="shared" si="105"/>
        <v>0</v>
      </c>
      <c r="S128" s="159">
        <f t="shared" si="105"/>
        <v>0</v>
      </c>
      <c r="T128" s="159">
        <f t="shared" si="105"/>
        <v>0</v>
      </c>
      <c r="U128" s="159">
        <f t="shared" si="105"/>
        <v>0</v>
      </c>
      <c r="V128" s="159">
        <f t="shared" si="105"/>
        <v>0</v>
      </c>
      <c r="W128" s="159">
        <f t="shared" si="105"/>
        <v>0</v>
      </c>
      <c r="X128" s="159">
        <f t="shared" si="105"/>
        <v>0</v>
      </c>
      <c r="Y128" s="159">
        <f t="shared" si="105"/>
        <v>0</v>
      </c>
      <c r="Z128" s="159">
        <f t="shared" si="105"/>
        <v>0</v>
      </c>
      <c r="AA128" s="159">
        <f t="shared" si="105"/>
        <v>0</v>
      </c>
      <c r="AB128" s="159">
        <f t="shared" si="105"/>
        <v>0</v>
      </c>
      <c r="AC128" s="159">
        <f t="shared" si="105"/>
        <v>0</v>
      </c>
      <c r="AD128" s="159">
        <f t="shared" si="105"/>
        <v>0</v>
      </c>
      <c r="AE128" s="159">
        <f t="shared" si="105"/>
        <v>0</v>
      </c>
      <c r="AF128" s="159">
        <f t="shared" si="105"/>
        <v>0</v>
      </c>
      <c r="AG128" s="159">
        <f t="shared" si="105"/>
        <v>0</v>
      </c>
      <c r="AH128" s="159">
        <f t="shared" si="105"/>
        <v>0</v>
      </c>
      <c r="AI128" s="159">
        <f aca="true" t="shared" si="106" ref="AI128:BN128">IF(AI6="Yes",AI127,0)</f>
        <v>0</v>
      </c>
      <c r="AJ128" s="159">
        <f t="shared" si="106"/>
        <v>0</v>
      </c>
      <c r="AK128" s="159">
        <f t="shared" si="106"/>
        <v>0</v>
      </c>
      <c r="AL128" s="159">
        <f t="shared" si="106"/>
        <v>0</v>
      </c>
      <c r="AM128" s="159">
        <f t="shared" si="106"/>
        <v>0</v>
      </c>
      <c r="AN128" s="159">
        <f t="shared" si="106"/>
        <v>0</v>
      </c>
      <c r="AO128" s="159">
        <f t="shared" si="106"/>
        <v>0</v>
      </c>
      <c r="AP128" s="159">
        <f t="shared" si="106"/>
        <v>0</v>
      </c>
      <c r="AQ128" s="159">
        <f t="shared" si="106"/>
        <v>0</v>
      </c>
      <c r="AR128" s="159">
        <f t="shared" si="106"/>
        <v>0</v>
      </c>
      <c r="AS128" s="159">
        <f t="shared" si="106"/>
        <v>0</v>
      </c>
      <c r="AT128" s="159">
        <f t="shared" si="106"/>
        <v>0</v>
      </c>
      <c r="AU128" s="159">
        <f t="shared" si="106"/>
        <v>0</v>
      </c>
      <c r="AV128" s="159">
        <f t="shared" si="106"/>
        <v>0</v>
      </c>
      <c r="AW128" s="159">
        <f t="shared" si="106"/>
        <v>0</v>
      </c>
      <c r="AX128" s="159">
        <f t="shared" si="106"/>
        <v>0</v>
      </c>
      <c r="AY128" s="159">
        <f t="shared" si="106"/>
        <v>0</v>
      </c>
      <c r="AZ128" s="159">
        <f t="shared" si="106"/>
        <v>0</v>
      </c>
      <c r="BA128" s="159">
        <f t="shared" si="106"/>
        <v>0</v>
      </c>
      <c r="BB128" s="159">
        <f t="shared" si="106"/>
        <v>0</v>
      </c>
      <c r="BC128" s="159">
        <f t="shared" si="106"/>
        <v>0</v>
      </c>
      <c r="BD128" s="159">
        <f t="shared" si="106"/>
        <v>0</v>
      </c>
      <c r="BE128" s="159">
        <f t="shared" si="106"/>
        <v>0</v>
      </c>
      <c r="BF128" s="159">
        <f t="shared" si="106"/>
        <v>0</v>
      </c>
      <c r="BG128" s="159">
        <f t="shared" si="106"/>
        <v>0</v>
      </c>
      <c r="BH128" s="159">
        <f t="shared" si="106"/>
        <v>0</v>
      </c>
      <c r="BI128" s="159">
        <f t="shared" si="106"/>
        <v>0</v>
      </c>
      <c r="BJ128" s="159">
        <f t="shared" si="106"/>
        <v>0</v>
      </c>
      <c r="BK128" s="159">
        <f t="shared" si="106"/>
        <v>0</v>
      </c>
      <c r="BL128" s="159">
        <f t="shared" si="106"/>
        <v>0</v>
      </c>
      <c r="BM128" s="159">
        <f t="shared" si="106"/>
        <v>0</v>
      </c>
      <c r="BN128" s="159">
        <f t="shared" si="106"/>
        <v>0</v>
      </c>
      <c r="BO128" s="159">
        <f aca="true" t="shared" si="107" ref="BO128:BU128">IF(BO6="Yes",BO127,0)</f>
        <v>0</v>
      </c>
      <c r="BP128" s="159">
        <f t="shared" si="107"/>
        <v>0</v>
      </c>
      <c r="BQ128" s="159">
        <f t="shared" si="107"/>
        <v>0</v>
      </c>
      <c r="BR128" s="159">
        <f t="shared" si="107"/>
        <v>0</v>
      </c>
      <c r="BS128" s="159">
        <f t="shared" si="107"/>
        <v>0</v>
      </c>
      <c r="BT128" s="159">
        <f t="shared" si="107"/>
        <v>0</v>
      </c>
      <c r="BU128" s="159">
        <f t="shared" si="107"/>
        <v>0</v>
      </c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</row>
    <row r="129" spans="1:93" ht="12.75">
      <c r="A129" s="158" t="s">
        <v>7</v>
      </c>
      <c r="B129" s="158"/>
      <c r="C129" s="159">
        <f>C125+C128</f>
        <v>0</v>
      </c>
      <c r="D129" s="159">
        <f>D125+D128</f>
        <v>0</v>
      </c>
      <c r="E129" s="159">
        <f>E125+E128</f>
        <v>544472.3669524682</v>
      </c>
      <c r="F129" s="159">
        <f>F125+F128</f>
        <v>546021.4722743694</v>
      </c>
      <c r="G129" s="159">
        <f>G125+G128</f>
        <v>503272.8744924199</v>
      </c>
      <c r="H129" s="159">
        <f aca="true" t="shared" si="108" ref="H129:AS129">H125+H128</f>
        <v>463011.0445330263</v>
      </c>
      <c r="I129" s="159">
        <f t="shared" si="108"/>
        <v>425970.1609703842</v>
      </c>
      <c r="J129" s="159">
        <f t="shared" si="108"/>
        <v>391892.54809275345</v>
      </c>
      <c r="K129" s="159">
        <f t="shared" si="108"/>
        <v>360541.14424533315</v>
      </c>
      <c r="L129" s="159">
        <f t="shared" si="108"/>
        <v>331697.8527057065</v>
      </c>
      <c r="M129" s="159">
        <f t="shared" si="108"/>
        <v>305162.02448925</v>
      </c>
      <c r="N129" s="159">
        <f t="shared" si="108"/>
        <v>280749.06253011</v>
      </c>
      <c r="O129" s="159">
        <f t="shared" si="108"/>
        <v>258289.1375277012</v>
      </c>
      <c r="P129" s="159">
        <f t="shared" si="108"/>
        <v>237626.0065254851</v>
      </c>
      <c r="Q129" s="159">
        <f t="shared" si="108"/>
        <v>218615.9260034463</v>
      </c>
      <c r="R129" s="159">
        <f t="shared" si="108"/>
        <v>201126.6519231706</v>
      </c>
      <c r="S129" s="159">
        <f t="shared" si="108"/>
        <v>185036.51976931695</v>
      </c>
      <c r="T129" s="159">
        <f t="shared" si="108"/>
        <v>170233.5981877716</v>
      </c>
      <c r="U129" s="159">
        <f t="shared" si="108"/>
        <v>156614.91033274986</v>
      </c>
      <c r="V129" s="159">
        <f t="shared" si="108"/>
        <v>144085.71750612988</v>
      </c>
      <c r="W129" s="159">
        <f t="shared" si="108"/>
        <v>132558.8601056395</v>
      </c>
      <c r="X129" s="159">
        <f t="shared" si="108"/>
        <v>121954.15129718833</v>
      </c>
      <c r="Y129" s="159">
        <f t="shared" si="108"/>
        <v>112197.81919341326</v>
      </c>
      <c r="Z129" s="159">
        <f t="shared" si="108"/>
        <v>103221.9936579402</v>
      </c>
      <c r="AA129" s="159">
        <f t="shared" si="108"/>
        <v>94964.23416530498</v>
      </c>
      <c r="AB129" s="159">
        <f t="shared" si="108"/>
        <v>87367.09543208058</v>
      </c>
      <c r="AC129" s="159">
        <f t="shared" si="108"/>
        <v>80377.72779751413</v>
      </c>
      <c r="AD129" s="159">
        <f t="shared" si="108"/>
        <v>73947.509573713</v>
      </c>
      <c r="AE129" s="159">
        <f t="shared" si="108"/>
        <v>68031.70880781596</v>
      </c>
      <c r="AF129" s="159">
        <f t="shared" si="108"/>
        <v>62589.17210319068</v>
      </c>
      <c r="AG129" s="159">
        <f t="shared" si="108"/>
        <v>57582.03833493542</v>
      </c>
      <c r="AH129" s="159">
        <f t="shared" si="108"/>
        <v>52975.47526814059</v>
      </c>
      <c r="AI129" s="159">
        <f t="shared" si="108"/>
        <v>48737.43724668934</v>
      </c>
      <c r="AJ129" s="159">
        <f t="shared" si="108"/>
        <v>44838.4422669542</v>
      </c>
      <c r="AK129" s="159">
        <f t="shared" si="108"/>
        <v>41251.36688559786</v>
      </c>
      <c r="AL129" s="159">
        <f t="shared" si="108"/>
        <v>37951.25753475003</v>
      </c>
      <c r="AM129" s="159">
        <f t="shared" si="108"/>
        <v>34915.15693197003</v>
      </c>
      <c r="AN129" s="159">
        <f t="shared" si="108"/>
        <v>32121.944377412427</v>
      </c>
      <c r="AO129" s="159">
        <f t="shared" si="108"/>
        <v>29552.188827219434</v>
      </c>
      <c r="AP129" s="159">
        <f t="shared" si="108"/>
        <v>27188.01372104188</v>
      </c>
      <c r="AQ129" s="159">
        <f t="shared" si="108"/>
        <v>25012.972623358528</v>
      </c>
      <c r="AR129" s="159">
        <f t="shared" si="108"/>
        <v>23011.934813489846</v>
      </c>
      <c r="AS129" s="159">
        <f t="shared" si="108"/>
        <v>21170.98002841066</v>
      </c>
      <c r="AT129" s="159">
        <f aca="true" t="shared" si="109" ref="AT129:BC129">AT125+AT128</f>
        <v>19477.301626137807</v>
      </c>
      <c r="AU129" s="159">
        <f t="shared" si="109"/>
        <v>17919.117496046783</v>
      </c>
      <c r="AV129" s="159">
        <f t="shared" si="109"/>
        <v>16485.58809636304</v>
      </c>
      <c r="AW129" s="159">
        <f t="shared" si="109"/>
        <v>15166.741048653997</v>
      </c>
      <c r="AX129" s="159">
        <f t="shared" si="109"/>
        <v>13953.401764761678</v>
      </c>
      <c r="AY129" s="159">
        <f t="shared" si="109"/>
        <v>12837.129623580744</v>
      </c>
      <c r="AZ129" s="159">
        <f t="shared" si="109"/>
        <v>11810.159253694284</v>
      </c>
      <c r="BA129" s="159">
        <f t="shared" si="109"/>
        <v>10865.346513398741</v>
      </c>
      <c r="BB129" s="159">
        <f t="shared" si="109"/>
        <v>9996.118792326843</v>
      </c>
      <c r="BC129" s="159">
        <f t="shared" si="109"/>
        <v>9196.429288940695</v>
      </c>
      <c r="BD129" s="159">
        <f aca="true" t="shared" si="110" ref="BD129:BU129">BD125+BD128</f>
        <v>8460.714945825439</v>
      </c>
      <c r="BE129" s="159">
        <f t="shared" si="110"/>
        <v>8460.714945825439</v>
      </c>
      <c r="BF129" s="159">
        <f t="shared" si="110"/>
        <v>8460.714945825439</v>
      </c>
      <c r="BG129" s="159">
        <f t="shared" si="110"/>
        <v>8460.714945825439</v>
      </c>
      <c r="BH129" s="159">
        <f t="shared" si="110"/>
        <v>8460.714945825439</v>
      </c>
      <c r="BI129" s="159">
        <f t="shared" si="110"/>
        <v>8460.714945825439</v>
      </c>
      <c r="BJ129" s="159">
        <f t="shared" si="110"/>
        <v>8460.714945825439</v>
      </c>
      <c r="BK129" s="159">
        <f t="shared" si="110"/>
        <v>8460.714945825439</v>
      </c>
      <c r="BL129" s="159">
        <f t="shared" si="110"/>
        <v>8460.714945825439</v>
      </c>
      <c r="BM129" s="159">
        <f t="shared" si="110"/>
        <v>8460.714945825439</v>
      </c>
      <c r="BN129" s="159">
        <f t="shared" si="110"/>
        <v>8460.714945825439</v>
      </c>
      <c r="BO129" s="159">
        <f t="shared" si="110"/>
        <v>8460.714945825439</v>
      </c>
      <c r="BP129" s="159">
        <f t="shared" si="110"/>
        <v>8460.714945825439</v>
      </c>
      <c r="BQ129" s="159">
        <f t="shared" si="110"/>
        <v>8460.714945825439</v>
      </c>
      <c r="BR129" s="159">
        <f t="shared" si="110"/>
        <v>8460.714945825439</v>
      </c>
      <c r="BS129" s="159">
        <f t="shared" si="110"/>
        <v>8460.714945825439</v>
      </c>
      <c r="BT129" s="159">
        <f t="shared" si="110"/>
        <v>8460.714945825439</v>
      </c>
      <c r="BU129" s="159">
        <f t="shared" si="110"/>
        <v>8460.714945825439</v>
      </c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</row>
    <row r="130" spans="1:93" ht="12.75">
      <c r="A130" s="158" t="s">
        <v>6</v>
      </c>
      <c r="B130" s="158"/>
      <c r="C130" s="159">
        <f>C128*0.5</f>
        <v>0</v>
      </c>
      <c r="D130" s="159">
        <f>D128*0.5</f>
        <v>0</v>
      </c>
      <c r="E130" s="159">
        <f>E128*0.5</f>
        <v>272236.1834762341</v>
      </c>
      <c r="F130" s="159">
        <f>F128*0.5</f>
        <v>11664</v>
      </c>
      <c r="G130" s="159">
        <f>G128*0.5</f>
        <v>0</v>
      </c>
      <c r="H130" s="159">
        <f aca="true" t="shared" si="111" ref="H130:AS130">H128*0.5</f>
        <v>0</v>
      </c>
      <c r="I130" s="159">
        <f t="shared" si="111"/>
        <v>0</v>
      </c>
      <c r="J130" s="159">
        <f t="shared" si="111"/>
        <v>0</v>
      </c>
      <c r="K130" s="159">
        <f t="shared" si="111"/>
        <v>0</v>
      </c>
      <c r="L130" s="159">
        <f t="shared" si="111"/>
        <v>0</v>
      </c>
      <c r="M130" s="159">
        <f t="shared" si="111"/>
        <v>0</v>
      </c>
      <c r="N130" s="159">
        <f t="shared" si="111"/>
        <v>0</v>
      </c>
      <c r="O130" s="159">
        <f t="shared" si="111"/>
        <v>0</v>
      </c>
      <c r="P130" s="159">
        <f t="shared" si="111"/>
        <v>0</v>
      </c>
      <c r="Q130" s="159">
        <f t="shared" si="111"/>
        <v>0</v>
      </c>
      <c r="R130" s="159">
        <f t="shared" si="111"/>
        <v>0</v>
      </c>
      <c r="S130" s="159">
        <f t="shared" si="111"/>
        <v>0</v>
      </c>
      <c r="T130" s="159">
        <f t="shared" si="111"/>
        <v>0</v>
      </c>
      <c r="U130" s="159">
        <f t="shared" si="111"/>
        <v>0</v>
      </c>
      <c r="V130" s="159">
        <f t="shared" si="111"/>
        <v>0</v>
      </c>
      <c r="W130" s="159">
        <f t="shared" si="111"/>
        <v>0</v>
      </c>
      <c r="X130" s="159">
        <f t="shared" si="111"/>
        <v>0</v>
      </c>
      <c r="Y130" s="159">
        <f t="shared" si="111"/>
        <v>0</v>
      </c>
      <c r="Z130" s="159">
        <f t="shared" si="111"/>
        <v>0</v>
      </c>
      <c r="AA130" s="159">
        <f t="shared" si="111"/>
        <v>0</v>
      </c>
      <c r="AB130" s="159">
        <f t="shared" si="111"/>
        <v>0</v>
      </c>
      <c r="AC130" s="159">
        <f t="shared" si="111"/>
        <v>0</v>
      </c>
      <c r="AD130" s="159">
        <f t="shared" si="111"/>
        <v>0</v>
      </c>
      <c r="AE130" s="159">
        <f t="shared" si="111"/>
        <v>0</v>
      </c>
      <c r="AF130" s="159">
        <f t="shared" si="111"/>
        <v>0</v>
      </c>
      <c r="AG130" s="159">
        <f t="shared" si="111"/>
        <v>0</v>
      </c>
      <c r="AH130" s="159">
        <f t="shared" si="111"/>
        <v>0</v>
      </c>
      <c r="AI130" s="159">
        <f t="shared" si="111"/>
        <v>0</v>
      </c>
      <c r="AJ130" s="159">
        <f t="shared" si="111"/>
        <v>0</v>
      </c>
      <c r="AK130" s="159">
        <f t="shared" si="111"/>
        <v>0</v>
      </c>
      <c r="AL130" s="159">
        <f t="shared" si="111"/>
        <v>0</v>
      </c>
      <c r="AM130" s="159">
        <f t="shared" si="111"/>
        <v>0</v>
      </c>
      <c r="AN130" s="159">
        <f t="shared" si="111"/>
        <v>0</v>
      </c>
      <c r="AO130" s="159">
        <f t="shared" si="111"/>
        <v>0</v>
      </c>
      <c r="AP130" s="159">
        <f t="shared" si="111"/>
        <v>0</v>
      </c>
      <c r="AQ130" s="159">
        <f t="shared" si="111"/>
        <v>0</v>
      </c>
      <c r="AR130" s="159">
        <f t="shared" si="111"/>
        <v>0</v>
      </c>
      <c r="AS130" s="159">
        <f t="shared" si="111"/>
        <v>0</v>
      </c>
      <c r="AT130" s="159">
        <f aca="true" t="shared" si="112" ref="AT130:BC130">AT128*0.5</f>
        <v>0</v>
      </c>
      <c r="AU130" s="159">
        <f t="shared" si="112"/>
        <v>0</v>
      </c>
      <c r="AV130" s="159">
        <f t="shared" si="112"/>
        <v>0</v>
      </c>
      <c r="AW130" s="159">
        <f t="shared" si="112"/>
        <v>0</v>
      </c>
      <c r="AX130" s="159">
        <f t="shared" si="112"/>
        <v>0</v>
      </c>
      <c r="AY130" s="159">
        <f t="shared" si="112"/>
        <v>0</v>
      </c>
      <c r="AZ130" s="159">
        <f t="shared" si="112"/>
        <v>0</v>
      </c>
      <c r="BA130" s="159">
        <f t="shared" si="112"/>
        <v>0</v>
      </c>
      <c r="BB130" s="159">
        <f t="shared" si="112"/>
        <v>0</v>
      </c>
      <c r="BC130" s="159">
        <f t="shared" si="112"/>
        <v>0</v>
      </c>
      <c r="BD130" s="159">
        <f aca="true" t="shared" si="113" ref="BD130:BU130">BD128*0.5</f>
        <v>0</v>
      </c>
      <c r="BE130" s="159">
        <f t="shared" si="113"/>
        <v>0</v>
      </c>
      <c r="BF130" s="159">
        <f t="shared" si="113"/>
        <v>0</v>
      </c>
      <c r="BG130" s="159">
        <f t="shared" si="113"/>
        <v>0</v>
      </c>
      <c r="BH130" s="159">
        <f t="shared" si="113"/>
        <v>0</v>
      </c>
      <c r="BI130" s="159">
        <f t="shared" si="113"/>
        <v>0</v>
      </c>
      <c r="BJ130" s="159">
        <f t="shared" si="113"/>
        <v>0</v>
      </c>
      <c r="BK130" s="159">
        <f t="shared" si="113"/>
        <v>0</v>
      </c>
      <c r="BL130" s="159">
        <f t="shared" si="113"/>
        <v>0</v>
      </c>
      <c r="BM130" s="159">
        <f t="shared" si="113"/>
        <v>0</v>
      </c>
      <c r="BN130" s="159">
        <f t="shared" si="113"/>
        <v>0</v>
      </c>
      <c r="BO130" s="159">
        <f t="shared" si="113"/>
        <v>0</v>
      </c>
      <c r="BP130" s="159">
        <f t="shared" si="113"/>
        <v>0</v>
      </c>
      <c r="BQ130" s="159">
        <f t="shared" si="113"/>
        <v>0</v>
      </c>
      <c r="BR130" s="159">
        <f t="shared" si="113"/>
        <v>0</v>
      </c>
      <c r="BS130" s="159">
        <f t="shared" si="113"/>
        <v>0</v>
      </c>
      <c r="BT130" s="159">
        <f t="shared" si="113"/>
        <v>0</v>
      </c>
      <c r="BU130" s="159">
        <f t="shared" si="113"/>
        <v>0</v>
      </c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</row>
    <row r="131" spans="1:93" ht="12.75">
      <c r="A131" s="158" t="s">
        <v>5</v>
      </c>
      <c r="B131" s="158"/>
      <c r="C131" s="31">
        <f>C129-C130</f>
        <v>0</v>
      </c>
      <c r="D131" s="31">
        <f>D129-D130</f>
        <v>0</v>
      </c>
      <c r="E131" s="31">
        <f>E129-E130</f>
        <v>272236.1834762341</v>
      </c>
      <c r="F131" s="31">
        <f>F129-F130</f>
        <v>534357.4722743694</v>
      </c>
      <c r="G131" s="31">
        <f>G129-G130</f>
        <v>503272.8744924199</v>
      </c>
      <c r="H131" s="31">
        <f aca="true" t="shared" si="114" ref="H131:AS131">H129-H130</f>
        <v>463011.0445330263</v>
      </c>
      <c r="I131" s="31">
        <f t="shared" si="114"/>
        <v>425970.1609703842</v>
      </c>
      <c r="J131" s="31">
        <f t="shared" si="114"/>
        <v>391892.54809275345</v>
      </c>
      <c r="K131" s="31">
        <f t="shared" si="114"/>
        <v>360541.14424533315</v>
      </c>
      <c r="L131" s="31">
        <f t="shared" si="114"/>
        <v>331697.8527057065</v>
      </c>
      <c r="M131" s="31">
        <f t="shared" si="114"/>
        <v>305162.02448925</v>
      </c>
      <c r="N131" s="31">
        <f t="shared" si="114"/>
        <v>280749.06253011</v>
      </c>
      <c r="O131" s="31">
        <f t="shared" si="114"/>
        <v>258289.1375277012</v>
      </c>
      <c r="P131" s="31">
        <f t="shared" si="114"/>
        <v>237626.0065254851</v>
      </c>
      <c r="Q131" s="31">
        <f t="shared" si="114"/>
        <v>218615.9260034463</v>
      </c>
      <c r="R131" s="31">
        <f t="shared" si="114"/>
        <v>201126.6519231706</v>
      </c>
      <c r="S131" s="31">
        <f t="shared" si="114"/>
        <v>185036.51976931695</v>
      </c>
      <c r="T131" s="31">
        <f t="shared" si="114"/>
        <v>170233.5981877716</v>
      </c>
      <c r="U131" s="31">
        <f t="shared" si="114"/>
        <v>156614.91033274986</v>
      </c>
      <c r="V131" s="31">
        <f t="shared" si="114"/>
        <v>144085.71750612988</v>
      </c>
      <c r="W131" s="31">
        <f t="shared" si="114"/>
        <v>132558.8601056395</v>
      </c>
      <c r="X131" s="31">
        <f t="shared" si="114"/>
        <v>121954.15129718833</v>
      </c>
      <c r="Y131" s="31">
        <f t="shared" si="114"/>
        <v>112197.81919341326</v>
      </c>
      <c r="Z131" s="31">
        <f t="shared" si="114"/>
        <v>103221.9936579402</v>
      </c>
      <c r="AA131" s="31">
        <f t="shared" si="114"/>
        <v>94964.23416530498</v>
      </c>
      <c r="AB131" s="31">
        <f t="shared" si="114"/>
        <v>87367.09543208058</v>
      </c>
      <c r="AC131" s="31">
        <f t="shared" si="114"/>
        <v>80377.72779751413</v>
      </c>
      <c r="AD131" s="31">
        <f t="shared" si="114"/>
        <v>73947.509573713</v>
      </c>
      <c r="AE131" s="31">
        <f t="shared" si="114"/>
        <v>68031.70880781596</v>
      </c>
      <c r="AF131" s="31">
        <f t="shared" si="114"/>
        <v>62589.17210319068</v>
      </c>
      <c r="AG131" s="31">
        <f t="shared" si="114"/>
        <v>57582.03833493542</v>
      </c>
      <c r="AH131" s="31">
        <f t="shared" si="114"/>
        <v>52975.47526814059</v>
      </c>
      <c r="AI131" s="31">
        <f t="shared" si="114"/>
        <v>48737.43724668934</v>
      </c>
      <c r="AJ131" s="31">
        <f t="shared" si="114"/>
        <v>44838.4422669542</v>
      </c>
      <c r="AK131" s="31">
        <f t="shared" si="114"/>
        <v>41251.36688559786</v>
      </c>
      <c r="AL131" s="31">
        <f t="shared" si="114"/>
        <v>37951.25753475003</v>
      </c>
      <c r="AM131" s="31">
        <f t="shared" si="114"/>
        <v>34915.15693197003</v>
      </c>
      <c r="AN131" s="31">
        <f t="shared" si="114"/>
        <v>32121.944377412427</v>
      </c>
      <c r="AO131" s="31">
        <f t="shared" si="114"/>
        <v>29552.188827219434</v>
      </c>
      <c r="AP131" s="31">
        <f t="shared" si="114"/>
        <v>27188.01372104188</v>
      </c>
      <c r="AQ131" s="31">
        <f t="shared" si="114"/>
        <v>25012.972623358528</v>
      </c>
      <c r="AR131" s="31">
        <f t="shared" si="114"/>
        <v>23011.934813489846</v>
      </c>
      <c r="AS131" s="31">
        <f t="shared" si="114"/>
        <v>21170.98002841066</v>
      </c>
      <c r="AT131" s="31">
        <f aca="true" t="shared" si="115" ref="AT131:BC131">AT129-AT130</f>
        <v>19477.301626137807</v>
      </c>
      <c r="AU131" s="31">
        <f t="shared" si="115"/>
        <v>17919.117496046783</v>
      </c>
      <c r="AV131" s="31">
        <f t="shared" si="115"/>
        <v>16485.58809636304</v>
      </c>
      <c r="AW131" s="31">
        <f t="shared" si="115"/>
        <v>15166.741048653997</v>
      </c>
      <c r="AX131" s="31">
        <f t="shared" si="115"/>
        <v>13953.401764761678</v>
      </c>
      <c r="AY131" s="31">
        <f t="shared" si="115"/>
        <v>12837.129623580744</v>
      </c>
      <c r="AZ131" s="31">
        <f t="shared" si="115"/>
        <v>11810.159253694284</v>
      </c>
      <c r="BA131" s="31">
        <f t="shared" si="115"/>
        <v>10865.346513398741</v>
      </c>
      <c r="BB131" s="31">
        <f t="shared" si="115"/>
        <v>9996.118792326843</v>
      </c>
      <c r="BC131" s="31">
        <f t="shared" si="115"/>
        <v>9196.429288940695</v>
      </c>
      <c r="BD131" s="31">
        <f aca="true" t="shared" si="116" ref="BD131:BU131">BD129-BD130</f>
        <v>8460.714945825439</v>
      </c>
      <c r="BE131" s="31">
        <f t="shared" si="116"/>
        <v>8460.714945825439</v>
      </c>
      <c r="BF131" s="31">
        <f t="shared" si="116"/>
        <v>8460.714945825439</v>
      </c>
      <c r="BG131" s="31">
        <f t="shared" si="116"/>
        <v>8460.714945825439</v>
      </c>
      <c r="BH131" s="31">
        <f t="shared" si="116"/>
        <v>8460.714945825439</v>
      </c>
      <c r="BI131" s="31">
        <f t="shared" si="116"/>
        <v>8460.714945825439</v>
      </c>
      <c r="BJ131" s="31">
        <f t="shared" si="116"/>
        <v>8460.714945825439</v>
      </c>
      <c r="BK131" s="31">
        <f t="shared" si="116"/>
        <v>8460.714945825439</v>
      </c>
      <c r="BL131" s="31">
        <f t="shared" si="116"/>
        <v>8460.714945825439</v>
      </c>
      <c r="BM131" s="31">
        <f t="shared" si="116"/>
        <v>8460.714945825439</v>
      </c>
      <c r="BN131" s="31">
        <f t="shared" si="116"/>
        <v>8460.714945825439</v>
      </c>
      <c r="BO131" s="31">
        <f t="shared" si="116"/>
        <v>8460.714945825439</v>
      </c>
      <c r="BP131" s="31">
        <f t="shared" si="116"/>
        <v>8460.714945825439</v>
      </c>
      <c r="BQ131" s="31">
        <f t="shared" si="116"/>
        <v>8460.714945825439</v>
      </c>
      <c r="BR131" s="31">
        <f t="shared" si="116"/>
        <v>8460.714945825439</v>
      </c>
      <c r="BS131" s="31">
        <f t="shared" si="116"/>
        <v>8460.714945825439</v>
      </c>
      <c r="BT131" s="31">
        <f t="shared" si="116"/>
        <v>8460.714945825439</v>
      </c>
      <c r="BU131" s="31">
        <f t="shared" si="116"/>
        <v>8460.714945825439</v>
      </c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</row>
    <row r="132" spans="1:93" ht="12.75">
      <c r="A132" s="160" t="s">
        <v>36</v>
      </c>
      <c r="B132" s="160"/>
      <c r="C132" s="22">
        <f aca="true" t="shared" si="117" ref="C132:AH132">IF(C6="yes",C131*cwip_cca47,0)</f>
        <v>0</v>
      </c>
      <c r="D132" s="22">
        <f t="shared" si="117"/>
        <v>0</v>
      </c>
      <c r="E132" s="22">
        <f t="shared" si="117"/>
        <v>21778.894678098728</v>
      </c>
      <c r="F132" s="22">
        <f t="shared" si="117"/>
        <v>42748.59778194955</v>
      </c>
      <c r="G132" s="22">
        <f t="shared" si="117"/>
        <v>40261.82995939359</v>
      </c>
      <c r="H132" s="22">
        <f t="shared" si="117"/>
        <v>37040.883562642106</v>
      </c>
      <c r="I132" s="22">
        <f t="shared" si="117"/>
        <v>34077.61287763074</v>
      </c>
      <c r="J132" s="22">
        <f t="shared" si="117"/>
        <v>31351.403847420275</v>
      </c>
      <c r="K132" s="22">
        <f t="shared" si="117"/>
        <v>28843.291539626654</v>
      </c>
      <c r="L132" s="22">
        <f t="shared" si="117"/>
        <v>26535.82821645652</v>
      </c>
      <c r="M132" s="22">
        <f t="shared" si="117"/>
        <v>24412.961959139997</v>
      </c>
      <c r="N132" s="22">
        <f t="shared" si="117"/>
        <v>22459.9250024088</v>
      </c>
      <c r="O132" s="22">
        <f t="shared" si="117"/>
        <v>20663.131002216098</v>
      </c>
      <c r="P132" s="22">
        <f t="shared" si="117"/>
        <v>19010.08052203881</v>
      </c>
      <c r="Q132" s="22">
        <f t="shared" si="117"/>
        <v>17489.274080275703</v>
      </c>
      <c r="R132" s="22">
        <f t="shared" si="117"/>
        <v>16090.132153853649</v>
      </c>
      <c r="S132" s="22">
        <f t="shared" si="117"/>
        <v>14802.921581545355</v>
      </c>
      <c r="T132" s="22">
        <f t="shared" si="117"/>
        <v>13618.687855021728</v>
      </c>
      <c r="U132" s="22">
        <f t="shared" si="117"/>
        <v>12529.192826619988</v>
      </c>
      <c r="V132" s="22">
        <f t="shared" si="117"/>
        <v>11526.857400490391</v>
      </c>
      <c r="W132" s="22">
        <f t="shared" si="117"/>
        <v>10604.70880845116</v>
      </c>
      <c r="X132" s="22">
        <f t="shared" si="117"/>
        <v>9756.332103775067</v>
      </c>
      <c r="Y132" s="22">
        <f t="shared" si="117"/>
        <v>8975.82553547306</v>
      </c>
      <c r="Z132" s="22">
        <f t="shared" si="117"/>
        <v>8257.759492635216</v>
      </c>
      <c r="AA132" s="22">
        <f t="shared" si="117"/>
        <v>7597.1387332243985</v>
      </c>
      <c r="AB132" s="22">
        <f t="shared" si="117"/>
        <v>6989.367634566446</v>
      </c>
      <c r="AC132" s="22">
        <f t="shared" si="117"/>
        <v>6430.218223801131</v>
      </c>
      <c r="AD132" s="22">
        <f t="shared" si="117"/>
        <v>5915.80076589704</v>
      </c>
      <c r="AE132" s="22">
        <f t="shared" si="117"/>
        <v>5442.536704625277</v>
      </c>
      <c r="AF132" s="22">
        <f t="shared" si="117"/>
        <v>5007.133768255254</v>
      </c>
      <c r="AG132" s="22">
        <f t="shared" si="117"/>
        <v>4606.563066794834</v>
      </c>
      <c r="AH132" s="22">
        <f t="shared" si="117"/>
        <v>4238.038021451247</v>
      </c>
      <c r="AI132" s="22">
        <f aca="true" t="shared" si="118" ref="AI132:BN132">IF(AI6="yes",AI131*cwip_cca47,0)</f>
        <v>3898.9949797351474</v>
      </c>
      <c r="AJ132" s="22">
        <f t="shared" si="118"/>
        <v>3587.0753813563356</v>
      </c>
      <c r="AK132" s="22">
        <f t="shared" si="118"/>
        <v>3300.109350847829</v>
      </c>
      <c r="AL132" s="22">
        <f t="shared" si="118"/>
        <v>3036.1006027800026</v>
      </c>
      <c r="AM132" s="22">
        <f t="shared" si="118"/>
        <v>2793.2125545576023</v>
      </c>
      <c r="AN132" s="22">
        <f t="shared" si="118"/>
        <v>2569.755550192994</v>
      </c>
      <c r="AO132" s="22">
        <f t="shared" si="118"/>
        <v>2364.175106177555</v>
      </c>
      <c r="AP132" s="22">
        <f t="shared" si="118"/>
        <v>2175.0410976833505</v>
      </c>
      <c r="AQ132" s="22">
        <f t="shared" si="118"/>
        <v>2001.0378098686822</v>
      </c>
      <c r="AR132" s="22">
        <f t="shared" si="118"/>
        <v>1840.9547850791878</v>
      </c>
      <c r="AS132" s="22">
        <f t="shared" si="118"/>
        <v>1693.678402272853</v>
      </c>
      <c r="AT132" s="22">
        <f t="shared" si="118"/>
        <v>1558.1841300910246</v>
      </c>
      <c r="AU132" s="22">
        <f t="shared" si="118"/>
        <v>1433.5293996837427</v>
      </c>
      <c r="AV132" s="22">
        <f t="shared" si="118"/>
        <v>1318.8470477090432</v>
      </c>
      <c r="AW132" s="22">
        <f t="shared" si="118"/>
        <v>1213.3392838923198</v>
      </c>
      <c r="AX132" s="22">
        <f t="shared" si="118"/>
        <v>1116.2721411809343</v>
      </c>
      <c r="AY132" s="22">
        <f t="shared" si="118"/>
        <v>1026.9703698864596</v>
      </c>
      <c r="AZ132" s="22">
        <f t="shared" si="118"/>
        <v>944.8127402955428</v>
      </c>
      <c r="BA132" s="22">
        <f t="shared" si="118"/>
        <v>869.2277210718993</v>
      </c>
      <c r="BB132" s="22">
        <f t="shared" si="118"/>
        <v>799.6895033861474</v>
      </c>
      <c r="BC132" s="22">
        <f t="shared" si="118"/>
        <v>735.7143431152556</v>
      </c>
      <c r="BD132" s="22">
        <f t="shared" si="118"/>
        <v>0</v>
      </c>
      <c r="BE132" s="22">
        <f t="shared" si="118"/>
        <v>0</v>
      </c>
      <c r="BF132" s="22">
        <f t="shared" si="118"/>
        <v>0</v>
      </c>
      <c r="BG132" s="22">
        <f t="shared" si="118"/>
        <v>0</v>
      </c>
      <c r="BH132" s="22">
        <f t="shared" si="118"/>
        <v>0</v>
      </c>
      <c r="BI132" s="22">
        <f t="shared" si="118"/>
        <v>0</v>
      </c>
      <c r="BJ132" s="22">
        <f t="shared" si="118"/>
        <v>0</v>
      </c>
      <c r="BK132" s="22">
        <f t="shared" si="118"/>
        <v>0</v>
      </c>
      <c r="BL132" s="22">
        <f t="shared" si="118"/>
        <v>0</v>
      </c>
      <c r="BM132" s="22">
        <f t="shared" si="118"/>
        <v>0</v>
      </c>
      <c r="BN132" s="22">
        <f t="shared" si="118"/>
        <v>0</v>
      </c>
      <c r="BO132" s="22">
        <f aca="true" t="shared" si="119" ref="BO132:BU132">IF(BO6="yes",BO131*cwip_cca47,0)</f>
        <v>0</v>
      </c>
      <c r="BP132" s="22">
        <f t="shared" si="119"/>
        <v>0</v>
      </c>
      <c r="BQ132" s="22">
        <f t="shared" si="119"/>
        <v>0</v>
      </c>
      <c r="BR132" s="22">
        <f t="shared" si="119"/>
        <v>0</v>
      </c>
      <c r="BS132" s="22">
        <f t="shared" si="119"/>
        <v>0</v>
      </c>
      <c r="BT132" s="22">
        <f t="shared" si="119"/>
        <v>0</v>
      </c>
      <c r="BU132" s="22">
        <f t="shared" si="119"/>
        <v>0</v>
      </c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</row>
    <row r="133" spans="1:93" ht="12.75">
      <c r="A133" s="158" t="s">
        <v>4</v>
      </c>
      <c r="B133" s="158"/>
      <c r="C133" s="31">
        <f>C129-C132</f>
        <v>0</v>
      </c>
      <c r="D133" s="31">
        <f>D129-D132</f>
        <v>0</v>
      </c>
      <c r="E133" s="31">
        <f>E129-E132</f>
        <v>522693.47227436944</v>
      </c>
      <c r="F133" s="31">
        <f>F129-F132</f>
        <v>503272.8744924199</v>
      </c>
      <c r="G133" s="31">
        <f>G129-G132</f>
        <v>463011.0445330263</v>
      </c>
      <c r="H133" s="31">
        <f aca="true" t="shared" si="120" ref="H133:AS133">H129-H132</f>
        <v>425970.1609703842</v>
      </c>
      <c r="I133" s="31">
        <f t="shared" si="120"/>
        <v>391892.54809275345</v>
      </c>
      <c r="J133" s="31">
        <f t="shared" si="120"/>
        <v>360541.14424533315</v>
      </c>
      <c r="K133" s="31">
        <f t="shared" si="120"/>
        <v>331697.8527057065</v>
      </c>
      <c r="L133" s="31">
        <f t="shared" si="120"/>
        <v>305162.02448925</v>
      </c>
      <c r="M133" s="31">
        <f t="shared" si="120"/>
        <v>280749.06253011</v>
      </c>
      <c r="N133" s="31">
        <f t="shared" si="120"/>
        <v>258289.1375277012</v>
      </c>
      <c r="O133" s="31">
        <f t="shared" si="120"/>
        <v>237626.0065254851</v>
      </c>
      <c r="P133" s="31">
        <f t="shared" si="120"/>
        <v>218615.9260034463</v>
      </c>
      <c r="Q133" s="31">
        <f t="shared" si="120"/>
        <v>201126.6519231706</v>
      </c>
      <c r="R133" s="31">
        <f t="shared" si="120"/>
        <v>185036.51976931695</v>
      </c>
      <c r="S133" s="31">
        <f t="shared" si="120"/>
        <v>170233.5981877716</v>
      </c>
      <c r="T133" s="31">
        <f t="shared" si="120"/>
        <v>156614.91033274986</v>
      </c>
      <c r="U133" s="31">
        <f t="shared" si="120"/>
        <v>144085.71750612988</v>
      </c>
      <c r="V133" s="31">
        <f t="shared" si="120"/>
        <v>132558.8601056395</v>
      </c>
      <c r="W133" s="31">
        <f t="shared" si="120"/>
        <v>121954.15129718833</v>
      </c>
      <c r="X133" s="31">
        <f t="shared" si="120"/>
        <v>112197.81919341326</v>
      </c>
      <c r="Y133" s="31">
        <f t="shared" si="120"/>
        <v>103221.9936579402</v>
      </c>
      <c r="Z133" s="31">
        <f t="shared" si="120"/>
        <v>94964.23416530498</v>
      </c>
      <c r="AA133" s="31">
        <f t="shared" si="120"/>
        <v>87367.09543208058</v>
      </c>
      <c r="AB133" s="31">
        <f t="shared" si="120"/>
        <v>80377.72779751413</v>
      </c>
      <c r="AC133" s="31">
        <f t="shared" si="120"/>
        <v>73947.509573713</v>
      </c>
      <c r="AD133" s="31">
        <f t="shared" si="120"/>
        <v>68031.70880781596</v>
      </c>
      <c r="AE133" s="31">
        <f t="shared" si="120"/>
        <v>62589.17210319068</v>
      </c>
      <c r="AF133" s="31">
        <f t="shared" si="120"/>
        <v>57582.03833493542</v>
      </c>
      <c r="AG133" s="31">
        <f t="shared" si="120"/>
        <v>52975.47526814059</v>
      </c>
      <c r="AH133" s="31">
        <f t="shared" si="120"/>
        <v>48737.43724668934</v>
      </c>
      <c r="AI133" s="31">
        <f t="shared" si="120"/>
        <v>44838.4422669542</v>
      </c>
      <c r="AJ133" s="31">
        <f t="shared" si="120"/>
        <v>41251.36688559786</v>
      </c>
      <c r="AK133" s="31">
        <f t="shared" si="120"/>
        <v>37951.25753475003</v>
      </c>
      <c r="AL133" s="31">
        <f t="shared" si="120"/>
        <v>34915.15693197003</v>
      </c>
      <c r="AM133" s="31">
        <f t="shared" si="120"/>
        <v>32121.944377412427</v>
      </c>
      <c r="AN133" s="31">
        <f t="shared" si="120"/>
        <v>29552.188827219434</v>
      </c>
      <c r="AO133" s="31">
        <f t="shared" si="120"/>
        <v>27188.01372104188</v>
      </c>
      <c r="AP133" s="31">
        <f t="shared" si="120"/>
        <v>25012.972623358528</v>
      </c>
      <c r="AQ133" s="31">
        <f t="shared" si="120"/>
        <v>23011.934813489846</v>
      </c>
      <c r="AR133" s="31">
        <f t="shared" si="120"/>
        <v>21170.98002841066</v>
      </c>
      <c r="AS133" s="31">
        <f t="shared" si="120"/>
        <v>19477.301626137807</v>
      </c>
      <c r="AT133" s="31">
        <f aca="true" t="shared" si="121" ref="AT133:BC133">AT129-AT132</f>
        <v>17919.117496046783</v>
      </c>
      <c r="AU133" s="31">
        <f t="shared" si="121"/>
        <v>16485.58809636304</v>
      </c>
      <c r="AV133" s="31">
        <f t="shared" si="121"/>
        <v>15166.741048653997</v>
      </c>
      <c r="AW133" s="31">
        <f t="shared" si="121"/>
        <v>13953.401764761678</v>
      </c>
      <c r="AX133" s="31">
        <f t="shared" si="121"/>
        <v>12837.129623580744</v>
      </c>
      <c r="AY133" s="31">
        <f t="shared" si="121"/>
        <v>11810.159253694284</v>
      </c>
      <c r="AZ133" s="31">
        <f t="shared" si="121"/>
        <v>10865.346513398741</v>
      </c>
      <c r="BA133" s="31">
        <f t="shared" si="121"/>
        <v>9996.118792326843</v>
      </c>
      <c r="BB133" s="31">
        <f t="shared" si="121"/>
        <v>9196.429288940695</v>
      </c>
      <c r="BC133" s="31">
        <f t="shared" si="121"/>
        <v>8460.714945825439</v>
      </c>
      <c r="BD133" s="31">
        <f aca="true" t="shared" si="122" ref="BD133:BU133">BD129-BD132</f>
        <v>8460.714945825439</v>
      </c>
      <c r="BE133" s="31">
        <f t="shared" si="122"/>
        <v>8460.714945825439</v>
      </c>
      <c r="BF133" s="31">
        <f t="shared" si="122"/>
        <v>8460.714945825439</v>
      </c>
      <c r="BG133" s="31">
        <f t="shared" si="122"/>
        <v>8460.714945825439</v>
      </c>
      <c r="BH133" s="31">
        <f t="shared" si="122"/>
        <v>8460.714945825439</v>
      </c>
      <c r="BI133" s="31">
        <f t="shared" si="122"/>
        <v>8460.714945825439</v>
      </c>
      <c r="BJ133" s="31">
        <f t="shared" si="122"/>
        <v>8460.714945825439</v>
      </c>
      <c r="BK133" s="31">
        <f t="shared" si="122"/>
        <v>8460.714945825439</v>
      </c>
      <c r="BL133" s="31">
        <f t="shared" si="122"/>
        <v>8460.714945825439</v>
      </c>
      <c r="BM133" s="31">
        <f t="shared" si="122"/>
        <v>8460.714945825439</v>
      </c>
      <c r="BN133" s="31">
        <f t="shared" si="122"/>
        <v>8460.714945825439</v>
      </c>
      <c r="BO133" s="31">
        <f t="shared" si="122"/>
        <v>8460.714945825439</v>
      </c>
      <c r="BP133" s="31">
        <f t="shared" si="122"/>
        <v>8460.714945825439</v>
      </c>
      <c r="BQ133" s="31">
        <f t="shared" si="122"/>
        <v>8460.714945825439</v>
      </c>
      <c r="BR133" s="31">
        <f t="shared" si="122"/>
        <v>8460.714945825439</v>
      </c>
      <c r="BS133" s="31">
        <f t="shared" si="122"/>
        <v>8460.714945825439</v>
      </c>
      <c r="BT133" s="31">
        <f t="shared" si="122"/>
        <v>8460.714945825439</v>
      </c>
      <c r="BU133" s="31">
        <f t="shared" si="122"/>
        <v>8460.714945825439</v>
      </c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</row>
    <row r="134" spans="1:93" ht="12.75">
      <c r="A134" s="158" t="s">
        <v>53</v>
      </c>
      <c r="B134" s="158"/>
      <c r="C134" s="31">
        <f aca="true" t="shared" si="123" ref="C134:AH134">IF(C2=$B$3+$B$5,C133*cwip_tax*cwip_cca47/(cwip_wacc+cwip_cca47),0)</f>
        <v>0</v>
      </c>
      <c r="D134" s="31">
        <f t="shared" si="123"/>
        <v>0</v>
      </c>
      <c r="E134" s="31">
        <f t="shared" si="123"/>
        <v>0</v>
      </c>
      <c r="F134" s="31">
        <f t="shared" si="123"/>
        <v>0</v>
      </c>
      <c r="G134" s="31">
        <f t="shared" si="123"/>
        <v>0</v>
      </c>
      <c r="H134" s="31">
        <f t="shared" si="123"/>
        <v>0</v>
      </c>
      <c r="I134" s="31">
        <f t="shared" si="123"/>
        <v>0</v>
      </c>
      <c r="J134" s="31">
        <f t="shared" si="123"/>
        <v>0</v>
      </c>
      <c r="K134" s="31">
        <f t="shared" si="123"/>
        <v>0</v>
      </c>
      <c r="L134" s="31">
        <f t="shared" si="123"/>
        <v>0</v>
      </c>
      <c r="M134" s="31">
        <f t="shared" si="123"/>
        <v>0</v>
      </c>
      <c r="N134" s="31">
        <f t="shared" si="123"/>
        <v>0</v>
      </c>
      <c r="O134" s="31">
        <f t="shared" si="123"/>
        <v>0</v>
      </c>
      <c r="P134" s="31">
        <f t="shared" si="123"/>
        <v>0</v>
      </c>
      <c r="Q134" s="31">
        <f t="shared" si="123"/>
        <v>0</v>
      </c>
      <c r="R134" s="31">
        <f t="shared" si="123"/>
        <v>0</v>
      </c>
      <c r="S134" s="31">
        <f t="shared" si="123"/>
        <v>0</v>
      </c>
      <c r="T134" s="31">
        <f t="shared" si="123"/>
        <v>0</v>
      </c>
      <c r="U134" s="31">
        <f t="shared" si="123"/>
        <v>0</v>
      </c>
      <c r="V134" s="31">
        <f t="shared" si="123"/>
        <v>0</v>
      </c>
      <c r="W134" s="31">
        <f t="shared" si="123"/>
        <v>0</v>
      </c>
      <c r="X134" s="31">
        <f t="shared" si="123"/>
        <v>0</v>
      </c>
      <c r="Y134" s="31">
        <f t="shared" si="123"/>
        <v>0</v>
      </c>
      <c r="Z134" s="31">
        <f t="shared" si="123"/>
        <v>0</v>
      </c>
      <c r="AA134" s="31">
        <f t="shared" si="123"/>
        <v>0</v>
      </c>
      <c r="AB134" s="31">
        <f t="shared" si="123"/>
        <v>0</v>
      </c>
      <c r="AC134" s="31">
        <f t="shared" si="123"/>
        <v>0</v>
      </c>
      <c r="AD134" s="31">
        <f t="shared" si="123"/>
        <v>0</v>
      </c>
      <c r="AE134" s="31">
        <f t="shared" si="123"/>
        <v>0</v>
      </c>
      <c r="AF134" s="31">
        <f t="shared" si="123"/>
        <v>0</v>
      </c>
      <c r="AG134" s="31">
        <f t="shared" si="123"/>
        <v>0</v>
      </c>
      <c r="AH134" s="31">
        <f t="shared" si="123"/>
        <v>0</v>
      </c>
      <c r="AI134" s="31">
        <f aca="true" t="shared" si="124" ref="AI134:BN134">IF(AI2=$B$3+$B$5,AI133*cwip_tax*cwip_cca47/(cwip_wacc+cwip_cca47),0)</f>
        <v>0</v>
      </c>
      <c r="AJ134" s="31">
        <f t="shared" si="124"/>
        <v>0</v>
      </c>
      <c r="AK134" s="31">
        <f t="shared" si="124"/>
        <v>0</v>
      </c>
      <c r="AL134" s="31">
        <f t="shared" si="124"/>
        <v>0</v>
      </c>
      <c r="AM134" s="31">
        <f t="shared" si="124"/>
        <v>0</v>
      </c>
      <c r="AN134" s="31">
        <f t="shared" si="124"/>
        <v>0</v>
      </c>
      <c r="AO134" s="31">
        <f t="shared" si="124"/>
        <v>0</v>
      </c>
      <c r="AP134" s="31">
        <f t="shared" si="124"/>
        <v>0</v>
      </c>
      <c r="AQ134" s="31">
        <f t="shared" si="124"/>
        <v>0</v>
      </c>
      <c r="AR134" s="31">
        <f t="shared" si="124"/>
        <v>0</v>
      </c>
      <c r="AS134" s="31">
        <f t="shared" si="124"/>
        <v>0</v>
      </c>
      <c r="AT134" s="31">
        <f t="shared" si="124"/>
        <v>0</v>
      </c>
      <c r="AU134" s="31">
        <f t="shared" si="124"/>
        <v>0</v>
      </c>
      <c r="AV134" s="31">
        <f t="shared" si="124"/>
        <v>0</v>
      </c>
      <c r="AW134" s="31">
        <f t="shared" si="124"/>
        <v>0</v>
      </c>
      <c r="AX134" s="31">
        <f t="shared" si="124"/>
        <v>0</v>
      </c>
      <c r="AY134" s="31">
        <f t="shared" si="124"/>
        <v>0</v>
      </c>
      <c r="AZ134" s="31">
        <f t="shared" si="124"/>
        <v>0</v>
      </c>
      <c r="BA134" s="31">
        <f t="shared" si="124"/>
        <v>0</v>
      </c>
      <c r="BB134" s="31">
        <f t="shared" si="124"/>
        <v>0</v>
      </c>
      <c r="BC134" s="31">
        <f t="shared" si="124"/>
        <v>1215.287372519386</v>
      </c>
      <c r="BD134" s="31">
        <f t="shared" si="124"/>
        <v>0</v>
      </c>
      <c r="BE134" s="31">
        <f t="shared" si="124"/>
        <v>0</v>
      </c>
      <c r="BF134" s="31">
        <f t="shared" si="124"/>
        <v>0</v>
      </c>
      <c r="BG134" s="31">
        <f t="shared" si="124"/>
        <v>0</v>
      </c>
      <c r="BH134" s="31">
        <f t="shared" si="124"/>
        <v>0</v>
      </c>
      <c r="BI134" s="31">
        <f t="shared" si="124"/>
        <v>0</v>
      </c>
      <c r="BJ134" s="31">
        <f t="shared" si="124"/>
        <v>0</v>
      </c>
      <c r="BK134" s="31">
        <f t="shared" si="124"/>
        <v>0</v>
      </c>
      <c r="BL134" s="31">
        <f t="shared" si="124"/>
        <v>0</v>
      </c>
      <c r="BM134" s="31">
        <f t="shared" si="124"/>
        <v>0</v>
      </c>
      <c r="BN134" s="31">
        <f t="shared" si="124"/>
        <v>0</v>
      </c>
      <c r="BO134" s="31">
        <f aca="true" t="shared" si="125" ref="BO134:BU134">IF(BO2=$B$3+$B$5,BO133*cwip_tax*cwip_cca47/(cwip_wacc+cwip_cca47),0)</f>
        <v>0</v>
      </c>
      <c r="BP134" s="31">
        <f t="shared" si="125"/>
        <v>0</v>
      </c>
      <c r="BQ134" s="31">
        <f t="shared" si="125"/>
        <v>0</v>
      </c>
      <c r="BR134" s="31">
        <f t="shared" si="125"/>
        <v>0</v>
      </c>
      <c r="BS134" s="31">
        <f t="shared" si="125"/>
        <v>0</v>
      </c>
      <c r="BT134" s="31">
        <f t="shared" si="125"/>
        <v>0</v>
      </c>
      <c r="BU134" s="31">
        <f t="shared" si="125"/>
        <v>0</v>
      </c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</row>
    <row r="135" spans="1:93" ht="12.75">
      <c r="A135" s="158"/>
      <c r="B135" s="158"/>
      <c r="C135" s="158"/>
      <c r="D135" s="29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</row>
    <row r="136" spans="1:93" ht="12.75">
      <c r="A136" s="161"/>
      <c r="B136" s="161"/>
      <c r="C136" s="16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</row>
    <row r="137" spans="1:93" ht="12.75">
      <c r="A137" s="129"/>
      <c r="B137" s="129"/>
      <c r="C137" s="129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</row>
    <row r="138" spans="1:93" ht="12.75">
      <c r="A138" s="161"/>
      <c r="B138" s="161"/>
      <c r="C138" s="16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</row>
    <row r="139" spans="1:93" ht="12.75">
      <c r="A139" s="162" t="s">
        <v>173</v>
      </c>
      <c r="B139" s="162"/>
      <c r="C139" s="162"/>
      <c r="D139" s="30"/>
      <c r="E139" s="30"/>
      <c r="F139" s="30"/>
      <c r="G139" s="176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</row>
    <row r="140" spans="1:93" ht="12.75">
      <c r="A140" s="163" t="s">
        <v>57</v>
      </c>
      <c r="B140" s="163"/>
      <c r="C140" s="163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</row>
    <row r="141" spans="1:93" ht="12.75">
      <c r="A141" s="164" t="s">
        <v>58</v>
      </c>
      <c r="B141" s="164"/>
      <c r="C141" s="21">
        <v>0</v>
      </c>
      <c r="D141" s="20">
        <f>C141+C143</f>
        <v>0</v>
      </c>
      <c r="E141" s="20">
        <f>D141+D143</f>
        <v>0</v>
      </c>
      <c r="F141" s="21">
        <f>E141+E143</f>
        <v>544472.3669524682</v>
      </c>
      <c r="G141" s="21">
        <f>F141+F143</f>
        <v>567800.3669524682</v>
      </c>
      <c r="H141" s="21">
        <f aca="true" t="shared" si="126" ref="H141:AS141">G141+G143</f>
        <v>567800.3669524682</v>
      </c>
      <c r="I141" s="21">
        <f t="shared" si="126"/>
        <v>567800.3669524682</v>
      </c>
      <c r="J141" s="21">
        <f t="shared" si="126"/>
        <v>567800.3669524682</v>
      </c>
      <c r="K141" s="21">
        <f t="shared" si="126"/>
        <v>567800.3669524682</v>
      </c>
      <c r="L141" s="21">
        <f t="shared" si="126"/>
        <v>567800.3669524682</v>
      </c>
      <c r="M141" s="21">
        <f t="shared" si="126"/>
        <v>567800.3669524682</v>
      </c>
      <c r="N141" s="21">
        <f t="shared" si="126"/>
        <v>567800.3669524682</v>
      </c>
      <c r="O141" s="21">
        <f t="shared" si="126"/>
        <v>567800.3669524682</v>
      </c>
      <c r="P141" s="21">
        <f t="shared" si="126"/>
        <v>567800.3669524682</v>
      </c>
      <c r="Q141" s="21">
        <f t="shared" si="126"/>
        <v>567800.3669524682</v>
      </c>
      <c r="R141" s="21">
        <f t="shared" si="126"/>
        <v>567800.3669524682</v>
      </c>
      <c r="S141" s="21">
        <f t="shared" si="126"/>
        <v>567800.3669524682</v>
      </c>
      <c r="T141" s="21">
        <f t="shared" si="126"/>
        <v>567800.3669524682</v>
      </c>
      <c r="U141" s="21">
        <f t="shared" si="126"/>
        <v>567800.3669524682</v>
      </c>
      <c r="V141" s="21">
        <f t="shared" si="126"/>
        <v>567800.3669524682</v>
      </c>
      <c r="W141" s="21">
        <f t="shared" si="126"/>
        <v>567800.3669524682</v>
      </c>
      <c r="X141" s="21">
        <f t="shared" si="126"/>
        <v>567800.3669524682</v>
      </c>
      <c r="Y141" s="21">
        <f t="shared" si="126"/>
        <v>567800.3669524682</v>
      </c>
      <c r="Z141" s="21">
        <f t="shared" si="126"/>
        <v>567800.3669524682</v>
      </c>
      <c r="AA141" s="21">
        <f t="shared" si="126"/>
        <v>567800.3669524682</v>
      </c>
      <c r="AB141" s="21">
        <f t="shared" si="126"/>
        <v>567800.3669524682</v>
      </c>
      <c r="AC141" s="21">
        <f t="shared" si="126"/>
        <v>567800.3669524682</v>
      </c>
      <c r="AD141" s="21">
        <f t="shared" si="126"/>
        <v>567800.3669524682</v>
      </c>
      <c r="AE141" s="21">
        <f t="shared" si="126"/>
        <v>567800.3669524682</v>
      </c>
      <c r="AF141" s="21">
        <f t="shared" si="126"/>
        <v>567800.3669524682</v>
      </c>
      <c r="AG141" s="21">
        <f t="shared" si="126"/>
        <v>567800.3669524682</v>
      </c>
      <c r="AH141" s="21">
        <f t="shared" si="126"/>
        <v>567800.3669524682</v>
      </c>
      <c r="AI141" s="21">
        <f t="shared" si="126"/>
        <v>567800.3669524682</v>
      </c>
      <c r="AJ141" s="21">
        <f t="shared" si="126"/>
        <v>567800.3669524682</v>
      </c>
      <c r="AK141" s="21">
        <f t="shared" si="126"/>
        <v>567800.3669524682</v>
      </c>
      <c r="AL141" s="21">
        <f t="shared" si="126"/>
        <v>567800.3669524682</v>
      </c>
      <c r="AM141" s="21">
        <f t="shared" si="126"/>
        <v>567800.3669524682</v>
      </c>
      <c r="AN141" s="21">
        <f t="shared" si="126"/>
        <v>567800.3669524682</v>
      </c>
      <c r="AO141" s="21">
        <f t="shared" si="126"/>
        <v>567800.3669524682</v>
      </c>
      <c r="AP141" s="21">
        <f t="shared" si="126"/>
        <v>567800.3669524682</v>
      </c>
      <c r="AQ141" s="21">
        <f t="shared" si="126"/>
        <v>567800.3669524682</v>
      </c>
      <c r="AR141" s="21">
        <f t="shared" si="126"/>
        <v>567800.3669524682</v>
      </c>
      <c r="AS141" s="21">
        <f t="shared" si="126"/>
        <v>567800.3669524682</v>
      </c>
      <c r="AT141" s="21">
        <f aca="true" t="shared" si="127" ref="AT141:BC141">AS141+AS143</f>
        <v>567800.3669524682</v>
      </c>
      <c r="AU141" s="21">
        <f t="shared" si="127"/>
        <v>567800.3669524682</v>
      </c>
      <c r="AV141" s="21">
        <f t="shared" si="127"/>
        <v>567800.3669524682</v>
      </c>
      <c r="AW141" s="21">
        <f t="shared" si="127"/>
        <v>567800.3669524682</v>
      </c>
      <c r="AX141" s="21">
        <f t="shared" si="127"/>
        <v>567800.3669524682</v>
      </c>
      <c r="AY141" s="21">
        <f t="shared" si="127"/>
        <v>567800.3669524682</v>
      </c>
      <c r="AZ141" s="21">
        <f t="shared" si="127"/>
        <v>567800.3669524682</v>
      </c>
      <c r="BA141" s="21">
        <f t="shared" si="127"/>
        <v>567800.3669524682</v>
      </c>
      <c r="BB141" s="21">
        <f t="shared" si="127"/>
        <v>567800.3669524682</v>
      </c>
      <c r="BC141" s="21">
        <f t="shared" si="127"/>
        <v>567800.3669524682</v>
      </c>
      <c r="BD141" s="21">
        <f aca="true" t="shared" si="128" ref="BD141:BU141">BC141+BC143</f>
        <v>567800.3669524682</v>
      </c>
      <c r="BE141" s="21">
        <f t="shared" si="128"/>
        <v>567800.3669524682</v>
      </c>
      <c r="BF141" s="21">
        <f t="shared" si="128"/>
        <v>567800.3669524682</v>
      </c>
      <c r="BG141" s="21">
        <f t="shared" si="128"/>
        <v>567800.3669524682</v>
      </c>
      <c r="BH141" s="21">
        <f t="shared" si="128"/>
        <v>567800.3669524682</v>
      </c>
      <c r="BI141" s="21">
        <f t="shared" si="128"/>
        <v>567800.3669524682</v>
      </c>
      <c r="BJ141" s="21">
        <f t="shared" si="128"/>
        <v>567800.3669524682</v>
      </c>
      <c r="BK141" s="21">
        <f t="shared" si="128"/>
        <v>567800.3669524682</v>
      </c>
      <c r="BL141" s="21">
        <f t="shared" si="128"/>
        <v>567800.3669524682</v>
      </c>
      <c r="BM141" s="21">
        <f t="shared" si="128"/>
        <v>567800.3669524682</v>
      </c>
      <c r="BN141" s="21">
        <f t="shared" si="128"/>
        <v>567800.3669524682</v>
      </c>
      <c r="BO141" s="21">
        <f t="shared" si="128"/>
        <v>567800.3669524682</v>
      </c>
      <c r="BP141" s="21">
        <f t="shared" si="128"/>
        <v>567800.3669524682</v>
      </c>
      <c r="BQ141" s="21">
        <f t="shared" si="128"/>
        <v>567800.3669524682</v>
      </c>
      <c r="BR141" s="21">
        <f t="shared" si="128"/>
        <v>567800.3669524682</v>
      </c>
      <c r="BS141" s="21">
        <f t="shared" si="128"/>
        <v>567800.3669524682</v>
      </c>
      <c r="BT141" s="21">
        <f t="shared" si="128"/>
        <v>567800.3669524682</v>
      </c>
      <c r="BU141" s="21">
        <f t="shared" si="128"/>
        <v>567800.3669524682</v>
      </c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</row>
    <row r="142" spans="1:93" ht="12.75">
      <c r="A142" s="164" t="s">
        <v>59</v>
      </c>
      <c r="B142" s="164"/>
      <c r="C142" s="21">
        <v>0</v>
      </c>
      <c r="D142" s="21">
        <v>0</v>
      </c>
      <c r="E142" s="20">
        <f>D147</f>
        <v>0</v>
      </c>
      <c r="F142" s="21">
        <f>E147</f>
        <v>539027.6432829435</v>
      </c>
      <c r="G142" s="21">
        <f>F147</f>
        <v>551232.9159438942</v>
      </c>
      <c r="H142" s="21">
        <f aca="true" t="shared" si="129" ref="H142:AS142">G147</f>
        <v>539876.9086048448</v>
      </c>
      <c r="I142" s="21">
        <f t="shared" si="129"/>
        <v>528520.9012657955</v>
      </c>
      <c r="J142" s="21">
        <f t="shared" si="129"/>
        <v>517164.8939267461</v>
      </c>
      <c r="K142" s="21">
        <f t="shared" si="129"/>
        <v>505808.88658769673</v>
      </c>
      <c r="L142" s="21">
        <f t="shared" si="129"/>
        <v>494452.87924864737</v>
      </c>
      <c r="M142" s="21">
        <f t="shared" si="129"/>
        <v>483096.871909598</v>
      </c>
      <c r="N142" s="21">
        <f t="shared" si="129"/>
        <v>471740.86457054864</v>
      </c>
      <c r="O142" s="21">
        <f t="shared" si="129"/>
        <v>460384.8572314993</v>
      </c>
      <c r="P142" s="21">
        <f t="shared" si="129"/>
        <v>449028.8498924499</v>
      </c>
      <c r="Q142" s="21">
        <f t="shared" si="129"/>
        <v>437672.84255340055</v>
      </c>
      <c r="R142" s="21">
        <f t="shared" si="129"/>
        <v>426316.8352143512</v>
      </c>
      <c r="S142" s="21">
        <f t="shared" si="129"/>
        <v>414960.8278753018</v>
      </c>
      <c r="T142" s="21">
        <f t="shared" si="129"/>
        <v>403604.82053625246</v>
      </c>
      <c r="U142" s="21">
        <f t="shared" si="129"/>
        <v>392248.8131972031</v>
      </c>
      <c r="V142" s="21">
        <f t="shared" si="129"/>
        <v>380892.80585815373</v>
      </c>
      <c r="W142" s="21">
        <f t="shared" si="129"/>
        <v>369536.79851910437</v>
      </c>
      <c r="X142" s="21">
        <f t="shared" si="129"/>
        <v>358180.791180055</v>
      </c>
      <c r="Y142" s="21">
        <f t="shared" si="129"/>
        <v>346824.78384100564</v>
      </c>
      <c r="Z142" s="21">
        <f t="shared" si="129"/>
        <v>335468.7765019563</v>
      </c>
      <c r="AA142" s="21">
        <f t="shared" si="129"/>
        <v>324112.7691629069</v>
      </c>
      <c r="AB142" s="21">
        <f t="shared" si="129"/>
        <v>312756.76182385755</v>
      </c>
      <c r="AC142" s="21">
        <f t="shared" si="129"/>
        <v>301400.7544848082</v>
      </c>
      <c r="AD142" s="21">
        <f t="shared" si="129"/>
        <v>290044.7471457588</v>
      </c>
      <c r="AE142" s="21">
        <f t="shared" si="129"/>
        <v>278688.73980670946</v>
      </c>
      <c r="AF142" s="21">
        <f t="shared" si="129"/>
        <v>267332.7324676601</v>
      </c>
      <c r="AG142" s="21">
        <f t="shared" si="129"/>
        <v>255976.72512861073</v>
      </c>
      <c r="AH142" s="21">
        <f t="shared" si="129"/>
        <v>244620.71778956137</v>
      </c>
      <c r="AI142" s="21">
        <f t="shared" si="129"/>
        <v>233264.710450512</v>
      </c>
      <c r="AJ142" s="21">
        <f t="shared" si="129"/>
        <v>221908.70311146264</v>
      </c>
      <c r="AK142" s="21">
        <f t="shared" si="129"/>
        <v>210552.69577241328</v>
      </c>
      <c r="AL142" s="21">
        <f t="shared" si="129"/>
        <v>199196.68843336392</v>
      </c>
      <c r="AM142" s="21">
        <f t="shared" si="129"/>
        <v>187840.68109431455</v>
      </c>
      <c r="AN142" s="21">
        <f t="shared" si="129"/>
        <v>176484.6737552652</v>
      </c>
      <c r="AO142" s="21">
        <f t="shared" si="129"/>
        <v>165128.66641621583</v>
      </c>
      <c r="AP142" s="21">
        <f t="shared" si="129"/>
        <v>153772.65907716646</v>
      </c>
      <c r="AQ142" s="21">
        <f t="shared" si="129"/>
        <v>142416.6517381171</v>
      </c>
      <c r="AR142" s="21">
        <f t="shared" si="129"/>
        <v>131060.64439906774</v>
      </c>
      <c r="AS142" s="21">
        <f t="shared" si="129"/>
        <v>119704.63706001837</v>
      </c>
      <c r="AT142" s="21">
        <f aca="true" t="shared" si="130" ref="AT142:BC142">AS147</f>
        <v>108348.62972096901</v>
      </c>
      <c r="AU142" s="21">
        <f t="shared" si="130"/>
        <v>96992.62238191965</v>
      </c>
      <c r="AV142" s="21">
        <f t="shared" si="130"/>
        <v>85636.61504287028</v>
      </c>
      <c r="AW142" s="21">
        <f t="shared" si="130"/>
        <v>74280.60770382092</v>
      </c>
      <c r="AX142" s="21">
        <f t="shared" si="130"/>
        <v>62924.600364771555</v>
      </c>
      <c r="AY142" s="21">
        <f t="shared" si="130"/>
        <v>51568.59302572219</v>
      </c>
      <c r="AZ142" s="21">
        <f t="shared" si="130"/>
        <v>40212.58568667283</v>
      </c>
      <c r="BA142" s="21">
        <f t="shared" si="130"/>
        <v>28856.578347623465</v>
      </c>
      <c r="BB142" s="21">
        <f t="shared" si="130"/>
        <v>17500.5710085741</v>
      </c>
      <c r="BC142" s="21">
        <f t="shared" si="130"/>
        <v>6144.563669524738</v>
      </c>
      <c r="BD142" s="21">
        <f aca="true" t="shared" si="131" ref="BD142:BU142">BC147</f>
        <v>0</v>
      </c>
      <c r="BE142" s="21">
        <f t="shared" si="131"/>
        <v>0</v>
      </c>
      <c r="BF142" s="21">
        <f t="shared" si="131"/>
        <v>0</v>
      </c>
      <c r="BG142" s="21">
        <f t="shared" si="131"/>
        <v>0</v>
      </c>
      <c r="BH142" s="21">
        <f t="shared" si="131"/>
        <v>0</v>
      </c>
      <c r="BI142" s="21">
        <f t="shared" si="131"/>
        <v>0</v>
      </c>
      <c r="BJ142" s="21">
        <f t="shared" si="131"/>
        <v>0</v>
      </c>
      <c r="BK142" s="21">
        <f t="shared" si="131"/>
        <v>0</v>
      </c>
      <c r="BL142" s="21">
        <f t="shared" si="131"/>
        <v>0</v>
      </c>
      <c r="BM142" s="21">
        <f t="shared" si="131"/>
        <v>0</v>
      </c>
      <c r="BN142" s="21">
        <f t="shared" si="131"/>
        <v>0</v>
      </c>
      <c r="BO142" s="21">
        <f t="shared" si="131"/>
        <v>0</v>
      </c>
      <c r="BP142" s="21">
        <f t="shared" si="131"/>
        <v>0</v>
      </c>
      <c r="BQ142" s="21">
        <f t="shared" si="131"/>
        <v>0</v>
      </c>
      <c r="BR142" s="21">
        <f t="shared" si="131"/>
        <v>0</v>
      </c>
      <c r="BS142" s="21">
        <f t="shared" si="131"/>
        <v>0</v>
      </c>
      <c r="BT142" s="21">
        <f t="shared" si="131"/>
        <v>0</v>
      </c>
      <c r="BU142" s="21">
        <f t="shared" si="131"/>
        <v>0</v>
      </c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</row>
    <row r="143" spans="1:93" ht="12.75">
      <c r="A143" s="164" t="s">
        <v>60</v>
      </c>
      <c r="B143" s="164"/>
      <c r="C143" s="20">
        <f>-C73</f>
        <v>0</v>
      </c>
      <c r="D143" s="20">
        <f>-D73</f>
        <v>0</v>
      </c>
      <c r="E143" s="20">
        <f>-E76</f>
        <v>544472.3669524682</v>
      </c>
      <c r="F143" s="20">
        <f aca="true" t="shared" si="132" ref="F143:BQ143">-F76</f>
        <v>23328</v>
      </c>
      <c r="G143" s="20">
        <f t="shared" si="132"/>
        <v>0</v>
      </c>
      <c r="H143" s="20">
        <f t="shared" si="132"/>
        <v>0</v>
      </c>
      <c r="I143" s="20">
        <f t="shared" si="132"/>
        <v>0</v>
      </c>
      <c r="J143" s="20">
        <f t="shared" si="132"/>
        <v>0</v>
      </c>
      <c r="K143" s="20">
        <f t="shared" si="132"/>
        <v>0</v>
      </c>
      <c r="L143" s="20">
        <f t="shared" si="132"/>
        <v>0</v>
      </c>
      <c r="M143" s="20">
        <f t="shared" si="132"/>
        <v>0</v>
      </c>
      <c r="N143" s="20">
        <f t="shared" si="132"/>
        <v>0</v>
      </c>
      <c r="O143" s="20">
        <f t="shared" si="132"/>
        <v>0</v>
      </c>
      <c r="P143" s="20">
        <f t="shared" si="132"/>
        <v>0</v>
      </c>
      <c r="Q143" s="20">
        <f t="shared" si="132"/>
        <v>0</v>
      </c>
      <c r="R143" s="20">
        <f t="shared" si="132"/>
        <v>0</v>
      </c>
      <c r="S143" s="20">
        <f t="shared" si="132"/>
        <v>0</v>
      </c>
      <c r="T143" s="20">
        <f t="shared" si="132"/>
        <v>0</v>
      </c>
      <c r="U143" s="20">
        <f t="shared" si="132"/>
        <v>0</v>
      </c>
      <c r="V143" s="20">
        <f t="shared" si="132"/>
        <v>0</v>
      </c>
      <c r="W143" s="20">
        <f t="shared" si="132"/>
        <v>0</v>
      </c>
      <c r="X143" s="20">
        <f t="shared" si="132"/>
        <v>0</v>
      </c>
      <c r="Y143" s="20">
        <f t="shared" si="132"/>
        <v>0</v>
      </c>
      <c r="Z143" s="20">
        <f t="shared" si="132"/>
        <v>0</v>
      </c>
      <c r="AA143" s="20">
        <f t="shared" si="132"/>
        <v>0</v>
      </c>
      <c r="AB143" s="20">
        <f t="shared" si="132"/>
        <v>0</v>
      </c>
      <c r="AC143" s="20">
        <f t="shared" si="132"/>
        <v>0</v>
      </c>
      <c r="AD143" s="20">
        <f t="shared" si="132"/>
        <v>0</v>
      </c>
      <c r="AE143" s="20">
        <f t="shared" si="132"/>
        <v>0</v>
      </c>
      <c r="AF143" s="20">
        <f t="shared" si="132"/>
        <v>0</v>
      </c>
      <c r="AG143" s="20">
        <f t="shared" si="132"/>
        <v>0</v>
      </c>
      <c r="AH143" s="20">
        <f t="shared" si="132"/>
        <v>0</v>
      </c>
      <c r="AI143" s="20">
        <f t="shared" si="132"/>
        <v>0</v>
      </c>
      <c r="AJ143" s="20">
        <f t="shared" si="132"/>
        <v>0</v>
      </c>
      <c r="AK143" s="20">
        <f t="shared" si="132"/>
        <v>0</v>
      </c>
      <c r="AL143" s="20">
        <f t="shared" si="132"/>
        <v>0</v>
      </c>
      <c r="AM143" s="20">
        <f t="shared" si="132"/>
        <v>0</v>
      </c>
      <c r="AN143" s="20">
        <f t="shared" si="132"/>
        <v>0</v>
      </c>
      <c r="AO143" s="20">
        <f t="shared" si="132"/>
        <v>0</v>
      </c>
      <c r="AP143" s="20">
        <f t="shared" si="132"/>
        <v>0</v>
      </c>
      <c r="AQ143" s="20">
        <f t="shared" si="132"/>
        <v>0</v>
      </c>
      <c r="AR143" s="20">
        <f t="shared" si="132"/>
        <v>0</v>
      </c>
      <c r="AS143" s="20">
        <f t="shared" si="132"/>
        <v>0</v>
      </c>
      <c r="AT143" s="20">
        <f t="shared" si="132"/>
        <v>0</v>
      </c>
      <c r="AU143" s="20">
        <f t="shared" si="132"/>
        <v>0</v>
      </c>
      <c r="AV143" s="20">
        <f t="shared" si="132"/>
        <v>0</v>
      </c>
      <c r="AW143" s="20">
        <f t="shared" si="132"/>
        <v>0</v>
      </c>
      <c r="AX143" s="20">
        <f t="shared" si="132"/>
        <v>0</v>
      </c>
      <c r="AY143" s="20">
        <f t="shared" si="132"/>
        <v>0</v>
      </c>
      <c r="AZ143" s="20">
        <f t="shared" si="132"/>
        <v>0</v>
      </c>
      <c r="BA143" s="20">
        <f t="shared" si="132"/>
        <v>0</v>
      </c>
      <c r="BB143" s="20">
        <f t="shared" si="132"/>
        <v>0</v>
      </c>
      <c r="BC143" s="20">
        <f t="shared" si="132"/>
        <v>0</v>
      </c>
      <c r="BD143" s="20">
        <f t="shared" si="132"/>
        <v>0</v>
      </c>
      <c r="BE143" s="20">
        <f t="shared" si="132"/>
        <v>0</v>
      </c>
      <c r="BF143" s="20">
        <f t="shared" si="132"/>
        <v>0</v>
      </c>
      <c r="BG143" s="20">
        <f t="shared" si="132"/>
        <v>0</v>
      </c>
      <c r="BH143" s="20">
        <f t="shared" si="132"/>
        <v>0</v>
      </c>
      <c r="BI143" s="20">
        <f t="shared" si="132"/>
        <v>0</v>
      </c>
      <c r="BJ143" s="20">
        <f t="shared" si="132"/>
        <v>0</v>
      </c>
      <c r="BK143" s="20">
        <f t="shared" si="132"/>
        <v>0</v>
      </c>
      <c r="BL143" s="20">
        <f t="shared" si="132"/>
        <v>0</v>
      </c>
      <c r="BM143" s="20">
        <f t="shared" si="132"/>
        <v>0</v>
      </c>
      <c r="BN143" s="20">
        <f t="shared" si="132"/>
        <v>0</v>
      </c>
      <c r="BO143" s="20">
        <f t="shared" si="132"/>
        <v>0</v>
      </c>
      <c r="BP143" s="20">
        <f t="shared" si="132"/>
        <v>0</v>
      </c>
      <c r="BQ143" s="20">
        <f t="shared" si="132"/>
        <v>0</v>
      </c>
      <c r="BR143" s="20">
        <f>-BR76</f>
        <v>0</v>
      </c>
      <c r="BS143" s="20">
        <f>-BS76</f>
        <v>0</v>
      </c>
      <c r="BT143" s="20">
        <f>-BT76</f>
        <v>0</v>
      </c>
      <c r="BU143" s="20">
        <f>-BU76</f>
        <v>0</v>
      </c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</row>
    <row r="144" spans="1:93" ht="12.75">
      <c r="A144" s="164" t="s">
        <v>61</v>
      </c>
      <c r="B144" s="164"/>
      <c r="C144" s="20">
        <f>C141+(C143*0.5)</f>
        <v>0</v>
      </c>
      <c r="D144" s="20">
        <f>D141+(D143*0.5)</f>
        <v>0</v>
      </c>
      <c r="E144" s="20">
        <f>E141+(E143*0.5)</f>
        <v>272236.1834762341</v>
      </c>
      <c r="F144" s="21">
        <f>F141+(F143*0.5)</f>
        <v>556136.3669524682</v>
      </c>
      <c r="G144" s="21">
        <f>G141+(G143*0.5)</f>
        <v>567800.3669524682</v>
      </c>
      <c r="H144" s="21">
        <f aca="true" t="shared" si="133" ref="H144:AS144">H141+(H143*0.5)</f>
        <v>567800.3669524682</v>
      </c>
      <c r="I144" s="21">
        <f t="shared" si="133"/>
        <v>567800.3669524682</v>
      </c>
      <c r="J144" s="21">
        <f t="shared" si="133"/>
        <v>567800.3669524682</v>
      </c>
      <c r="K144" s="21">
        <f t="shared" si="133"/>
        <v>567800.3669524682</v>
      </c>
      <c r="L144" s="21">
        <f t="shared" si="133"/>
        <v>567800.3669524682</v>
      </c>
      <c r="M144" s="21">
        <f t="shared" si="133"/>
        <v>567800.3669524682</v>
      </c>
      <c r="N144" s="21">
        <f t="shared" si="133"/>
        <v>567800.3669524682</v>
      </c>
      <c r="O144" s="21">
        <f t="shared" si="133"/>
        <v>567800.3669524682</v>
      </c>
      <c r="P144" s="21">
        <f t="shared" si="133"/>
        <v>567800.3669524682</v>
      </c>
      <c r="Q144" s="21">
        <f t="shared" si="133"/>
        <v>567800.3669524682</v>
      </c>
      <c r="R144" s="21">
        <f t="shared" si="133"/>
        <v>567800.3669524682</v>
      </c>
      <c r="S144" s="21">
        <f t="shared" si="133"/>
        <v>567800.3669524682</v>
      </c>
      <c r="T144" s="21">
        <f t="shared" si="133"/>
        <v>567800.3669524682</v>
      </c>
      <c r="U144" s="21">
        <f t="shared" si="133"/>
        <v>567800.3669524682</v>
      </c>
      <c r="V144" s="21">
        <f t="shared" si="133"/>
        <v>567800.3669524682</v>
      </c>
      <c r="W144" s="21">
        <f t="shared" si="133"/>
        <v>567800.3669524682</v>
      </c>
      <c r="X144" s="21">
        <f t="shared" si="133"/>
        <v>567800.3669524682</v>
      </c>
      <c r="Y144" s="21">
        <f t="shared" si="133"/>
        <v>567800.3669524682</v>
      </c>
      <c r="Z144" s="21">
        <f t="shared" si="133"/>
        <v>567800.3669524682</v>
      </c>
      <c r="AA144" s="21">
        <f t="shared" si="133"/>
        <v>567800.3669524682</v>
      </c>
      <c r="AB144" s="21">
        <f t="shared" si="133"/>
        <v>567800.3669524682</v>
      </c>
      <c r="AC144" s="21">
        <f t="shared" si="133"/>
        <v>567800.3669524682</v>
      </c>
      <c r="AD144" s="21">
        <f t="shared" si="133"/>
        <v>567800.3669524682</v>
      </c>
      <c r="AE144" s="21">
        <f t="shared" si="133"/>
        <v>567800.3669524682</v>
      </c>
      <c r="AF144" s="21">
        <f t="shared" si="133"/>
        <v>567800.3669524682</v>
      </c>
      <c r="AG144" s="21">
        <f t="shared" si="133"/>
        <v>567800.3669524682</v>
      </c>
      <c r="AH144" s="21">
        <f t="shared" si="133"/>
        <v>567800.3669524682</v>
      </c>
      <c r="AI144" s="21">
        <f t="shared" si="133"/>
        <v>567800.3669524682</v>
      </c>
      <c r="AJ144" s="21">
        <f t="shared" si="133"/>
        <v>567800.3669524682</v>
      </c>
      <c r="AK144" s="21">
        <f t="shared" si="133"/>
        <v>567800.3669524682</v>
      </c>
      <c r="AL144" s="21">
        <f t="shared" si="133"/>
        <v>567800.3669524682</v>
      </c>
      <c r="AM144" s="21">
        <f t="shared" si="133"/>
        <v>567800.3669524682</v>
      </c>
      <c r="AN144" s="21">
        <f t="shared" si="133"/>
        <v>567800.3669524682</v>
      </c>
      <c r="AO144" s="21">
        <f t="shared" si="133"/>
        <v>567800.3669524682</v>
      </c>
      <c r="AP144" s="21">
        <f t="shared" si="133"/>
        <v>567800.3669524682</v>
      </c>
      <c r="AQ144" s="21">
        <f t="shared" si="133"/>
        <v>567800.3669524682</v>
      </c>
      <c r="AR144" s="21">
        <f t="shared" si="133"/>
        <v>567800.3669524682</v>
      </c>
      <c r="AS144" s="21">
        <f t="shared" si="133"/>
        <v>567800.3669524682</v>
      </c>
      <c r="AT144" s="21">
        <f aca="true" t="shared" si="134" ref="AT144:BC144">AT141+(AT143*0.5)</f>
        <v>567800.3669524682</v>
      </c>
      <c r="AU144" s="21">
        <f t="shared" si="134"/>
        <v>567800.3669524682</v>
      </c>
      <c r="AV144" s="21">
        <f t="shared" si="134"/>
        <v>567800.3669524682</v>
      </c>
      <c r="AW144" s="21">
        <f t="shared" si="134"/>
        <v>567800.3669524682</v>
      </c>
      <c r="AX144" s="21">
        <f t="shared" si="134"/>
        <v>567800.3669524682</v>
      </c>
      <c r="AY144" s="21">
        <f t="shared" si="134"/>
        <v>567800.3669524682</v>
      </c>
      <c r="AZ144" s="21">
        <f t="shared" si="134"/>
        <v>567800.3669524682</v>
      </c>
      <c r="BA144" s="21">
        <f t="shared" si="134"/>
        <v>567800.3669524682</v>
      </c>
      <c r="BB144" s="21">
        <f t="shared" si="134"/>
        <v>567800.3669524682</v>
      </c>
      <c r="BC144" s="21">
        <f t="shared" si="134"/>
        <v>567800.3669524682</v>
      </c>
      <c r="BD144" s="21">
        <f aca="true" t="shared" si="135" ref="BD144:BU144">BD141+(BD143*0.5)</f>
        <v>567800.3669524682</v>
      </c>
      <c r="BE144" s="21">
        <f t="shared" si="135"/>
        <v>567800.3669524682</v>
      </c>
      <c r="BF144" s="21">
        <f t="shared" si="135"/>
        <v>567800.3669524682</v>
      </c>
      <c r="BG144" s="21">
        <f t="shared" si="135"/>
        <v>567800.3669524682</v>
      </c>
      <c r="BH144" s="21">
        <f t="shared" si="135"/>
        <v>567800.3669524682</v>
      </c>
      <c r="BI144" s="21">
        <f t="shared" si="135"/>
        <v>567800.3669524682</v>
      </c>
      <c r="BJ144" s="21">
        <f t="shared" si="135"/>
        <v>567800.3669524682</v>
      </c>
      <c r="BK144" s="21">
        <f t="shared" si="135"/>
        <v>567800.3669524682</v>
      </c>
      <c r="BL144" s="21">
        <f t="shared" si="135"/>
        <v>567800.3669524682</v>
      </c>
      <c r="BM144" s="21">
        <f t="shared" si="135"/>
        <v>567800.3669524682</v>
      </c>
      <c r="BN144" s="21">
        <f t="shared" si="135"/>
        <v>567800.3669524682</v>
      </c>
      <c r="BO144" s="21">
        <f t="shared" si="135"/>
        <v>567800.3669524682</v>
      </c>
      <c r="BP144" s="21">
        <f t="shared" si="135"/>
        <v>567800.3669524682</v>
      </c>
      <c r="BQ144" s="21">
        <f t="shared" si="135"/>
        <v>567800.3669524682</v>
      </c>
      <c r="BR144" s="21">
        <f t="shared" si="135"/>
        <v>567800.3669524682</v>
      </c>
      <c r="BS144" s="21">
        <f t="shared" si="135"/>
        <v>567800.3669524682</v>
      </c>
      <c r="BT144" s="21">
        <f t="shared" si="135"/>
        <v>567800.3669524682</v>
      </c>
      <c r="BU144" s="21">
        <f t="shared" si="135"/>
        <v>567800.3669524682</v>
      </c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</row>
    <row r="145" spans="1:93" ht="12.75">
      <c r="A145" s="164" t="s">
        <v>62</v>
      </c>
      <c r="B145" s="164"/>
      <c r="C145" s="20">
        <f>IF((C144+C143)*1/$B$5&gt;(C142+C143),C142,C144*1/$B$5)</f>
        <v>0</v>
      </c>
      <c r="D145" s="20">
        <f>IF((D144+D143)*1/$B$5&gt;(D142+D143),D142,D144*1/$B$5)</f>
        <v>0</v>
      </c>
      <c r="E145" s="20">
        <f>IF((E144+E143)*1/$B$5&gt;(E142+E143),E142,E144*1/$B$5)</f>
        <v>5444.723669524682</v>
      </c>
      <c r="F145" s="20">
        <f aca="true" t="shared" si="136" ref="F145:BQ145">IF((F144+F143)*1/$B$5&gt;(F142+F143),F142,F144*1/$B$5)</f>
        <v>11122.727339049363</v>
      </c>
      <c r="G145" s="20">
        <f t="shared" si="136"/>
        <v>11356.007339049364</v>
      </c>
      <c r="H145" s="20">
        <f t="shared" si="136"/>
        <v>11356.007339049364</v>
      </c>
      <c r="I145" s="20">
        <f t="shared" si="136"/>
        <v>11356.007339049364</v>
      </c>
      <c r="J145" s="20">
        <f t="shared" si="136"/>
        <v>11356.007339049364</v>
      </c>
      <c r="K145" s="20">
        <f t="shared" si="136"/>
        <v>11356.007339049364</v>
      </c>
      <c r="L145" s="20">
        <f t="shared" si="136"/>
        <v>11356.007339049364</v>
      </c>
      <c r="M145" s="20">
        <f t="shared" si="136"/>
        <v>11356.007339049364</v>
      </c>
      <c r="N145" s="20">
        <f t="shared" si="136"/>
        <v>11356.007339049364</v>
      </c>
      <c r="O145" s="20">
        <f t="shared" si="136"/>
        <v>11356.007339049364</v>
      </c>
      <c r="P145" s="20">
        <f t="shared" si="136"/>
        <v>11356.007339049364</v>
      </c>
      <c r="Q145" s="20">
        <f t="shared" si="136"/>
        <v>11356.007339049364</v>
      </c>
      <c r="R145" s="20">
        <f t="shared" si="136"/>
        <v>11356.007339049364</v>
      </c>
      <c r="S145" s="20">
        <f t="shared" si="136"/>
        <v>11356.007339049364</v>
      </c>
      <c r="T145" s="20">
        <f t="shared" si="136"/>
        <v>11356.007339049364</v>
      </c>
      <c r="U145" s="20">
        <f t="shared" si="136"/>
        <v>11356.007339049364</v>
      </c>
      <c r="V145" s="20">
        <f t="shared" si="136"/>
        <v>11356.007339049364</v>
      </c>
      <c r="W145" s="20">
        <f t="shared" si="136"/>
        <v>11356.007339049364</v>
      </c>
      <c r="X145" s="20">
        <f t="shared" si="136"/>
        <v>11356.007339049364</v>
      </c>
      <c r="Y145" s="20">
        <f t="shared" si="136"/>
        <v>11356.007339049364</v>
      </c>
      <c r="Z145" s="20">
        <f t="shared" si="136"/>
        <v>11356.007339049364</v>
      </c>
      <c r="AA145" s="20">
        <f t="shared" si="136"/>
        <v>11356.007339049364</v>
      </c>
      <c r="AB145" s="20">
        <f t="shared" si="136"/>
        <v>11356.007339049364</v>
      </c>
      <c r="AC145" s="20">
        <f t="shared" si="136"/>
        <v>11356.007339049364</v>
      </c>
      <c r="AD145" s="20">
        <f t="shared" si="136"/>
        <v>11356.007339049364</v>
      </c>
      <c r="AE145" s="20">
        <f t="shared" si="136"/>
        <v>11356.007339049364</v>
      </c>
      <c r="AF145" s="20">
        <f t="shared" si="136"/>
        <v>11356.007339049364</v>
      </c>
      <c r="AG145" s="20">
        <f t="shared" si="136"/>
        <v>11356.007339049364</v>
      </c>
      <c r="AH145" s="20">
        <f t="shared" si="136"/>
        <v>11356.007339049364</v>
      </c>
      <c r="AI145" s="20">
        <f t="shared" si="136"/>
        <v>11356.007339049364</v>
      </c>
      <c r="AJ145" s="20">
        <f t="shared" si="136"/>
        <v>11356.007339049364</v>
      </c>
      <c r="AK145" s="20">
        <f t="shared" si="136"/>
        <v>11356.007339049364</v>
      </c>
      <c r="AL145" s="20">
        <f t="shared" si="136"/>
        <v>11356.007339049364</v>
      </c>
      <c r="AM145" s="20">
        <f t="shared" si="136"/>
        <v>11356.007339049364</v>
      </c>
      <c r="AN145" s="20">
        <f t="shared" si="136"/>
        <v>11356.007339049364</v>
      </c>
      <c r="AO145" s="20">
        <f t="shared" si="136"/>
        <v>11356.007339049364</v>
      </c>
      <c r="AP145" s="20">
        <f t="shared" si="136"/>
        <v>11356.007339049364</v>
      </c>
      <c r="AQ145" s="20">
        <f t="shared" si="136"/>
        <v>11356.007339049364</v>
      </c>
      <c r="AR145" s="20">
        <f t="shared" si="136"/>
        <v>11356.007339049364</v>
      </c>
      <c r="AS145" s="20">
        <f t="shared" si="136"/>
        <v>11356.007339049364</v>
      </c>
      <c r="AT145" s="20">
        <f t="shared" si="136"/>
        <v>11356.007339049364</v>
      </c>
      <c r="AU145" s="20">
        <f t="shared" si="136"/>
        <v>11356.007339049364</v>
      </c>
      <c r="AV145" s="20">
        <f t="shared" si="136"/>
        <v>11356.007339049364</v>
      </c>
      <c r="AW145" s="20">
        <f t="shared" si="136"/>
        <v>11356.007339049364</v>
      </c>
      <c r="AX145" s="20">
        <f t="shared" si="136"/>
        <v>11356.007339049364</v>
      </c>
      <c r="AY145" s="20">
        <f t="shared" si="136"/>
        <v>11356.007339049364</v>
      </c>
      <c r="AZ145" s="20">
        <f t="shared" si="136"/>
        <v>11356.007339049364</v>
      </c>
      <c r="BA145" s="20">
        <f t="shared" si="136"/>
        <v>11356.007339049364</v>
      </c>
      <c r="BB145" s="20">
        <f t="shared" si="136"/>
        <v>11356.007339049364</v>
      </c>
      <c r="BC145" s="20">
        <f t="shared" si="136"/>
        <v>6144.563669524738</v>
      </c>
      <c r="BD145" s="20">
        <f t="shared" si="136"/>
        <v>0</v>
      </c>
      <c r="BE145" s="20">
        <f t="shared" si="136"/>
        <v>0</v>
      </c>
      <c r="BF145" s="20">
        <f t="shared" si="136"/>
        <v>0</v>
      </c>
      <c r="BG145" s="20">
        <f t="shared" si="136"/>
        <v>0</v>
      </c>
      <c r="BH145" s="20">
        <f t="shared" si="136"/>
        <v>0</v>
      </c>
      <c r="BI145" s="20">
        <f t="shared" si="136"/>
        <v>0</v>
      </c>
      <c r="BJ145" s="20">
        <f t="shared" si="136"/>
        <v>0</v>
      </c>
      <c r="BK145" s="20">
        <f t="shared" si="136"/>
        <v>0</v>
      </c>
      <c r="BL145" s="20">
        <f t="shared" si="136"/>
        <v>0</v>
      </c>
      <c r="BM145" s="20">
        <f t="shared" si="136"/>
        <v>0</v>
      </c>
      <c r="BN145" s="20">
        <f t="shared" si="136"/>
        <v>0</v>
      </c>
      <c r="BO145" s="20">
        <f t="shared" si="136"/>
        <v>0</v>
      </c>
      <c r="BP145" s="20">
        <f t="shared" si="136"/>
        <v>0</v>
      </c>
      <c r="BQ145" s="20">
        <f t="shared" si="136"/>
        <v>0</v>
      </c>
      <c r="BR145" s="20">
        <f>IF((BR144+BR143)*1/$B$5&gt;(BR142+BR143),BR142,BR144*1/$B$5)</f>
        <v>0</v>
      </c>
      <c r="BS145" s="20">
        <f>IF((BS144+BS143)*1/$B$5&gt;(BS142+BS143),BS142,BS144*1/$B$5)</f>
        <v>0</v>
      </c>
      <c r="BT145" s="20">
        <f>IF((BT144+BT143)*1/$B$5&gt;(BT142+BT143),BT142,BT144*1/$B$5)</f>
        <v>0</v>
      </c>
      <c r="BU145" s="20">
        <f>IF((BU144+BU143)*1/$B$5&gt;(BU142+BU143),BU142,BU144*1/$B$5)</f>
        <v>0</v>
      </c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</row>
    <row r="146" spans="1:93" ht="12.75">
      <c r="A146" s="165" t="s">
        <v>63</v>
      </c>
      <c r="B146" s="165"/>
      <c r="C146" s="47">
        <f>C145</f>
        <v>0</v>
      </c>
      <c r="D146" s="47">
        <f>D145</f>
        <v>0</v>
      </c>
      <c r="E146" s="47">
        <f>D146+E145</f>
        <v>5444.723669524682</v>
      </c>
      <c r="F146" s="48">
        <f>E146+F145</f>
        <v>16567.451008574044</v>
      </c>
      <c r="G146" s="48">
        <f>F146+G145</f>
        <v>27923.458347623407</v>
      </c>
      <c r="H146" s="48">
        <f aca="true" t="shared" si="137" ref="H146:AS146">G146+H145</f>
        <v>39279.465686672775</v>
      </c>
      <c r="I146" s="48">
        <f t="shared" si="137"/>
        <v>50635.47302572214</v>
      </c>
      <c r="J146" s="48">
        <f t="shared" si="137"/>
        <v>61991.4803647715</v>
      </c>
      <c r="K146" s="48">
        <f t="shared" si="137"/>
        <v>73347.48770382087</v>
      </c>
      <c r="L146" s="48">
        <f t="shared" si="137"/>
        <v>84703.49504287023</v>
      </c>
      <c r="M146" s="48">
        <f t="shared" si="137"/>
        <v>96059.50238191959</v>
      </c>
      <c r="N146" s="48">
        <f t="shared" si="137"/>
        <v>107415.50972096896</v>
      </c>
      <c r="O146" s="48">
        <f t="shared" si="137"/>
        <v>118771.51706001832</v>
      </c>
      <c r="P146" s="48">
        <f t="shared" si="137"/>
        <v>130127.52439906768</v>
      </c>
      <c r="Q146" s="48">
        <f t="shared" si="137"/>
        <v>141483.53173811705</v>
      </c>
      <c r="R146" s="48">
        <f t="shared" si="137"/>
        <v>152839.5390771664</v>
      </c>
      <c r="S146" s="48">
        <f t="shared" si="137"/>
        <v>164195.54641621577</v>
      </c>
      <c r="T146" s="48">
        <f t="shared" si="137"/>
        <v>175551.55375526514</v>
      </c>
      <c r="U146" s="48">
        <f t="shared" si="137"/>
        <v>186907.5610943145</v>
      </c>
      <c r="V146" s="48">
        <f t="shared" si="137"/>
        <v>198263.56843336386</v>
      </c>
      <c r="W146" s="48">
        <f t="shared" si="137"/>
        <v>209619.57577241323</v>
      </c>
      <c r="X146" s="48">
        <f t="shared" si="137"/>
        <v>220975.5831114626</v>
      </c>
      <c r="Y146" s="48">
        <f t="shared" si="137"/>
        <v>232331.59045051195</v>
      </c>
      <c r="Z146" s="48">
        <f t="shared" si="137"/>
        <v>243687.59778956132</v>
      </c>
      <c r="AA146" s="48">
        <f t="shared" si="137"/>
        <v>255043.60512861068</v>
      </c>
      <c r="AB146" s="48">
        <f t="shared" si="137"/>
        <v>266399.61246766004</v>
      </c>
      <c r="AC146" s="48">
        <f t="shared" si="137"/>
        <v>277755.6198067094</v>
      </c>
      <c r="AD146" s="48">
        <f t="shared" si="137"/>
        <v>289111.6271457588</v>
      </c>
      <c r="AE146" s="48">
        <f t="shared" si="137"/>
        <v>300467.63448480814</v>
      </c>
      <c r="AF146" s="48">
        <f t="shared" si="137"/>
        <v>311823.6418238575</v>
      </c>
      <c r="AG146" s="48">
        <f t="shared" si="137"/>
        <v>323179.64916290686</v>
      </c>
      <c r="AH146" s="48">
        <f t="shared" si="137"/>
        <v>334535.6565019562</v>
      </c>
      <c r="AI146" s="48">
        <f t="shared" si="137"/>
        <v>345891.6638410056</v>
      </c>
      <c r="AJ146" s="48">
        <f t="shared" si="137"/>
        <v>357247.67118005495</v>
      </c>
      <c r="AK146" s="48">
        <f t="shared" si="137"/>
        <v>368603.6785191043</v>
      </c>
      <c r="AL146" s="48">
        <f t="shared" si="137"/>
        <v>379959.6858581537</v>
      </c>
      <c r="AM146" s="48">
        <f t="shared" si="137"/>
        <v>391315.69319720304</v>
      </c>
      <c r="AN146" s="48">
        <f t="shared" si="137"/>
        <v>402671.7005362524</v>
      </c>
      <c r="AO146" s="48">
        <f t="shared" si="137"/>
        <v>414027.70787530177</v>
      </c>
      <c r="AP146" s="48">
        <f t="shared" si="137"/>
        <v>425383.71521435113</v>
      </c>
      <c r="AQ146" s="48">
        <f t="shared" si="137"/>
        <v>436739.7225534005</v>
      </c>
      <c r="AR146" s="48">
        <f t="shared" si="137"/>
        <v>448095.72989244986</v>
      </c>
      <c r="AS146" s="48">
        <f t="shared" si="137"/>
        <v>459451.7372314992</v>
      </c>
      <c r="AT146" s="48">
        <f aca="true" t="shared" si="138" ref="AT146:BC146">AS146+AT145</f>
        <v>470807.7445705486</v>
      </c>
      <c r="AU146" s="48">
        <f t="shared" si="138"/>
        <v>482163.75190959795</v>
      </c>
      <c r="AV146" s="48">
        <f t="shared" si="138"/>
        <v>493519.7592486473</v>
      </c>
      <c r="AW146" s="48">
        <f t="shared" si="138"/>
        <v>504875.7665876967</v>
      </c>
      <c r="AX146" s="48">
        <f t="shared" si="138"/>
        <v>516231.77392674604</v>
      </c>
      <c r="AY146" s="48">
        <f t="shared" si="138"/>
        <v>527587.7812657955</v>
      </c>
      <c r="AZ146" s="48">
        <f t="shared" si="138"/>
        <v>538943.7886048448</v>
      </c>
      <c r="BA146" s="48">
        <f t="shared" si="138"/>
        <v>550299.7959438942</v>
      </c>
      <c r="BB146" s="48">
        <f t="shared" si="138"/>
        <v>561655.8032829436</v>
      </c>
      <c r="BC146" s="48">
        <f t="shared" si="138"/>
        <v>567800.3669524683</v>
      </c>
      <c r="BD146" s="48">
        <f aca="true" t="shared" si="139" ref="BD146:BU146">BC146+BD145</f>
        <v>567800.3669524683</v>
      </c>
      <c r="BE146" s="48">
        <f t="shared" si="139"/>
        <v>567800.3669524683</v>
      </c>
      <c r="BF146" s="48">
        <f t="shared" si="139"/>
        <v>567800.3669524683</v>
      </c>
      <c r="BG146" s="48">
        <f t="shared" si="139"/>
        <v>567800.3669524683</v>
      </c>
      <c r="BH146" s="48">
        <f t="shared" si="139"/>
        <v>567800.3669524683</v>
      </c>
      <c r="BI146" s="48">
        <f t="shared" si="139"/>
        <v>567800.3669524683</v>
      </c>
      <c r="BJ146" s="48">
        <f t="shared" si="139"/>
        <v>567800.3669524683</v>
      </c>
      <c r="BK146" s="48">
        <f t="shared" si="139"/>
        <v>567800.3669524683</v>
      </c>
      <c r="BL146" s="48">
        <f t="shared" si="139"/>
        <v>567800.3669524683</v>
      </c>
      <c r="BM146" s="48">
        <f t="shared" si="139"/>
        <v>567800.3669524683</v>
      </c>
      <c r="BN146" s="48">
        <f t="shared" si="139"/>
        <v>567800.3669524683</v>
      </c>
      <c r="BO146" s="48">
        <f t="shared" si="139"/>
        <v>567800.3669524683</v>
      </c>
      <c r="BP146" s="48">
        <f t="shared" si="139"/>
        <v>567800.3669524683</v>
      </c>
      <c r="BQ146" s="48">
        <f t="shared" si="139"/>
        <v>567800.3669524683</v>
      </c>
      <c r="BR146" s="48">
        <f t="shared" si="139"/>
        <v>567800.3669524683</v>
      </c>
      <c r="BS146" s="48">
        <f t="shared" si="139"/>
        <v>567800.3669524683</v>
      </c>
      <c r="BT146" s="48">
        <f t="shared" si="139"/>
        <v>567800.3669524683</v>
      </c>
      <c r="BU146" s="48">
        <f t="shared" si="139"/>
        <v>567800.3669524683</v>
      </c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</row>
    <row r="147" spans="1:93" ht="12.75">
      <c r="A147" s="164" t="s">
        <v>64</v>
      </c>
      <c r="B147" s="164"/>
      <c r="C147" s="164"/>
      <c r="D147" s="20"/>
      <c r="E147" s="20">
        <f>E142+E143-E145</f>
        <v>539027.6432829435</v>
      </c>
      <c r="F147" s="21">
        <f>F142+F143-F145</f>
        <v>551232.9159438942</v>
      </c>
      <c r="G147" s="21">
        <f>G142+G143-G145</f>
        <v>539876.9086048448</v>
      </c>
      <c r="H147" s="21">
        <f aca="true" t="shared" si="140" ref="H147:AS147">H142+H143-H145</f>
        <v>528520.9012657955</v>
      </c>
      <c r="I147" s="21">
        <f t="shared" si="140"/>
        <v>517164.8939267461</v>
      </c>
      <c r="J147" s="21">
        <f t="shared" si="140"/>
        <v>505808.88658769673</v>
      </c>
      <c r="K147" s="21">
        <f t="shared" si="140"/>
        <v>494452.87924864737</v>
      </c>
      <c r="L147" s="21">
        <f t="shared" si="140"/>
        <v>483096.871909598</v>
      </c>
      <c r="M147" s="21">
        <f t="shared" si="140"/>
        <v>471740.86457054864</v>
      </c>
      <c r="N147" s="21">
        <f t="shared" si="140"/>
        <v>460384.8572314993</v>
      </c>
      <c r="O147" s="21">
        <f t="shared" si="140"/>
        <v>449028.8498924499</v>
      </c>
      <c r="P147" s="21">
        <f t="shared" si="140"/>
        <v>437672.84255340055</v>
      </c>
      <c r="Q147" s="21">
        <f t="shared" si="140"/>
        <v>426316.8352143512</v>
      </c>
      <c r="R147" s="21">
        <f t="shared" si="140"/>
        <v>414960.8278753018</v>
      </c>
      <c r="S147" s="21">
        <f t="shared" si="140"/>
        <v>403604.82053625246</v>
      </c>
      <c r="T147" s="21">
        <f t="shared" si="140"/>
        <v>392248.8131972031</v>
      </c>
      <c r="U147" s="21">
        <f t="shared" si="140"/>
        <v>380892.80585815373</v>
      </c>
      <c r="V147" s="21">
        <f t="shared" si="140"/>
        <v>369536.79851910437</v>
      </c>
      <c r="W147" s="21">
        <f t="shared" si="140"/>
        <v>358180.791180055</v>
      </c>
      <c r="X147" s="21">
        <f t="shared" si="140"/>
        <v>346824.78384100564</v>
      </c>
      <c r="Y147" s="21">
        <f t="shared" si="140"/>
        <v>335468.7765019563</v>
      </c>
      <c r="Z147" s="21">
        <f t="shared" si="140"/>
        <v>324112.7691629069</v>
      </c>
      <c r="AA147" s="21">
        <f t="shared" si="140"/>
        <v>312756.76182385755</v>
      </c>
      <c r="AB147" s="21">
        <f t="shared" si="140"/>
        <v>301400.7544848082</v>
      </c>
      <c r="AC147" s="21">
        <f t="shared" si="140"/>
        <v>290044.7471457588</v>
      </c>
      <c r="AD147" s="21">
        <f t="shared" si="140"/>
        <v>278688.73980670946</v>
      </c>
      <c r="AE147" s="21">
        <f t="shared" si="140"/>
        <v>267332.7324676601</v>
      </c>
      <c r="AF147" s="21">
        <f t="shared" si="140"/>
        <v>255976.72512861073</v>
      </c>
      <c r="AG147" s="21">
        <f t="shared" si="140"/>
        <v>244620.71778956137</v>
      </c>
      <c r="AH147" s="21">
        <f t="shared" si="140"/>
        <v>233264.710450512</v>
      </c>
      <c r="AI147" s="21">
        <f t="shared" si="140"/>
        <v>221908.70311146264</v>
      </c>
      <c r="AJ147" s="21">
        <f t="shared" si="140"/>
        <v>210552.69577241328</v>
      </c>
      <c r="AK147" s="21">
        <f t="shared" si="140"/>
        <v>199196.68843336392</v>
      </c>
      <c r="AL147" s="21">
        <f t="shared" si="140"/>
        <v>187840.68109431455</v>
      </c>
      <c r="AM147" s="21">
        <f t="shared" si="140"/>
        <v>176484.6737552652</v>
      </c>
      <c r="AN147" s="21">
        <f t="shared" si="140"/>
        <v>165128.66641621583</v>
      </c>
      <c r="AO147" s="21">
        <f t="shared" si="140"/>
        <v>153772.65907716646</v>
      </c>
      <c r="AP147" s="21">
        <f t="shared" si="140"/>
        <v>142416.6517381171</v>
      </c>
      <c r="AQ147" s="21">
        <f t="shared" si="140"/>
        <v>131060.64439906774</v>
      </c>
      <c r="AR147" s="21">
        <f t="shared" si="140"/>
        <v>119704.63706001837</v>
      </c>
      <c r="AS147" s="21">
        <f t="shared" si="140"/>
        <v>108348.62972096901</v>
      </c>
      <c r="AT147" s="21">
        <f aca="true" t="shared" si="141" ref="AT147:BC147">AT142+AT143-AT145</f>
        <v>96992.62238191965</v>
      </c>
      <c r="AU147" s="21">
        <f t="shared" si="141"/>
        <v>85636.61504287028</v>
      </c>
      <c r="AV147" s="21">
        <f t="shared" si="141"/>
        <v>74280.60770382092</v>
      </c>
      <c r="AW147" s="21">
        <f t="shared" si="141"/>
        <v>62924.600364771555</v>
      </c>
      <c r="AX147" s="21">
        <f t="shared" si="141"/>
        <v>51568.59302572219</v>
      </c>
      <c r="AY147" s="21">
        <f t="shared" si="141"/>
        <v>40212.58568667283</v>
      </c>
      <c r="AZ147" s="21">
        <f t="shared" si="141"/>
        <v>28856.578347623465</v>
      </c>
      <c r="BA147" s="21">
        <f t="shared" si="141"/>
        <v>17500.5710085741</v>
      </c>
      <c r="BB147" s="21">
        <f t="shared" si="141"/>
        <v>6144.563669524738</v>
      </c>
      <c r="BC147" s="21">
        <f t="shared" si="141"/>
        <v>0</v>
      </c>
      <c r="BD147" s="21">
        <f aca="true" t="shared" si="142" ref="BD147:BU147">BD142+BD143-BD145</f>
        <v>0</v>
      </c>
      <c r="BE147" s="21">
        <f t="shared" si="142"/>
        <v>0</v>
      </c>
      <c r="BF147" s="21">
        <f t="shared" si="142"/>
        <v>0</v>
      </c>
      <c r="BG147" s="21">
        <f t="shared" si="142"/>
        <v>0</v>
      </c>
      <c r="BH147" s="21">
        <f t="shared" si="142"/>
        <v>0</v>
      </c>
      <c r="BI147" s="21">
        <f t="shared" si="142"/>
        <v>0</v>
      </c>
      <c r="BJ147" s="21">
        <f t="shared" si="142"/>
        <v>0</v>
      </c>
      <c r="BK147" s="21">
        <f t="shared" si="142"/>
        <v>0</v>
      </c>
      <c r="BL147" s="21">
        <f t="shared" si="142"/>
        <v>0</v>
      </c>
      <c r="BM147" s="21">
        <f t="shared" si="142"/>
        <v>0</v>
      </c>
      <c r="BN147" s="21">
        <f t="shared" si="142"/>
        <v>0</v>
      </c>
      <c r="BO147" s="21">
        <f t="shared" si="142"/>
        <v>0</v>
      </c>
      <c r="BP147" s="21">
        <f t="shared" si="142"/>
        <v>0</v>
      </c>
      <c r="BQ147" s="21">
        <f t="shared" si="142"/>
        <v>0</v>
      </c>
      <c r="BR147" s="21">
        <f t="shared" si="142"/>
        <v>0</v>
      </c>
      <c r="BS147" s="21">
        <f t="shared" si="142"/>
        <v>0</v>
      </c>
      <c r="BT147" s="21">
        <f t="shared" si="142"/>
        <v>0</v>
      </c>
      <c r="BU147" s="21">
        <f t="shared" si="142"/>
        <v>0</v>
      </c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</row>
    <row r="148" spans="1:93" ht="25.5">
      <c r="A148" s="160" t="s">
        <v>65</v>
      </c>
      <c r="B148" s="160"/>
      <c r="C148" s="160"/>
      <c r="D148" s="49">
        <f>(D142+D147)/2</f>
        <v>0</v>
      </c>
      <c r="E148" s="50">
        <f>(E142+E147)/2</f>
        <v>269513.82164147176</v>
      </c>
      <c r="F148" s="50">
        <f>(F142+F147)/2</f>
        <v>545130.2796134189</v>
      </c>
      <c r="G148" s="50">
        <f>(G142+G147)/2</f>
        <v>545554.9122743695</v>
      </c>
      <c r="H148" s="50">
        <f aca="true" t="shared" si="143" ref="H148:AS148">(H142+H147)/2</f>
        <v>534198.9049353201</v>
      </c>
      <c r="I148" s="50">
        <f t="shared" si="143"/>
        <v>522842.8975962708</v>
      </c>
      <c r="J148" s="50">
        <f t="shared" si="143"/>
        <v>511486.8902572214</v>
      </c>
      <c r="K148" s="50">
        <f t="shared" si="143"/>
        <v>500130.88291817205</v>
      </c>
      <c r="L148" s="50">
        <f t="shared" si="143"/>
        <v>488774.8755791227</v>
      </c>
      <c r="M148" s="50">
        <f t="shared" si="143"/>
        <v>477418.8682400733</v>
      </c>
      <c r="N148" s="50">
        <f t="shared" si="143"/>
        <v>466062.86090102396</v>
      </c>
      <c r="O148" s="50">
        <f t="shared" si="143"/>
        <v>454706.8535619746</v>
      </c>
      <c r="P148" s="50">
        <f t="shared" si="143"/>
        <v>443350.84622292523</v>
      </c>
      <c r="Q148" s="50">
        <f t="shared" si="143"/>
        <v>431994.83888387587</v>
      </c>
      <c r="R148" s="50">
        <f t="shared" si="143"/>
        <v>420638.8315448265</v>
      </c>
      <c r="S148" s="50">
        <f t="shared" si="143"/>
        <v>409282.82420577714</v>
      </c>
      <c r="T148" s="50">
        <f t="shared" si="143"/>
        <v>397926.8168667278</v>
      </c>
      <c r="U148" s="50">
        <f t="shared" si="143"/>
        <v>386570.8095276784</v>
      </c>
      <c r="V148" s="50">
        <f t="shared" si="143"/>
        <v>375214.80218862905</v>
      </c>
      <c r="W148" s="50">
        <f t="shared" si="143"/>
        <v>363858.7948495797</v>
      </c>
      <c r="X148" s="50">
        <f t="shared" si="143"/>
        <v>352502.7875105303</v>
      </c>
      <c r="Y148" s="50">
        <f t="shared" si="143"/>
        <v>341146.78017148096</v>
      </c>
      <c r="Z148" s="50">
        <f t="shared" si="143"/>
        <v>329790.7728324316</v>
      </c>
      <c r="AA148" s="50">
        <f t="shared" si="143"/>
        <v>318434.76549338223</v>
      </c>
      <c r="AB148" s="50">
        <f t="shared" si="143"/>
        <v>307078.75815433287</v>
      </c>
      <c r="AC148" s="50">
        <f t="shared" si="143"/>
        <v>295722.7508152835</v>
      </c>
      <c r="AD148" s="50">
        <f t="shared" si="143"/>
        <v>284366.74347623414</v>
      </c>
      <c r="AE148" s="50">
        <f t="shared" si="143"/>
        <v>273010.7361371848</v>
      </c>
      <c r="AF148" s="50">
        <f t="shared" si="143"/>
        <v>261654.72879813542</v>
      </c>
      <c r="AG148" s="50">
        <f t="shared" si="143"/>
        <v>250298.72145908605</v>
      </c>
      <c r="AH148" s="50">
        <f t="shared" si="143"/>
        <v>238942.7141200367</v>
      </c>
      <c r="AI148" s="50">
        <f t="shared" si="143"/>
        <v>227586.70678098733</v>
      </c>
      <c r="AJ148" s="50">
        <f t="shared" si="143"/>
        <v>216230.69944193796</v>
      </c>
      <c r="AK148" s="50">
        <f t="shared" si="143"/>
        <v>204874.6921028886</v>
      </c>
      <c r="AL148" s="50">
        <f t="shared" si="143"/>
        <v>193518.68476383924</v>
      </c>
      <c r="AM148" s="50">
        <f t="shared" si="143"/>
        <v>182162.67742478987</v>
      </c>
      <c r="AN148" s="50">
        <f t="shared" si="143"/>
        <v>170806.6700857405</v>
      </c>
      <c r="AO148" s="50">
        <f t="shared" si="143"/>
        <v>159450.66274669115</v>
      </c>
      <c r="AP148" s="50">
        <f t="shared" si="143"/>
        <v>148094.65540764178</v>
      </c>
      <c r="AQ148" s="50">
        <f t="shared" si="143"/>
        <v>136738.64806859242</v>
      </c>
      <c r="AR148" s="50">
        <f t="shared" si="143"/>
        <v>125382.64072954305</v>
      </c>
      <c r="AS148" s="50">
        <f t="shared" si="143"/>
        <v>114026.63339049369</v>
      </c>
      <c r="AT148" s="50">
        <f aca="true" t="shared" si="144" ref="AT148:BC148">(AT142+AT147)/2</f>
        <v>102670.62605144433</v>
      </c>
      <c r="AU148" s="50">
        <f t="shared" si="144"/>
        <v>91314.61871239496</v>
      </c>
      <c r="AV148" s="50">
        <f t="shared" si="144"/>
        <v>79958.6113733456</v>
      </c>
      <c r="AW148" s="50">
        <f t="shared" si="144"/>
        <v>68602.60403429624</v>
      </c>
      <c r="AX148" s="50">
        <f t="shared" si="144"/>
        <v>57246.59669524687</v>
      </c>
      <c r="AY148" s="50">
        <f t="shared" si="144"/>
        <v>45890.58935619751</v>
      </c>
      <c r="AZ148" s="50">
        <f t="shared" si="144"/>
        <v>34534.58201714815</v>
      </c>
      <c r="BA148" s="50">
        <f t="shared" si="144"/>
        <v>23178.574678098783</v>
      </c>
      <c r="BB148" s="50">
        <f t="shared" si="144"/>
        <v>11822.56733904942</v>
      </c>
      <c r="BC148" s="50">
        <f t="shared" si="144"/>
        <v>3072.281834762369</v>
      </c>
      <c r="BD148" s="50">
        <f aca="true" t="shared" si="145" ref="BD148:BU148">(BD142+BD147)/2</f>
        <v>0</v>
      </c>
      <c r="BE148" s="50">
        <f t="shared" si="145"/>
        <v>0</v>
      </c>
      <c r="BF148" s="50">
        <f t="shared" si="145"/>
        <v>0</v>
      </c>
      <c r="BG148" s="50">
        <f t="shared" si="145"/>
        <v>0</v>
      </c>
      <c r="BH148" s="50">
        <f t="shared" si="145"/>
        <v>0</v>
      </c>
      <c r="BI148" s="50">
        <f t="shared" si="145"/>
        <v>0</v>
      </c>
      <c r="BJ148" s="50">
        <f t="shared" si="145"/>
        <v>0</v>
      </c>
      <c r="BK148" s="50">
        <f t="shared" si="145"/>
        <v>0</v>
      </c>
      <c r="BL148" s="50">
        <f t="shared" si="145"/>
        <v>0</v>
      </c>
      <c r="BM148" s="50">
        <f t="shared" si="145"/>
        <v>0</v>
      </c>
      <c r="BN148" s="50">
        <f t="shared" si="145"/>
        <v>0</v>
      </c>
      <c r="BO148" s="50">
        <f t="shared" si="145"/>
        <v>0</v>
      </c>
      <c r="BP148" s="50">
        <f t="shared" si="145"/>
        <v>0</v>
      </c>
      <c r="BQ148" s="50">
        <f t="shared" si="145"/>
        <v>0</v>
      </c>
      <c r="BR148" s="50">
        <f t="shared" si="145"/>
        <v>0</v>
      </c>
      <c r="BS148" s="50">
        <f t="shared" si="145"/>
        <v>0</v>
      </c>
      <c r="BT148" s="50">
        <f t="shared" si="145"/>
        <v>0</v>
      </c>
      <c r="BU148" s="50">
        <f t="shared" si="145"/>
        <v>0</v>
      </c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</row>
    <row r="149" spans="1:93" ht="12.75">
      <c r="A149" s="161"/>
      <c r="B149" s="161"/>
      <c r="C149" s="161"/>
      <c r="D149" s="24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</row>
    <row r="150" spans="1:93" ht="12.75">
      <c r="A150" s="162" t="s">
        <v>66</v>
      </c>
      <c r="B150" s="162"/>
      <c r="C150" s="162"/>
      <c r="D150" s="24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</row>
    <row r="151" spans="1:93" ht="12.75">
      <c r="A151" s="158" t="s">
        <v>58</v>
      </c>
      <c r="B151" s="158"/>
      <c r="C151" s="21">
        <v>0</v>
      </c>
      <c r="D151" s="21">
        <f>C151+C153</f>
        <v>0</v>
      </c>
      <c r="E151" s="21">
        <f>D151+D153</f>
        <v>0</v>
      </c>
      <c r="F151" s="21">
        <f>E151+E153</f>
        <v>127730.36444932323</v>
      </c>
      <c r="G151" s="21">
        <f>F151+F153</f>
        <v>127730.36444932323</v>
      </c>
      <c r="H151" s="21">
        <f aca="true" t="shared" si="146" ref="H151:AS151">G151+G153</f>
        <v>127730.36444932323</v>
      </c>
      <c r="I151" s="21">
        <f t="shared" si="146"/>
        <v>127730.36444932323</v>
      </c>
      <c r="J151" s="21">
        <f t="shared" si="146"/>
        <v>127730.36444932323</v>
      </c>
      <c r="K151" s="21">
        <f t="shared" si="146"/>
        <v>127730.36444932323</v>
      </c>
      <c r="L151" s="21">
        <f t="shared" si="146"/>
        <v>127730.36444932323</v>
      </c>
      <c r="M151" s="21">
        <f t="shared" si="146"/>
        <v>127730.36444932323</v>
      </c>
      <c r="N151" s="21">
        <f t="shared" si="146"/>
        <v>127730.36444932323</v>
      </c>
      <c r="O151" s="21">
        <f t="shared" si="146"/>
        <v>127730.36444932323</v>
      </c>
      <c r="P151" s="21">
        <f t="shared" si="146"/>
        <v>127730.36444932323</v>
      </c>
      <c r="Q151" s="21">
        <f t="shared" si="146"/>
        <v>127730.36444932323</v>
      </c>
      <c r="R151" s="21">
        <f t="shared" si="146"/>
        <v>127730.36444932323</v>
      </c>
      <c r="S151" s="21">
        <f t="shared" si="146"/>
        <v>127730.36444932323</v>
      </c>
      <c r="T151" s="21">
        <f t="shared" si="146"/>
        <v>127730.36444932323</v>
      </c>
      <c r="U151" s="21">
        <f t="shared" si="146"/>
        <v>127730.36444932323</v>
      </c>
      <c r="V151" s="21">
        <f t="shared" si="146"/>
        <v>127730.36444932323</v>
      </c>
      <c r="W151" s="21">
        <f t="shared" si="146"/>
        <v>127730.36444932323</v>
      </c>
      <c r="X151" s="21">
        <f t="shared" si="146"/>
        <v>127730.36444932323</v>
      </c>
      <c r="Y151" s="21">
        <f t="shared" si="146"/>
        <v>127730.36444932323</v>
      </c>
      <c r="Z151" s="21">
        <f t="shared" si="146"/>
        <v>127730.36444932323</v>
      </c>
      <c r="AA151" s="21">
        <f t="shared" si="146"/>
        <v>127730.36444932323</v>
      </c>
      <c r="AB151" s="21">
        <f t="shared" si="146"/>
        <v>127730.36444932323</v>
      </c>
      <c r="AC151" s="21">
        <f t="shared" si="146"/>
        <v>127730.36444932323</v>
      </c>
      <c r="AD151" s="21">
        <f t="shared" si="146"/>
        <v>127730.36444932323</v>
      </c>
      <c r="AE151" s="21">
        <f t="shared" si="146"/>
        <v>127730.36444932323</v>
      </c>
      <c r="AF151" s="21">
        <f t="shared" si="146"/>
        <v>127730.36444932323</v>
      </c>
      <c r="AG151" s="21">
        <f t="shared" si="146"/>
        <v>127730.36444932323</v>
      </c>
      <c r="AH151" s="21">
        <f t="shared" si="146"/>
        <v>127730.36444932323</v>
      </c>
      <c r="AI151" s="21">
        <f t="shared" si="146"/>
        <v>127730.36444932323</v>
      </c>
      <c r="AJ151" s="21">
        <f t="shared" si="146"/>
        <v>127730.36444932323</v>
      </c>
      <c r="AK151" s="21">
        <f t="shared" si="146"/>
        <v>127730.36444932323</v>
      </c>
      <c r="AL151" s="21">
        <f t="shared" si="146"/>
        <v>127730.36444932323</v>
      </c>
      <c r="AM151" s="21">
        <f t="shared" si="146"/>
        <v>127730.36444932323</v>
      </c>
      <c r="AN151" s="21">
        <f t="shared" si="146"/>
        <v>127730.36444932323</v>
      </c>
      <c r="AO151" s="21">
        <f t="shared" si="146"/>
        <v>127730.36444932323</v>
      </c>
      <c r="AP151" s="21">
        <f t="shared" si="146"/>
        <v>127730.36444932323</v>
      </c>
      <c r="AQ151" s="21">
        <f t="shared" si="146"/>
        <v>127730.36444932323</v>
      </c>
      <c r="AR151" s="21">
        <f t="shared" si="146"/>
        <v>127730.36444932323</v>
      </c>
      <c r="AS151" s="21">
        <f t="shared" si="146"/>
        <v>127730.36444932323</v>
      </c>
      <c r="AT151" s="21">
        <f aca="true" t="shared" si="147" ref="AT151:BC151">AS151+AS153</f>
        <v>127730.36444932323</v>
      </c>
      <c r="AU151" s="21">
        <f t="shared" si="147"/>
        <v>127730.36444932323</v>
      </c>
      <c r="AV151" s="21">
        <f t="shared" si="147"/>
        <v>127730.36444932323</v>
      </c>
      <c r="AW151" s="21">
        <f t="shared" si="147"/>
        <v>127730.36444932323</v>
      </c>
      <c r="AX151" s="21">
        <f t="shared" si="147"/>
        <v>127730.36444932323</v>
      </c>
      <c r="AY151" s="21">
        <f t="shared" si="147"/>
        <v>127730.36444932323</v>
      </c>
      <c r="AZ151" s="21">
        <f t="shared" si="147"/>
        <v>127730.36444932323</v>
      </c>
      <c r="BA151" s="21">
        <f t="shared" si="147"/>
        <v>127730.36444932323</v>
      </c>
      <c r="BB151" s="21">
        <f t="shared" si="147"/>
        <v>127730.36444932323</v>
      </c>
      <c r="BC151" s="21">
        <f t="shared" si="147"/>
        <v>127730.36444932323</v>
      </c>
      <c r="BD151" s="21">
        <f aca="true" t="shared" si="148" ref="BD151:BU151">BC151+BC153</f>
        <v>127730.36444932323</v>
      </c>
      <c r="BE151" s="21">
        <f t="shared" si="148"/>
        <v>127730.36444932323</v>
      </c>
      <c r="BF151" s="21">
        <f t="shared" si="148"/>
        <v>127730.36444932323</v>
      </c>
      <c r="BG151" s="21">
        <f t="shared" si="148"/>
        <v>127730.36444932323</v>
      </c>
      <c r="BH151" s="21">
        <f t="shared" si="148"/>
        <v>127730.36444932323</v>
      </c>
      <c r="BI151" s="21">
        <f t="shared" si="148"/>
        <v>127730.36444932323</v>
      </c>
      <c r="BJ151" s="21">
        <f t="shared" si="148"/>
        <v>127730.36444932323</v>
      </c>
      <c r="BK151" s="21">
        <f t="shared" si="148"/>
        <v>127730.36444932323</v>
      </c>
      <c r="BL151" s="21">
        <f t="shared" si="148"/>
        <v>127730.36444932323</v>
      </c>
      <c r="BM151" s="21">
        <f t="shared" si="148"/>
        <v>127730.36444932323</v>
      </c>
      <c r="BN151" s="21">
        <f t="shared" si="148"/>
        <v>127730.36444932323</v>
      </c>
      <c r="BO151" s="21">
        <f t="shared" si="148"/>
        <v>127730.36444932323</v>
      </c>
      <c r="BP151" s="21">
        <f t="shared" si="148"/>
        <v>127730.36444932323</v>
      </c>
      <c r="BQ151" s="21">
        <f t="shared" si="148"/>
        <v>127730.36444932323</v>
      </c>
      <c r="BR151" s="21">
        <f t="shared" si="148"/>
        <v>127730.36444932323</v>
      </c>
      <c r="BS151" s="21">
        <f t="shared" si="148"/>
        <v>127730.36444932323</v>
      </c>
      <c r="BT151" s="21">
        <f t="shared" si="148"/>
        <v>127730.36444932323</v>
      </c>
      <c r="BU151" s="21">
        <f t="shared" si="148"/>
        <v>127730.36444932323</v>
      </c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</row>
    <row r="152" spans="1:93" ht="12.75">
      <c r="A152" s="158" t="s">
        <v>59</v>
      </c>
      <c r="B152" s="158"/>
      <c r="C152" s="51">
        <v>0</v>
      </c>
      <c r="D152" s="51">
        <f>C157</f>
        <v>0</v>
      </c>
      <c r="E152" s="51">
        <f>D157</f>
        <v>0</v>
      </c>
      <c r="F152" s="51">
        <f>E157</f>
        <v>127730.36444932323</v>
      </c>
      <c r="G152" s="51">
        <f>F157</f>
        <v>127730.36444932323</v>
      </c>
      <c r="H152" s="51">
        <f aca="true" t="shared" si="149" ref="H152:AS152">G157</f>
        <v>127730.36444932323</v>
      </c>
      <c r="I152" s="51">
        <f t="shared" si="149"/>
        <v>127730.36444932323</v>
      </c>
      <c r="J152" s="51">
        <f t="shared" si="149"/>
        <v>127730.36444932323</v>
      </c>
      <c r="K152" s="51">
        <f t="shared" si="149"/>
        <v>127730.36444932323</v>
      </c>
      <c r="L152" s="51">
        <f t="shared" si="149"/>
        <v>127730.36444932323</v>
      </c>
      <c r="M152" s="51">
        <f t="shared" si="149"/>
        <v>127730.36444932323</v>
      </c>
      <c r="N152" s="51">
        <f t="shared" si="149"/>
        <v>127730.36444932323</v>
      </c>
      <c r="O152" s="51">
        <f t="shared" si="149"/>
        <v>127730.36444932323</v>
      </c>
      <c r="P152" s="51">
        <f t="shared" si="149"/>
        <v>127730.36444932323</v>
      </c>
      <c r="Q152" s="51">
        <f t="shared" si="149"/>
        <v>127730.36444932323</v>
      </c>
      <c r="R152" s="51">
        <f t="shared" si="149"/>
        <v>127730.36444932323</v>
      </c>
      <c r="S152" s="51">
        <f t="shared" si="149"/>
        <v>127730.36444932323</v>
      </c>
      <c r="T152" s="51">
        <f t="shared" si="149"/>
        <v>127730.36444932323</v>
      </c>
      <c r="U152" s="51">
        <f t="shared" si="149"/>
        <v>127730.36444932323</v>
      </c>
      <c r="V152" s="51">
        <f t="shared" si="149"/>
        <v>127730.36444932323</v>
      </c>
      <c r="W152" s="51">
        <f t="shared" si="149"/>
        <v>127730.36444932323</v>
      </c>
      <c r="X152" s="51">
        <f t="shared" si="149"/>
        <v>127730.36444932323</v>
      </c>
      <c r="Y152" s="51">
        <f t="shared" si="149"/>
        <v>127730.36444932323</v>
      </c>
      <c r="Z152" s="51">
        <f t="shared" si="149"/>
        <v>127730.36444932323</v>
      </c>
      <c r="AA152" s="51">
        <f t="shared" si="149"/>
        <v>127730.36444932323</v>
      </c>
      <c r="AB152" s="51">
        <f t="shared" si="149"/>
        <v>127730.36444932323</v>
      </c>
      <c r="AC152" s="51">
        <f t="shared" si="149"/>
        <v>127730.36444932323</v>
      </c>
      <c r="AD152" s="51">
        <f t="shared" si="149"/>
        <v>127730.36444932323</v>
      </c>
      <c r="AE152" s="51">
        <f t="shared" si="149"/>
        <v>127730.36444932323</v>
      </c>
      <c r="AF152" s="51">
        <f t="shared" si="149"/>
        <v>127730.36444932323</v>
      </c>
      <c r="AG152" s="51">
        <f t="shared" si="149"/>
        <v>127730.36444932323</v>
      </c>
      <c r="AH152" s="51">
        <f t="shared" si="149"/>
        <v>127730.36444932323</v>
      </c>
      <c r="AI152" s="51">
        <f t="shared" si="149"/>
        <v>127730.36444932323</v>
      </c>
      <c r="AJ152" s="51">
        <f t="shared" si="149"/>
        <v>127730.36444932323</v>
      </c>
      <c r="AK152" s="51">
        <f t="shared" si="149"/>
        <v>127730.36444932323</v>
      </c>
      <c r="AL152" s="51">
        <f t="shared" si="149"/>
        <v>127730.36444932323</v>
      </c>
      <c r="AM152" s="51">
        <f t="shared" si="149"/>
        <v>127730.36444932323</v>
      </c>
      <c r="AN152" s="51">
        <f t="shared" si="149"/>
        <v>127730.36444932323</v>
      </c>
      <c r="AO152" s="51">
        <f t="shared" si="149"/>
        <v>127730.36444932323</v>
      </c>
      <c r="AP152" s="51">
        <f t="shared" si="149"/>
        <v>127730.36444932323</v>
      </c>
      <c r="AQ152" s="51">
        <f t="shared" si="149"/>
        <v>127730.36444932323</v>
      </c>
      <c r="AR152" s="51">
        <f t="shared" si="149"/>
        <v>127730.36444932323</v>
      </c>
      <c r="AS152" s="51">
        <f t="shared" si="149"/>
        <v>127730.36444932323</v>
      </c>
      <c r="AT152" s="51">
        <f aca="true" t="shared" si="150" ref="AT152:BC152">AS157</f>
        <v>127730.36444932323</v>
      </c>
      <c r="AU152" s="51">
        <f t="shared" si="150"/>
        <v>127730.36444932323</v>
      </c>
      <c r="AV152" s="51">
        <f t="shared" si="150"/>
        <v>127730.36444932323</v>
      </c>
      <c r="AW152" s="51">
        <f t="shared" si="150"/>
        <v>127730.36444932323</v>
      </c>
      <c r="AX152" s="51">
        <f t="shared" si="150"/>
        <v>127730.36444932323</v>
      </c>
      <c r="AY152" s="51">
        <f t="shared" si="150"/>
        <v>127730.36444932323</v>
      </c>
      <c r="AZ152" s="51">
        <f t="shared" si="150"/>
        <v>127730.36444932323</v>
      </c>
      <c r="BA152" s="51">
        <f t="shared" si="150"/>
        <v>127730.36444932323</v>
      </c>
      <c r="BB152" s="51">
        <f t="shared" si="150"/>
        <v>127730.36444932323</v>
      </c>
      <c r="BC152" s="51">
        <f t="shared" si="150"/>
        <v>127730.36444932323</v>
      </c>
      <c r="BD152" s="51">
        <f aca="true" t="shared" si="151" ref="BD152:BU152">BC157</f>
        <v>127730.36444932323</v>
      </c>
      <c r="BE152" s="51">
        <f t="shared" si="151"/>
        <v>127730.36444932323</v>
      </c>
      <c r="BF152" s="51">
        <f t="shared" si="151"/>
        <v>127730.36444932323</v>
      </c>
      <c r="BG152" s="51">
        <f t="shared" si="151"/>
        <v>127730.36444932323</v>
      </c>
      <c r="BH152" s="51">
        <f t="shared" si="151"/>
        <v>127730.36444932323</v>
      </c>
      <c r="BI152" s="51">
        <f t="shared" si="151"/>
        <v>127730.36444932323</v>
      </c>
      <c r="BJ152" s="51">
        <f t="shared" si="151"/>
        <v>127730.36444932323</v>
      </c>
      <c r="BK152" s="51">
        <f t="shared" si="151"/>
        <v>127730.36444932323</v>
      </c>
      <c r="BL152" s="51">
        <f t="shared" si="151"/>
        <v>127730.36444932323</v>
      </c>
      <c r="BM152" s="51">
        <f t="shared" si="151"/>
        <v>127730.36444932323</v>
      </c>
      <c r="BN152" s="51">
        <f t="shared" si="151"/>
        <v>127730.36444932323</v>
      </c>
      <c r="BO152" s="51">
        <f t="shared" si="151"/>
        <v>127730.36444932323</v>
      </c>
      <c r="BP152" s="51">
        <f t="shared" si="151"/>
        <v>127730.36444932323</v>
      </c>
      <c r="BQ152" s="51">
        <f t="shared" si="151"/>
        <v>127730.36444932323</v>
      </c>
      <c r="BR152" s="51">
        <f t="shared" si="151"/>
        <v>127730.36444932323</v>
      </c>
      <c r="BS152" s="51">
        <f t="shared" si="151"/>
        <v>127730.36444932323</v>
      </c>
      <c r="BT152" s="51">
        <f t="shared" si="151"/>
        <v>127730.36444932323</v>
      </c>
      <c r="BU152" s="51">
        <f t="shared" si="151"/>
        <v>127730.36444932323</v>
      </c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</row>
    <row r="153" spans="1:93" ht="12.75">
      <c r="A153" s="158" t="s">
        <v>60</v>
      </c>
      <c r="B153" s="158"/>
      <c r="C153" s="52">
        <f>-C40</f>
        <v>0</v>
      </c>
      <c r="D153" s="52">
        <f aca="true" t="shared" si="152" ref="D153:BO153">-D40</f>
        <v>0</v>
      </c>
      <c r="E153" s="52">
        <f t="shared" si="152"/>
        <v>127730.36444932323</v>
      </c>
      <c r="F153" s="52">
        <f t="shared" si="152"/>
        <v>0</v>
      </c>
      <c r="G153" s="52">
        <f t="shared" si="152"/>
        <v>0</v>
      </c>
      <c r="H153" s="52">
        <f t="shared" si="152"/>
        <v>0</v>
      </c>
      <c r="I153" s="52">
        <f t="shared" si="152"/>
        <v>0</v>
      </c>
      <c r="J153" s="52">
        <f t="shared" si="152"/>
        <v>0</v>
      </c>
      <c r="K153" s="52">
        <f t="shared" si="152"/>
        <v>0</v>
      </c>
      <c r="L153" s="52">
        <f t="shared" si="152"/>
        <v>0</v>
      </c>
      <c r="M153" s="52">
        <f t="shared" si="152"/>
        <v>0</v>
      </c>
      <c r="N153" s="52">
        <f t="shared" si="152"/>
        <v>0</v>
      </c>
      <c r="O153" s="52">
        <f t="shared" si="152"/>
        <v>0</v>
      </c>
      <c r="P153" s="52">
        <f t="shared" si="152"/>
        <v>0</v>
      </c>
      <c r="Q153" s="52">
        <f t="shared" si="152"/>
        <v>0</v>
      </c>
      <c r="R153" s="52">
        <f t="shared" si="152"/>
        <v>0</v>
      </c>
      <c r="S153" s="52">
        <f t="shared" si="152"/>
        <v>0</v>
      </c>
      <c r="T153" s="52">
        <f t="shared" si="152"/>
        <v>0</v>
      </c>
      <c r="U153" s="52">
        <f t="shared" si="152"/>
        <v>0</v>
      </c>
      <c r="V153" s="52">
        <f t="shared" si="152"/>
        <v>0</v>
      </c>
      <c r="W153" s="52">
        <f t="shared" si="152"/>
        <v>0</v>
      </c>
      <c r="X153" s="52">
        <f t="shared" si="152"/>
        <v>0</v>
      </c>
      <c r="Y153" s="52">
        <f t="shared" si="152"/>
        <v>0</v>
      </c>
      <c r="Z153" s="52">
        <f t="shared" si="152"/>
        <v>0</v>
      </c>
      <c r="AA153" s="52">
        <f t="shared" si="152"/>
        <v>0</v>
      </c>
      <c r="AB153" s="52">
        <f t="shared" si="152"/>
        <v>0</v>
      </c>
      <c r="AC153" s="52">
        <f t="shared" si="152"/>
        <v>0</v>
      </c>
      <c r="AD153" s="52">
        <f t="shared" si="152"/>
        <v>0</v>
      </c>
      <c r="AE153" s="52">
        <f t="shared" si="152"/>
        <v>0</v>
      </c>
      <c r="AF153" s="52">
        <f t="shared" si="152"/>
        <v>0</v>
      </c>
      <c r="AG153" s="52">
        <f t="shared" si="152"/>
        <v>0</v>
      </c>
      <c r="AH153" s="52">
        <f t="shared" si="152"/>
        <v>0</v>
      </c>
      <c r="AI153" s="52">
        <f t="shared" si="152"/>
        <v>0</v>
      </c>
      <c r="AJ153" s="52">
        <f t="shared" si="152"/>
        <v>0</v>
      </c>
      <c r="AK153" s="52">
        <f t="shared" si="152"/>
        <v>0</v>
      </c>
      <c r="AL153" s="52">
        <f t="shared" si="152"/>
        <v>0</v>
      </c>
      <c r="AM153" s="52">
        <f t="shared" si="152"/>
        <v>0</v>
      </c>
      <c r="AN153" s="52">
        <f t="shared" si="152"/>
        <v>0</v>
      </c>
      <c r="AO153" s="52">
        <f t="shared" si="152"/>
        <v>0</v>
      </c>
      <c r="AP153" s="52">
        <f t="shared" si="152"/>
        <v>0</v>
      </c>
      <c r="AQ153" s="52">
        <f t="shared" si="152"/>
        <v>0</v>
      </c>
      <c r="AR153" s="52">
        <f t="shared" si="152"/>
        <v>0</v>
      </c>
      <c r="AS153" s="52">
        <f t="shared" si="152"/>
        <v>0</v>
      </c>
      <c r="AT153" s="52">
        <f t="shared" si="152"/>
        <v>0</v>
      </c>
      <c r="AU153" s="52">
        <f t="shared" si="152"/>
        <v>0</v>
      </c>
      <c r="AV153" s="52">
        <f t="shared" si="152"/>
        <v>0</v>
      </c>
      <c r="AW153" s="52">
        <f t="shared" si="152"/>
        <v>0</v>
      </c>
      <c r="AX153" s="52">
        <f t="shared" si="152"/>
        <v>0</v>
      </c>
      <c r="AY153" s="52">
        <f t="shared" si="152"/>
        <v>0</v>
      </c>
      <c r="AZ153" s="52">
        <f t="shared" si="152"/>
        <v>0</v>
      </c>
      <c r="BA153" s="52">
        <f t="shared" si="152"/>
        <v>0</v>
      </c>
      <c r="BB153" s="52">
        <f t="shared" si="152"/>
        <v>0</v>
      </c>
      <c r="BC153" s="52">
        <f t="shared" si="152"/>
        <v>0</v>
      </c>
      <c r="BD153" s="52">
        <f t="shared" si="152"/>
        <v>0</v>
      </c>
      <c r="BE153" s="52">
        <f t="shared" si="152"/>
        <v>0</v>
      </c>
      <c r="BF153" s="52">
        <f t="shared" si="152"/>
        <v>0</v>
      </c>
      <c r="BG153" s="52">
        <f t="shared" si="152"/>
        <v>0</v>
      </c>
      <c r="BH153" s="52">
        <f t="shared" si="152"/>
        <v>0</v>
      </c>
      <c r="BI153" s="52">
        <f t="shared" si="152"/>
        <v>0</v>
      </c>
      <c r="BJ153" s="52">
        <f t="shared" si="152"/>
        <v>0</v>
      </c>
      <c r="BK153" s="52">
        <f t="shared" si="152"/>
        <v>0</v>
      </c>
      <c r="BL153" s="52">
        <f t="shared" si="152"/>
        <v>0</v>
      </c>
      <c r="BM153" s="52">
        <f t="shared" si="152"/>
        <v>0</v>
      </c>
      <c r="BN153" s="52">
        <f t="shared" si="152"/>
        <v>0</v>
      </c>
      <c r="BO153" s="52">
        <f t="shared" si="152"/>
        <v>0</v>
      </c>
      <c r="BP153" s="52">
        <f aca="true" t="shared" si="153" ref="BP153:BU153">-BP40</f>
        <v>0</v>
      </c>
      <c r="BQ153" s="52">
        <f t="shared" si="153"/>
        <v>0</v>
      </c>
      <c r="BR153" s="52">
        <f t="shared" si="153"/>
        <v>0</v>
      </c>
      <c r="BS153" s="52">
        <f t="shared" si="153"/>
        <v>0</v>
      </c>
      <c r="BT153" s="52">
        <f t="shared" si="153"/>
        <v>0</v>
      </c>
      <c r="BU153" s="52">
        <f t="shared" si="153"/>
        <v>0</v>
      </c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</row>
    <row r="154" spans="1:93" ht="12.75">
      <c r="A154" s="158" t="s">
        <v>61</v>
      </c>
      <c r="B154" s="158"/>
      <c r="C154" s="51">
        <f>(C151+(C153*0.5))</f>
        <v>0</v>
      </c>
      <c r="D154" s="51">
        <f>(D151+(D153*0.5))</f>
        <v>0</v>
      </c>
      <c r="E154" s="51">
        <f>(E151+(E153*0.5))</f>
        <v>63865.182224661614</v>
      </c>
      <c r="F154" s="51">
        <f>(F151+(F153*0.5))</f>
        <v>127730.36444932323</v>
      </c>
      <c r="G154" s="51">
        <f>(G151+(G153*0.5))</f>
        <v>127730.36444932323</v>
      </c>
      <c r="H154" s="51">
        <f aca="true" t="shared" si="154" ref="H154:AS154">(H151+(H153*0.5))</f>
        <v>127730.36444932323</v>
      </c>
      <c r="I154" s="51">
        <f t="shared" si="154"/>
        <v>127730.36444932323</v>
      </c>
      <c r="J154" s="51">
        <f t="shared" si="154"/>
        <v>127730.36444932323</v>
      </c>
      <c r="K154" s="51">
        <f t="shared" si="154"/>
        <v>127730.36444932323</v>
      </c>
      <c r="L154" s="51">
        <f t="shared" si="154"/>
        <v>127730.36444932323</v>
      </c>
      <c r="M154" s="51">
        <f t="shared" si="154"/>
        <v>127730.36444932323</v>
      </c>
      <c r="N154" s="51">
        <f t="shared" si="154"/>
        <v>127730.36444932323</v>
      </c>
      <c r="O154" s="51">
        <f t="shared" si="154"/>
        <v>127730.36444932323</v>
      </c>
      <c r="P154" s="51">
        <f t="shared" si="154"/>
        <v>127730.36444932323</v>
      </c>
      <c r="Q154" s="51">
        <f t="shared" si="154"/>
        <v>127730.36444932323</v>
      </c>
      <c r="R154" s="51">
        <f t="shared" si="154"/>
        <v>127730.36444932323</v>
      </c>
      <c r="S154" s="51">
        <f t="shared" si="154"/>
        <v>127730.36444932323</v>
      </c>
      <c r="T154" s="51">
        <f t="shared" si="154"/>
        <v>127730.36444932323</v>
      </c>
      <c r="U154" s="51">
        <f t="shared" si="154"/>
        <v>127730.36444932323</v>
      </c>
      <c r="V154" s="51">
        <f t="shared" si="154"/>
        <v>127730.36444932323</v>
      </c>
      <c r="W154" s="51">
        <f t="shared" si="154"/>
        <v>127730.36444932323</v>
      </c>
      <c r="X154" s="51">
        <f t="shared" si="154"/>
        <v>127730.36444932323</v>
      </c>
      <c r="Y154" s="51">
        <f t="shared" si="154"/>
        <v>127730.36444932323</v>
      </c>
      <c r="Z154" s="51">
        <f t="shared" si="154"/>
        <v>127730.36444932323</v>
      </c>
      <c r="AA154" s="51">
        <f t="shared" si="154"/>
        <v>127730.36444932323</v>
      </c>
      <c r="AB154" s="51">
        <f t="shared" si="154"/>
        <v>127730.36444932323</v>
      </c>
      <c r="AC154" s="51">
        <f t="shared" si="154"/>
        <v>127730.36444932323</v>
      </c>
      <c r="AD154" s="51">
        <f t="shared" si="154"/>
        <v>127730.36444932323</v>
      </c>
      <c r="AE154" s="51">
        <f t="shared" si="154"/>
        <v>127730.36444932323</v>
      </c>
      <c r="AF154" s="51">
        <f t="shared" si="154"/>
        <v>127730.36444932323</v>
      </c>
      <c r="AG154" s="51">
        <f t="shared" si="154"/>
        <v>127730.36444932323</v>
      </c>
      <c r="AH154" s="51">
        <f t="shared" si="154"/>
        <v>127730.36444932323</v>
      </c>
      <c r="AI154" s="51">
        <f t="shared" si="154"/>
        <v>127730.36444932323</v>
      </c>
      <c r="AJ154" s="51">
        <f t="shared" si="154"/>
        <v>127730.36444932323</v>
      </c>
      <c r="AK154" s="51">
        <f t="shared" si="154"/>
        <v>127730.36444932323</v>
      </c>
      <c r="AL154" s="51">
        <f t="shared" si="154"/>
        <v>127730.36444932323</v>
      </c>
      <c r="AM154" s="51">
        <f t="shared" si="154"/>
        <v>127730.36444932323</v>
      </c>
      <c r="AN154" s="51">
        <f t="shared" si="154"/>
        <v>127730.36444932323</v>
      </c>
      <c r="AO154" s="51">
        <f t="shared" si="154"/>
        <v>127730.36444932323</v>
      </c>
      <c r="AP154" s="51">
        <f t="shared" si="154"/>
        <v>127730.36444932323</v>
      </c>
      <c r="AQ154" s="51">
        <f t="shared" si="154"/>
        <v>127730.36444932323</v>
      </c>
      <c r="AR154" s="51">
        <f t="shared" si="154"/>
        <v>127730.36444932323</v>
      </c>
      <c r="AS154" s="51">
        <f t="shared" si="154"/>
        <v>127730.36444932323</v>
      </c>
      <c r="AT154" s="51">
        <f aca="true" t="shared" si="155" ref="AT154:BC154">(AT151+(AT153*0.5))</f>
        <v>127730.36444932323</v>
      </c>
      <c r="AU154" s="51">
        <f t="shared" si="155"/>
        <v>127730.36444932323</v>
      </c>
      <c r="AV154" s="51">
        <f t="shared" si="155"/>
        <v>127730.36444932323</v>
      </c>
      <c r="AW154" s="51">
        <f t="shared" si="155"/>
        <v>127730.36444932323</v>
      </c>
      <c r="AX154" s="51">
        <f t="shared" si="155"/>
        <v>127730.36444932323</v>
      </c>
      <c r="AY154" s="51">
        <f t="shared" si="155"/>
        <v>127730.36444932323</v>
      </c>
      <c r="AZ154" s="51">
        <f t="shared" si="155"/>
        <v>127730.36444932323</v>
      </c>
      <c r="BA154" s="51">
        <f t="shared" si="155"/>
        <v>127730.36444932323</v>
      </c>
      <c r="BB154" s="51">
        <f t="shared" si="155"/>
        <v>127730.36444932323</v>
      </c>
      <c r="BC154" s="51">
        <f t="shared" si="155"/>
        <v>127730.36444932323</v>
      </c>
      <c r="BD154" s="51">
        <f aca="true" t="shared" si="156" ref="BD154:BU154">(BD151+(BD153*0.5))</f>
        <v>127730.36444932323</v>
      </c>
      <c r="BE154" s="51">
        <f t="shared" si="156"/>
        <v>127730.36444932323</v>
      </c>
      <c r="BF154" s="51">
        <f t="shared" si="156"/>
        <v>127730.36444932323</v>
      </c>
      <c r="BG154" s="51">
        <f t="shared" si="156"/>
        <v>127730.36444932323</v>
      </c>
      <c r="BH154" s="51">
        <f t="shared" si="156"/>
        <v>127730.36444932323</v>
      </c>
      <c r="BI154" s="51">
        <f t="shared" si="156"/>
        <v>127730.36444932323</v>
      </c>
      <c r="BJ154" s="51">
        <f t="shared" si="156"/>
        <v>127730.36444932323</v>
      </c>
      <c r="BK154" s="51">
        <f t="shared" si="156"/>
        <v>127730.36444932323</v>
      </c>
      <c r="BL154" s="51">
        <f t="shared" si="156"/>
        <v>127730.36444932323</v>
      </c>
      <c r="BM154" s="51">
        <f t="shared" si="156"/>
        <v>127730.36444932323</v>
      </c>
      <c r="BN154" s="51">
        <f t="shared" si="156"/>
        <v>127730.36444932323</v>
      </c>
      <c r="BO154" s="51">
        <f t="shared" si="156"/>
        <v>127730.36444932323</v>
      </c>
      <c r="BP154" s="51">
        <f t="shared" si="156"/>
        <v>127730.36444932323</v>
      </c>
      <c r="BQ154" s="51">
        <f t="shared" si="156"/>
        <v>127730.36444932323</v>
      </c>
      <c r="BR154" s="51">
        <f t="shared" si="156"/>
        <v>127730.36444932323</v>
      </c>
      <c r="BS154" s="51">
        <f t="shared" si="156"/>
        <v>127730.36444932323</v>
      </c>
      <c r="BT154" s="51">
        <f t="shared" si="156"/>
        <v>127730.36444932323</v>
      </c>
      <c r="BU154" s="51">
        <f t="shared" si="156"/>
        <v>127730.36444932323</v>
      </c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</row>
    <row r="155" spans="1:93" ht="12.75">
      <c r="A155" s="158" t="s">
        <v>62</v>
      </c>
      <c r="B155" s="158"/>
      <c r="C155" s="52">
        <f>C154*0</f>
        <v>0</v>
      </c>
      <c r="D155" s="52">
        <f>D154*0</f>
        <v>0</v>
      </c>
      <c r="E155" s="52">
        <f>E154*0</f>
        <v>0</v>
      </c>
      <c r="F155" s="52">
        <f>F154*0</f>
        <v>0</v>
      </c>
      <c r="G155" s="52">
        <f>G154*0</f>
        <v>0</v>
      </c>
      <c r="H155" s="52">
        <f aca="true" t="shared" si="157" ref="H155:AS155">H154*0</f>
        <v>0</v>
      </c>
      <c r="I155" s="52">
        <f t="shared" si="157"/>
        <v>0</v>
      </c>
      <c r="J155" s="52">
        <f t="shared" si="157"/>
        <v>0</v>
      </c>
      <c r="K155" s="52">
        <f t="shared" si="157"/>
        <v>0</v>
      </c>
      <c r="L155" s="52">
        <f t="shared" si="157"/>
        <v>0</v>
      </c>
      <c r="M155" s="52">
        <f t="shared" si="157"/>
        <v>0</v>
      </c>
      <c r="N155" s="52">
        <f t="shared" si="157"/>
        <v>0</v>
      </c>
      <c r="O155" s="52">
        <f t="shared" si="157"/>
        <v>0</v>
      </c>
      <c r="P155" s="52">
        <f t="shared" si="157"/>
        <v>0</v>
      </c>
      <c r="Q155" s="52">
        <f t="shared" si="157"/>
        <v>0</v>
      </c>
      <c r="R155" s="52">
        <f t="shared" si="157"/>
        <v>0</v>
      </c>
      <c r="S155" s="52">
        <f t="shared" si="157"/>
        <v>0</v>
      </c>
      <c r="T155" s="52">
        <f t="shared" si="157"/>
        <v>0</v>
      </c>
      <c r="U155" s="52">
        <f t="shared" si="157"/>
        <v>0</v>
      </c>
      <c r="V155" s="52">
        <f t="shared" si="157"/>
        <v>0</v>
      </c>
      <c r="W155" s="52">
        <f t="shared" si="157"/>
        <v>0</v>
      </c>
      <c r="X155" s="52">
        <f t="shared" si="157"/>
        <v>0</v>
      </c>
      <c r="Y155" s="52">
        <f t="shared" si="157"/>
        <v>0</v>
      </c>
      <c r="Z155" s="52">
        <f t="shared" si="157"/>
        <v>0</v>
      </c>
      <c r="AA155" s="52">
        <f t="shared" si="157"/>
        <v>0</v>
      </c>
      <c r="AB155" s="52">
        <f t="shared" si="157"/>
        <v>0</v>
      </c>
      <c r="AC155" s="52">
        <f t="shared" si="157"/>
        <v>0</v>
      </c>
      <c r="AD155" s="52">
        <f t="shared" si="157"/>
        <v>0</v>
      </c>
      <c r="AE155" s="52">
        <f t="shared" si="157"/>
        <v>0</v>
      </c>
      <c r="AF155" s="52">
        <f t="shared" si="157"/>
        <v>0</v>
      </c>
      <c r="AG155" s="52">
        <f t="shared" si="157"/>
        <v>0</v>
      </c>
      <c r="AH155" s="52">
        <f t="shared" si="157"/>
        <v>0</v>
      </c>
      <c r="AI155" s="52">
        <f t="shared" si="157"/>
        <v>0</v>
      </c>
      <c r="AJ155" s="52">
        <f t="shared" si="157"/>
        <v>0</v>
      </c>
      <c r="AK155" s="52">
        <f t="shared" si="157"/>
        <v>0</v>
      </c>
      <c r="AL155" s="52">
        <f t="shared" si="157"/>
        <v>0</v>
      </c>
      <c r="AM155" s="52">
        <f t="shared" si="157"/>
        <v>0</v>
      </c>
      <c r="AN155" s="52">
        <f t="shared" si="157"/>
        <v>0</v>
      </c>
      <c r="AO155" s="52">
        <f t="shared" si="157"/>
        <v>0</v>
      </c>
      <c r="AP155" s="52">
        <f t="shared" si="157"/>
        <v>0</v>
      </c>
      <c r="AQ155" s="52">
        <f t="shared" si="157"/>
        <v>0</v>
      </c>
      <c r="AR155" s="52">
        <f t="shared" si="157"/>
        <v>0</v>
      </c>
      <c r="AS155" s="52">
        <f t="shared" si="157"/>
        <v>0</v>
      </c>
      <c r="AT155" s="52">
        <f aca="true" t="shared" si="158" ref="AT155:BC155">AT154*0</f>
        <v>0</v>
      </c>
      <c r="AU155" s="52">
        <f t="shared" si="158"/>
        <v>0</v>
      </c>
      <c r="AV155" s="52">
        <f t="shared" si="158"/>
        <v>0</v>
      </c>
      <c r="AW155" s="52">
        <f t="shared" si="158"/>
        <v>0</v>
      </c>
      <c r="AX155" s="52">
        <f t="shared" si="158"/>
        <v>0</v>
      </c>
      <c r="AY155" s="52">
        <f t="shared" si="158"/>
        <v>0</v>
      </c>
      <c r="AZ155" s="52">
        <f t="shared" si="158"/>
        <v>0</v>
      </c>
      <c r="BA155" s="52">
        <f t="shared" si="158"/>
        <v>0</v>
      </c>
      <c r="BB155" s="52">
        <f t="shared" si="158"/>
        <v>0</v>
      </c>
      <c r="BC155" s="52">
        <f t="shared" si="158"/>
        <v>0</v>
      </c>
      <c r="BD155" s="52">
        <f aca="true" t="shared" si="159" ref="BD155:BU155">BD154*0</f>
        <v>0</v>
      </c>
      <c r="BE155" s="52">
        <f t="shared" si="159"/>
        <v>0</v>
      </c>
      <c r="BF155" s="52">
        <f t="shared" si="159"/>
        <v>0</v>
      </c>
      <c r="BG155" s="52">
        <f t="shared" si="159"/>
        <v>0</v>
      </c>
      <c r="BH155" s="52">
        <f t="shared" si="159"/>
        <v>0</v>
      </c>
      <c r="BI155" s="52">
        <f t="shared" si="159"/>
        <v>0</v>
      </c>
      <c r="BJ155" s="52">
        <f t="shared" si="159"/>
        <v>0</v>
      </c>
      <c r="BK155" s="52">
        <f t="shared" si="159"/>
        <v>0</v>
      </c>
      <c r="BL155" s="52">
        <f t="shared" si="159"/>
        <v>0</v>
      </c>
      <c r="BM155" s="52">
        <f t="shared" si="159"/>
        <v>0</v>
      </c>
      <c r="BN155" s="52">
        <f t="shared" si="159"/>
        <v>0</v>
      </c>
      <c r="BO155" s="52">
        <f t="shared" si="159"/>
        <v>0</v>
      </c>
      <c r="BP155" s="52">
        <f t="shared" si="159"/>
        <v>0</v>
      </c>
      <c r="BQ155" s="52">
        <f t="shared" si="159"/>
        <v>0</v>
      </c>
      <c r="BR155" s="52">
        <f t="shared" si="159"/>
        <v>0</v>
      </c>
      <c r="BS155" s="52">
        <f t="shared" si="159"/>
        <v>0</v>
      </c>
      <c r="BT155" s="52">
        <f t="shared" si="159"/>
        <v>0</v>
      </c>
      <c r="BU155" s="52">
        <f t="shared" si="159"/>
        <v>0</v>
      </c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</row>
    <row r="156" spans="1:93" ht="12.75">
      <c r="A156" s="158" t="s">
        <v>63</v>
      </c>
      <c r="B156" s="158"/>
      <c r="C156" s="51">
        <f>B156+C155</f>
        <v>0</v>
      </c>
      <c r="D156" s="51">
        <f>C156+D155</f>
        <v>0</v>
      </c>
      <c r="E156" s="51">
        <f>D156+E155</f>
        <v>0</v>
      </c>
      <c r="F156" s="51">
        <f>E156+F155</f>
        <v>0</v>
      </c>
      <c r="G156" s="51">
        <f>F156+G155</f>
        <v>0</v>
      </c>
      <c r="H156" s="51">
        <f aca="true" t="shared" si="160" ref="H156:AS156">G156+H155</f>
        <v>0</v>
      </c>
      <c r="I156" s="51">
        <f t="shared" si="160"/>
        <v>0</v>
      </c>
      <c r="J156" s="51">
        <f t="shared" si="160"/>
        <v>0</v>
      </c>
      <c r="K156" s="51">
        <f t="shared" si="160"/>
        <v>0</v>
      </c>
      <c r="L156" s="51">
        <f t="shared" si="160"/>
        <v>0</v>
      </c>
      <c r="M156" s="51">
        <f t="shared" si="160"/>
        <v>0</v>
      </c>
      <c r="N156" s="51">
        <f t="shared" si="160"/>
        <v>0</v>
      </c>
      <c r="O156" s="51">
        <f t="shared" si="160"/>
        <v>0</v>
      </c>
      <c r="P156" s="51">
        <f t="shared" si="160"/>
        <v>0</v>
      </c>
      <c r="Q156" s="51">
        <f t="shared" si="160"/>
        <v>0</v>
      </c>
      <c r="R156" s="51">
        <f t="shared" si="160"/>
        <v>0</v>
      </c>
      <c r="S156" s="51">
        <f t="shared" si="160"/>
        <v>0</v>
      </c>
      <c r="T156" s="51">
        <f t="shared" si="160"/>
        <v>0</v>
      </c>
      <c r="U156" s="51">
        <f t="shared" si="160"/>
        <v>0</v>
      </c>
      <c r="V156" s="51">
        <f t="shared" si="160"/>
        <v>0</v>
      </c>
      <c r="W156" s="51">
        <f t="shared" si="160"/>
        <v>0</v>
      </c>
      <c r="X156" s="51">
        <f t="shared" si="160"/>
        <v>0</v>
      </c>
      <c r="Y156" s="51">
        <f t="shared" si="160"/>
        <v>0</v>
      </c>
      <c r="Z156" s="51">
        <f t="shared" si="160"/>
        <v>0</v>
      </c>
      <c r="AA156" s="51">
        <f t="shared" si="160"/>
        <v>0</v>
      </c>
      <c r="AB156" s="51">
        <f t="shared" si="160"/>
        <v>0</v>
      </c>
      <c r="AC156" s="51">
        <f t="shared" si="160"/>
        <v>0</v>
      </c>
      <c r="AD156" s="51">
        <f t="shared" si="160"/>
        <v>0</v>
      </c>
      <c r="AE156" s="51">
        <f t="shared" si="160"/>
        <v>0</v>
      </c>
      <c r="AF156" s="51">
        <f t="shared" si="160"/>
        <v>0</v>
      </c>
      <c r="AG156" s="51">
        <f t="shared" si="160"/>
        <v>0</v>
      </c>
      <c r="AH156" s="51">
        <f t="shared" si="160"/>
        <v>0</v>
      </c>
      <c r="AI156" s="51">
        <f t="shared" si="160"/>
        <v>0</v>
      </c>
      <c r="AJ156" s="51">
        <f t="shared" si="160"/>
        <v>0</v>
      </c>
      <c r="AK156" s="51">
        <f t="shared" si="160"/>
        <v>0</v>
      </c>
      <c r="AL156" s="51">
        <f t="shared" si="160"/>
        <v>0</v>
      </c>
      <c r="AM156" s="51">
        <f t="shared" si="160"/>
        <v>0</v>
      </c>
      <c r="AN156" s="51">
        <f t="shared" si="160"/>
        <v>0</v>
      </c>
      <c r="AO156" s="51">
        <f t="shared" si="160"/>
        <v>0</v>
      </c>
      <c r="AP156" s="51">
        <f t="shared" si="160"/>
        <v>0</v>
      </c>
      <c r="AQ156" s="51">
        <f t="shared" si="160"/>
        <v>0</v>
      </c>
      <c r="AR156" s="51">
        <f t="shared" si="160"/>
        <v>0</v>
      </c>
      <c r="AS156" s="51">
        <f t="shared" si="160"/>
        <v>0</v>
      </c>
      <c r="AT156" s="51">
        <f aca="true" t="shared" si="161" ref="AT156:BC156">AS156+AT155</f>
        <v>0</v>
      </c>
      <c r="AU156" s="51">
        <f t="shared" si="161"/>
        <v>0</v>
      </c>
      <c r="AV156" s="51">
        <f t="shared" si="161"/>
        <v>0</v>
      </c>
      <c r="AW156" s="51">
        <f t="shared" si="161"/>
        <v>0</v>
      </c>
      <c r="AX156" s="51">
        <f t="shared" si="161"/>
        <v>0</v>
      </c>
      <c r="AY156" s="51">
        <f t="shared" si="161"/>
        <v>0</v>
      </c>
      <c r="AZ156" s="51">
        <f t="shared" si="161"/>
        <v>0</v>
      </c>
      <c r="BA156" s="51">
        <f t="shared" si="161"/>
        <v>0</v>
      </c>
      <c r="BB156" s="51">
        <f t="shared" si="161"/>
        <v>0</v>
      </c>
      <c r="BC156" s="51">
        <f t="shared" si="161"/>
        <v>0</v>
      </c>
      <c r="BD156" s="51">
        <f aca="true" t="shared" si="162" ref="BD156:BU156">BC156+BD155</f>
        <v>0</v>
      </c>
      <c r="BE156" s="51">
        <f t="shared" si="162"/>
        <v>0</v>
      </c>
      <c r="BF156" s="51">
        <f t="shared" si="162"/>
        <v>0</v>
      </c>
      <c r="BG156" s="51">
        <f t="shared" si="162"/>
        <v>0</v>
      </c>
      <c r="BH156" s="51">
        <f t="shared" si="162"/>
        <v>0</v>
      </c>
      <c r="BI156" s="51">
        <f t="shared" si="162"/>
        <v>0</v>
      </c>
      <c r="BJ156" s="51">
        <f t="shared" si="162"/>
        <v>0</v>
      </c>
      <c r="BK156" s="51">
        <f t="shared" si="162"/>
        <v>0</v>
      </c>
      <c r="BL156" s="51">
        <f t="shared" si="162"/>
        <v>0</v>
      </c>
      <c r="BM156" s="51">
        <f t="shared" si="162"/>
        <v>0</v>
      </c>
      <c r="BN156" s="51">
        <f t="shared" si="162"/>
        <v>0</v>
      </c>
      <c r="BO156" s="51">
        <f t="shared" si="162"/>
        <v>0</v>
      </c>
      <c r="BP156" s="51">
        <f t="shared" si="162"/>
        <v>0</v>
      </c>
      <c r="BQ156" s="51">
        <f t="shared" si="162"/>
        <v>0</v>
      </c>
      <c r="BR156" s="51">
        <f t="shared" si="162"/>
        <v>0</v>
      </c>
      <c r="BS156" s="51">
        <f t="shared" si="162"/>
        <v>0</v>
      </c>
      <c r="BT156" s="51">
        <f t="shared" si="162"/>
        <v>0</v>
      </c>
      <c r="BU156" s="51">
        <f t="shared" si="162"/>
        <v>0</v>
      </c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</row>
    <row r="157" spans="1:93" ht="12.75">
      <c r="A157" s="158" t="s">
        <v>64</v>
      </c>
      <c r="B157" s="158"/>
      <c r="C157" s="51">
        <f>C152+C153-C155</f>
        <v>0</v>
      </c>
      <c r="D157" s="51">
        <f>D152+D153-D155</f>
        <v>0</v>
      </c>
      <c r="E157" s="51">
        <f>E152+E153-E155</f>
        <v>127730.36444932323</v>
      </c>
      <c r="F157" s="51">
        <f>F152+F153-F155</f>
        <v>127730.36444932323</v>
      </c>
      <c r="G157" s="51">
        <f>G152+G153-G155</f>
        <v>127730.36444932323</v>
      </c>
      <c r="H157" s="51">
        <f aca="true" t="shared" si="163" ref="H157:AS157">H152+H153-H155</f>
        <v>127730.36444932323</v>
      </c>
      <c r="I157" s="51">
        <f t="shared" si="163"/>
        <v>127730.36444932323</v>
      </c>
      <c r="J157" s="51">
        <f t="shared" si="163"/>
        <v>127730.36444932323</v>
      </c>
      <c r="K157" s="51">
        <f t="shared" si="163"/>
        <v>127730.36444932323</v>
      </c>
      <c r="L157" s="51">
        <f t="shared" si="163"/>
        <v>127730.36444932323</v>
      </c>
      <c r="M157" s="51">
        <f t="shared" si="163"/>
        <v>127730.36444932323</v>
      </c>
      <c r="N157" s="51">
        <f t="shared" si="163"/>
        <v>127730.36444932323</v>
      </c>
      <c r="O157" s="51">
        <f t="shared" si="163"/>
        <v>127730.36444932323</v>
      </c>
      <c r="P157" s="51">
        <f t="shared" si="163"/>
        <v>127730.36444932323</v>
      </c>
      <c r="Q157" s="51">
        <f t="shared" si="163"/>
        <v>127730.36444932323</v>
      </c>
      <c r="R157" s="51">
        <f t="shared" si="163"/>
        <v>127730.36444932323</v>
      </c>
      <c r="S157" s="51">
        <f t="shared" si="163"/>
        <v>127730.36444932323</v>
      </c>
      <c r="T157" s="51">
        <f t="shared" si="163"/>
        <v>127730.36444932323</v>
      </c>
      <c r="U157" s="51">
        <f t="shared" si="163"/>
        <v>127730.36444932323</v>
      </c>
      <c r="V157" s="51">
        <f t="shared" si="163"/>
        <v>127730.36444932323</v>
      </c>
      <c r="W157" s="51">
        <f t="shared" si="163"/>
        <v>127730.36444932323</v>
      </c>
      <c r="X157" s="51">
        <f t="shared" si="163"/>
        <v>127730.36444932323</v>
      </c>
      <c r="Y157" s="51">
        <f t="shared" si="163"/>
        <v>127730.36444932323</v>
      </c>
      <c r="Z157" s="51">
        <f t="shared" si="163"/>
        <v>127730.36444932323</v>
      </c>
      <c r="AA157" s="51">
        <f t="shared" si="163"/>
        <v>127730.36444932323</v>
      </c>
      <c r="AB157" s="51">
        <f t="shared" si="163"/>
        <v>127730.36444932323</v>
      </c>
      <c r="AC157" s="51">
        <f t="shared" si="163"/>
        <v>127730.36444932323</v>
      </c>
      <c r="AD157" s="51">
        <f t="shared" si="163"/>
        <v>127730.36444932323</v>
      </c>
      <c r="AE157" s="51">
        <f t="shared" si="163"/>
        <v>127730.36444932323</v>
      </c>
      <c r="AF157" s="51">
        <f t="shared" si="163"/>
        <v>127730.36444932323</v>
      </c>
      <c r="AG157" s="51">
        <f t="shared" si="163"/>
        <v>127730.36444932323</v>
      </c>
      <c r="AH157" s="51">
        <f t="shared" si="163"/>
        <v>127730.36444932323</v>
      </c>
      <c r="AI157" s="51">
        <f t="shared" si="163"/>
        <v>127730.36444932323</v>
      </c>
      <c r="AJ157" s="51">
        <f t="shared" si="163"/>
        <v>127730.36444932323</v>
      </c>
      <c r="AK157" s="51">
        <f t="shared" si="163"/>
        <v>127730.36444932323</v>
      </c>
      <c r="AL157" s="51">
        <f t="shared" si="163"/>
        <v>127730.36444932323</v>
      </c>
      <c r="AM157" s="51">
        <f t="shared" si="163"/>
        <v>127730.36444932323</v>
      </c>
      <c r="AN157" s="51">
        <f t="shared" si="163"/>
        <v>127730.36444932323</v>
      </c>
      <c r="AO157" s="51">
        <f t="shared" si="163"/>
        <v>127730.36444932323</v>
      </c>
      <c r="AP157" s="51">
        <f t="shared" si="163"/>
        <v>127730.36444932323</v>
      </c>
      <c r="AQ157" s="51">
        <f t="shared" si="163"/>
        <v>127730.36444932323</v>
      </c>
      <c r="AR157" s="51">
        <f t="shared" si="163"/>
        <v>127730.36444932323</v>
      </c>
      <c r="AS157" s="51">
        <f t="shared" si="163"/>
        <v>127730.36444932323</v>
      </c>
      <c r="AT157" s="51">
        <f aca="true" t="shared" si="164" ref="AT157:BC157">AT152+AT153-AT155</f>
        <v>127730.36444932323</v>
      </c>
      <c r="AU157" s="51">
        <f t="shared" si="164"/>
        <v>127730.36444932323</v>
      </c>
      <c r="AV157" s="51">
        <f t="shared" si="164"/>
        <v>127730.36444932323</v>
      </c>
      <c r="AW157" s="51">
        <f t="shared" si="164"/>
        <v>127730.36444932323</v>
      </c>
      <c r="AX157" s="51">
        <f t="shared" si="164"/>
        <v>127730.36444932323</v>
      </c>
      <c r="AY157" s="51">
        <f t="shared" si="164"/>
        <v>127730.36444932323</v>
      </c>
      <c r="AZ157" s="51">
        <f t="shared" si="164"/>
        <v>127730.36444932323</v>
      </c>
      <c r="BA157" s="51">
        <f t="shared" si="164"/>
        <v>127730.36444932323</v>
      </c>
      <c r="BB157" s="51">
        <f t="shared" si="164"/>
        <v>127730.36444932323</v>
      </c>
      <c r="BC157" s="51">
        <f t="shared" si="164"/>
        <v>127730.36444932323</v>
      </c>
      <c r="BD157" s="51">
        <f aca="true" t="shared" si="165" ref="BD157:BU157">BD152+BD153-BD155</f>
        <v>127730.36444932323</v>
      </c>
      <c r="BE157" s="51">
        <f t="shared" si="165"/>
        <v>127730.36444932323</v>
      </c>
      <c r="BF157" s="51">
        <f t="shared" si="165"/>
        <v>127730.36444932323</v>
      </c>
      <c r="BG157" s="51">
        <f t="shared" si="165"/>
        <v>127730.36444932323</v>
      </c>
      <c r="BH157" s="51">
        <f t="shared" si="165"/>
        <v>127730.36444932323</v>
      </c>
      <c r="BI157" s="51">
        <f t="shared" si="165"/>
        <v>127730.36444932323</v>
      </c>
      <c r="BJ157" s="51">
        <f t="shared" si="165"/>
        <v>127730.36444932323</v>
      </c>
      <c r="BK157" s="51">
        <f t="shared" si="165"/>
        <v>127730.36444932323</v>
      </c>
      <c r="BL157" s="51">
        <f t="shared" si="165"/>
        <v>127730.36444932323</v>
      </c>
      <c r="BM157" s="51">
        <f t="shared" si="165"/>
        <v>127730.36444932323</v>
      </c>
      <c r="BN157" s="51">
        <f t="shared" si="165"/>
        <v>127730.36444932323</v>
      </c>
      <c r="BO157" s="51">
        <f t="shared" si="165"/>
        <v>127730.36444932323</v>
      </c>
      <c r="BP157" s="51">
        <f t="shared" si="165"/>
        <v>127730.36444932323</v>
      </c>
      <c r="BQ157" s="51">
        <f t="shared" si="165"/>
        <v>127730.36444932323</v>
      </c>
      <c r="BR157" s="51">
        <f t="shared" si="165"/>
        <v>127730.36444932323</v>
      </c>
      <c r="BS157" s="51">
        <f t="shared" si="165"/>
        <v>127730.36444932323</v>
      </c>
      <c r="BT157" s="51">
        <f t="shared" si="165"/>
        <v>127730.36444932323</v>
      </c>
      <c r="BU157" s="51">
        <f t="shared" si="165"/>
        <v>127730.36444932323</v>
      </c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</row>
    <row r="158" spans="1:93" ht="25.5">
      <c r="A158" s="160" t="s">
        <v>65</v>
      </c>
      <c r="B158" s="160"/>
      <c r="C158" s="160"/>
      <c r="D158" s="49">
        <f>(D152+D157)/2</f>
        <v>0</v>
      </c>
      <c r="E158" s="50">
        <f>(E152+E157)/2</f>
        <v>63865.182224661614</v>
      </c>
      <c r="F158" s="50">
        <f>(F152+F157)/2</f>
        <v>127730.36444932323</v>
      </c>
      <c r="G158" s="50">
        <f>(G152+G157)/2</f>
        <v>127730.36444932323</v>
      </c>
      <c r="H158" s="50">
        <f aca="true" t="shared" si="166" ref="H158:AS158">(H152+H157)/2</f>
        <v>127730.36444932323</v>
      </c>
      <c r="I158" s="50">
        <f t="shared" si="166"/>
        <v>127730.36444932323</v>
      </c>
      <c r="J158" s="50">
        <f t="shared" si="166"/>
        <v>127730.36444932323</v>
      </c>
      <c r="K158" s="50">
        <f t="shared" si="166"/>
        <v>127730.36444932323</v>
      </c>
      <c r="L158" s="50">
        <f t="shared" si="166"/>
        <v>127730.36444932323</v>
      </c>
      <c r="M158" s="50">
        <f t="shared" si="166"/>
        <v>127730.36444932323</v>
      </c>
      <c r="N158" s="50">
        <f t="shared" si="166"/>
        <v>127730.36444932323</v>
      </c>
      <c r="O158" s="50">
        <f t="shared" si="166"/>
        <v>127730.36444932323</v>
      </c>
      <c r="P158" s="50">
        <f t="shared" si="166"/>
        <v>127730.36444932323</v>
      </c>
      <c r="Q158" s="50">
        <f t="shared" si="166"/>
        <v>127730.36444932323</v>
      </c>
      <c r="R158" s="50">
        <f t="shared" si="166"/>
        <v>127730.36444932323</v>
      </c>
      <c r="S158" s="50">
        <f t="shared" si="166"/>
        <v>127730.36444932323</v>
      </c>
      <c r="T158" s="50">
        <f t="shared" si="166"/>
        <v>127730.36444932323</v>
      </c>
      <c r="U158" s="50">
        <f t="shared" si="166"/>
        <v>127730.36444932323</v>
      </c>
      <c r="V158" s="50">
        <f t="shared" si="166"/>
        <v>127730.36444932323</v>
      </c>
      <c r="W158" s="50">
        <f t="shared" si="166"/>
        <v>127730.36444932323</v>
      </c>
      <c r="X158" s="50">
        <f t="shared" si="166"/>
        <v>127730.36444932323</v>
      </c>
      <c r="Y158" s="50">
        <f t="shared" si="166"/>
        <v>127730.36444932323</v>
      </c>
      <c r="Z158" s="50">
        <f t="shared" si="166"/>
        <v>127730.36444932323</v>
      </c>
      <c r="AA158" s="50">
        <f t="shared" si="166"/>
        <v>127730.36444932323</v>
      </c>
      <c r="AB158" s="50">
        <f t="shared" si="166"/>
        <v>127730.36444932323</v>
      </c>
      <c r="AC158" s="50">
        <f t="shared" si="166"/>
        <v>127730.36444932323</v>
      </c>
      <c r="AD158" s="50">
        <f t="shared" si="166"/>
        <v>127730.36444932323</v>
      </c>
      <c r="AE158" s="50">
        <f t="shared" si="166"/>
        <v>127730.36444932323</v>
      </c>
      <c r="AF158" s="50">
        <f t="shared" si="166"/>
        <v>127730.36444932323</v>
      </c>
      <c r="AG158" s="50">
        <f t="shared" si="166"/>
        <v>127730.36444932323</v>
      </c>
      <c r="AH158" s="50">
        <f t="shared" si="166"/>
        <v>127730.36444932323</v>
      </c>
      <c r="AI158" s="50">
        <f t="shared" si="166"/>
        <v>127730.36444932323</v>
      </c>
      <c r="AJ158" s="50">
        <f t="shared" si="166"/>
        <v>127730.36444932323</v>
      </c>
      <c r="AK158" s="50">
        <f t="shared" si="166"/>
        <v>127730.36444932323</v>
      </c>
      <c r="AL158" s="50">
        <f t="shared" si="166"/>
        <v>127730.36444932323</v>
      </c>
      <c r="AM158" s="50">
        <f t="shared" si="166"/>
        <v>127730.36444932323</v>
      </c>
      <c r="AN158" s="50">
        <f t="shared" si="166"/>
        <v>127730.36444932323</v>
      </c>
      <c r="AO158" s="50">
        <f t="shared" si="166"/>
        <v>127730.36444932323</v>
      </c>
      <c r="AP158" s="50">
        <f t="shared" si="166"/>
        <v>127730.36444932323</v>
      </c>
      <c r="AQ158" s="50">
        <f t="shared" si="166"/>
        <v>127730.36444932323</v>
      </c>
      <c r="AR158" s="50">
        <f t="shared" si="166"/>
        <v>127730.36444932323</v>
      </c>
      <c r="AS158" s="50">
        <f t="shared" si="166"/>
        <v>127730.36444932323</v>
      </c>
      <c r="AT158" s="50">
        <f aca="true" t="shared" si="167" ref="AT158:BC158">(AT152+AT157)/2</f>
        <v>127730.36444932323</v>
      </c>
      <c r="AU158" s="50">
        <f t="shared" si="167"/>
        <v>127730.36444932323</v>
      </c>
      <c r="AV158" s="50">
        <f t="shared" si="167"/>
        <v>127730.36444932323</v>
      </c>
      <c r="AW158" s="50">
        <f t="shared" si="167"/>
        <v>127730.36444932323</v>
      </c>
      <c r="AX158" s="50">
        <f t="shared" si="167"/>
        <v>127730.36444932323</v>
      </c>
      <c r="AY158" s="50">
        <f t="shared" si="167"/>
        <v>127730.36444932323</v>
      </c>
      <c r="AZ158" s="50">
        <f t="shared" si="167"/>
        <v>127730.36444932323</v>
      </c>
      <c r="BA158" s="50">
        <f t="shared" si="167"/>
        <v>127730.36444932323</v>
      </c>
      <c r="BB158" s="50">
        <f t="shared" si="167"/>
        <v>127730.36444932323</v>
      </c>
      <c r="BC158" s="50">
        <f t="shared" si="167"/>
        <v>127730.36444932323</v>
      </c>
      <c r="BD158" s="50">
        <f aca="true" t="shared" si="168" ref="BD158:BU158">(BD152+BD157)/2</f>
        <v>127730.36444932323</v>
      </c>
      <c r="BE158" s="50">
        <f t="shared" si="168"/>
        <v>127730.36444932323</v>
      </c>
      <c r="BF158" s="50">
        <f t="shared" si="168"/>
        <v>127730.36444932323</v>
      </c>
      <c r="BG158" s="50">
        <f t="shared" si="168"/>
        <v>127730.36444932323</v>
      </c>
      <c r="BH158" s="50">
        <f t="shared" si="168"/>
        <v>127730.36444932323</v>
      </c>
      <c r="BI158" s="50">
        <f t="shared" si="168"/>
        <v>127730.36444932323</v>
      </c>
      <c r="BJ158" s="50">
        <f t="shared" si="168"/>
        <v>127730.36444932323</v>
      </c>
      <c r="BK158" s="50">
        <f t="shared" si="168"/>
        <v>127730.36444932323</v>
      </c>
      <c r="BL158" s="50">
        <f t="shared" si="168"/>
        <v>127730.36444932323</v>
      </c>
      <c r="BM158" s="50">
        <f t="shared" si="168"/>
        <v>127730.36444932323</v>
      </c>
      <c r="BN158" s="50">
        <f t="shared" si="168"/>
        <v>127730.36444932323</v>
      </c>
      <c r="BO158" s="50">
        <f t="shared" si="168"/>
        <v>127730.36444932323</v>
      </c>
      <c r="BP158" s="50">
        <f t="shared" si="168"/>
        <v>127730.36444932323</v>
      </c>
      <c r="BQ158" s="50">
        <f t="shared" si="168"/>
        <v>127730.36444932323</v>
      </c>
      <c r="BR158" s="50">
        <f t="shared" si="168"/>
        <v>127730.36444932323</v>
      </c>
      <c r="BS158" s="50">
        <f t="shared" si="168"/>
        <v>127730.36444932323</v>
      </c>
      <c r="BT158" s="50">
        <f t="shared" si="168"/>
        <v>127730.36444932323</v>
      </c>
      <c r="BU158" s="50">
        <f t="shared" si="168"/>
        <v>127730.36444932323</v>
      </c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</row>
    <row r="159" spans="1:93" ht="12.75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  <c r="BG159" s="129"/>
      <c r="BH159" s="129"/>
      <c r="BI159" s="129"/>
      <c r="BJ159" s="129"/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  <c r="BY159" s="129"/>
      <c r="BZ159" s="129"/>
      <c r="CA159" s="129"/>
      <c r="CB159" s="129"/>
      <c r="CC159" s="129"/>
      <c r="CD159" s="129"/>
      <c r="CE159" s="129"/>
      <c r="CF159" s="129"/>
      <c r="CG159" s="129"/>
      <c r="CH159" s="129"/>
      <c r="CI159" s="129"/>
      <c r="CJ159" s="129"/>
      <c r="CK159" s="129"/>
      <c r="CL159" s="129"/>
      <c r="CM159" s="129"/>
      <c r="CN159" s="129"/>
      <c r="CO159" s="129"/>
    </row>
    <row r="160" spans="3:73" ht="12.75">
      <c r="C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</row>
    <row r="161" spans="1:73" ht="12.75">
      <c r="A161" s="161"/>
      <c r="B161" s="161"/>
      <c r="C161" s="166"/>
      <c r="D161" s="16"/>
      <c r="E161" s="16"/>
      <c r="F161" s="16"/>
      <c r="G161" s="16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</row>
    <row r="162" spans="1:73" ht="12.75">
      <c r="A162" s="131" t="s">
        <v>129</v>
      </c>
      <c r="B162" s="131"/>
      <c r="C162" s="132"/>
      <c r="D162" s="16"/>
      <c r="E162" s="16"/>
      <c r="F162" s="16"/>
      <c r="G162" s="16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</row>
    <row r="163" spans="1:73" ht="12.75">
      <c r="A163" s="131"/>
      <c r="B163" s="131"/>
      <c r="C163" s="132"/>
      <c r="D163" s="16"/>
      <c r="E163" s="16"/>
      <c r="F163" s="16"/>
      <c r="G163" s="16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</row>
    <row r="164" spans="1:73" ht="12.75">
      <c r="A164" s="131" t="s">
        <v>140</v>
      </c>
      <c r="B164" s="131"/>
      <c r="C164" s="132"/>
      <c r="D164" s="16" t="str">
        <f aca="true" t="shared" si="169" ref="D164:W164">IF(AND($B$4="Yes",D2&lt;=$B$3),"Yes","No")</f>
        <v>Yes</v>
      </c>
      <c r="E164" s="16" t="str">
        <f>IF(AND($B$4="Yes",E2&lt;=$B$3),"Yes","No")</f>
        <v>Yes</v>
      </c>
      <c r="F164" s="16" t="str">
        <f t="shared" si="169"/>
        <v>No</v>
      </c>
      <c r="G164" s="16" t="str">
        <f t="shared" si="169"/>
        <v>No</v>
      </c>
      <c r="H164" s="16" t="str">
        <f t="shared" si="169"/>
        <v>No</v>
      </c>
      <c r="I164" s="16" t="str">
        <f t="shared" si="169"/>
        <v>No</v>
      </c>
      <c r="J164" s="16" t="str">
        <f t="shared" si="169"/>
        <v>No</v>
      </c>
      <c r="K164" s="16" t="str">
        <f t="shared" si="169"/>
        <v>No</v>
      </c>
      <c r="L164" s="16" t="str">
        <f t="shared" si="169"/>
        <v>No</v>
      </c>
      <c r="M164" s="16" t="str">
        <f t="shared" si="169"/>
        <v>No</v>
      </c>
      <c r="N164" s="16" t="str">
        <f t="shared" si="169"/>
        <v>No</v>
      </c>
      <c r="O164" s="16" t="str">
        <f t="shared" si="169"/>
        <v>No</v>
      </c>
      <c r="P164" s="16" t="str">
        <f t="shared" si="169"/>
        <v>No</v>
      </c>
      <c r="Q164" s="16" t="str">
        <f t="shared" si="169"/>
        <v>No</v>
      </c>
      <c r="R164" s="16" t="str">
        <f t="shared" si="169"/>
        <v>No</v>
      </c>
      <c r="S164" s="16" t="str">
        <f t="shared" si="169"/>
        <v>No</v>
      </c>
      <c r="T164" s="16" t="str">
        <f t="shared" si="169"/>
        <v>No</v>
      </c>
      <c r="U164" s="16" t="str">
        <f t="shared" si="169"/>
        <v>No</v>
      </c>
      <c r="V164" s="16" t="str">
        <f t="shared" si="169"/>
        <v>No</v>
      </c>
      <c r="W164" s="16" t="str">
        <f t="shared" si="169"/>
        <v>No</v>
      </c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  <c r="BI164" s="190"/>
      <c r="BJ164" s="190"/>
      <c r="BK164" s="190"/>
      <c r="BL164" s="190"/>
      <c r="BM164" s="190"/>
      <c r="BN164" s="190"/>
      <c r="BO164" s="190"/>
      <c r="BP164" s="190"/>
      <c r="BQ164" s="190"/>
      <c r="BR164" s="190"/>
      <c r="BS164" s="190"/>
      <c r="BT164" s="190"/>
      <c r="BU164" s="190"/>
    </row>
    <row r="165" spans="1:73" ht="12.75">
      <c r="A165" s="131" t="s">
        <v>132</v>
      </c>
      <c r="B165" s="131"/>
      <c r="C165" s="132"/>
      <c r="D165" s="175" t="str">
        <f>IF(Data!$B$19="yes","From Data","Calculate")</f>
        <v>From Data</v>
      </c>
      <c r="E165" s="175" t="str">
        <f>IF(Data!$B$19="yes","From Data","Calculate")</f>
        <v>From Data</v>
      </c>
      <c r="F165" s="175" t="str">
        <f>IF(Data!$B$19="yes","From Data","Calculate")</f>
        <v>From Data</v>
      </c>
      <c r="G165" s="175" t="str">
        <f>IF(Data!$B$19="yes","From Data","Calculate")</f>
        <v>From Data</v>
      </c>
      <c r="H165" s="175" t="str">
        <f>IF(Data!$B$19="yes","From Data","Calculate")</f>
        <v>From Data</v>
      </c>
      <c r="I165" s="175" t="str">
        <f>IF(Data!$B$19="yes","From Data","Calculate")</f>
        <v>From Data</v>
      </c>
      <c r="J165" s="175" t="str">
        <f>IF(Data!$B$19="yes","From Data","Calculate")</f>
        <v>From Data</v>
      </c>
      <c r="K165" s="175" t="str">
        <f>IF(Data!$B$19="yes","From Data","Calculate")</f>
        <v>From Data</v>
      </c>
      <c r="L165" s="175" t="str">
        <f>IF(Data!$B$19="yes","From Data","Calculate")</f>
        <v>From Data</v>
      </c>
      <c r="M165" s="175" t="str">
        <f>IF(Data!$B$19="yes","From Data","Calculate")</f>
        <v>From Data</v>
      </c>
      <c r="N165" s="175" t="str">
        <f>IF(Data!$B$19="yes","From Data","Calculate")</f>
        <v>From Data</v>
      </c>
      <c r="O165" s="175" t="str">
        <f>IF(Data!$B$19="yes","From Data","Calculate")</f>
        <v>From Data</v>
      </c>
      <c r="P165" s="175" t="str">
        <f>IF(Data!$B$19="yes","From Data","Calculate")</f>
        <v>From Data</v>
      </c>
      <c r="Q165" s="175" t="str">
        <f>IF(Data!$B$19="yes","From Data","Calculate")</f>
        <v>From Data</v>
      </c>
      <c r="R165" s="175" t="str">
        <f>IF(Data!$B$19="yes","From Data","Calculate")</f>
        <v>From Data</v>
      </c>
      <c r="S165" s="175" t="str">
        <f>IF(Data!$B$19="yes","From Data","Calculate")</f>
        <v>From Data</v>
      </c>
      <c r="T165" s="175" t="str">
        <f>IF(Data!$B$19="yes","From Data","Calculate")</f>
        <v>From Data</v>
      </c>
      <c r="U165" s="175" t="str">
        <f>IF(Data!$B$19="yes","From Data","Calculate")</f>
        <v>From Data</v>
      </c>
      <c r="V165" s="175" t="str">
        <f>IF(Data!$B$19="yes","From Data","Calculate")</f>
        <v>From Data</v>
      </c>
      <c r="W165" s="175" t="str">
        <f>IF(Data!$B$19="yes","From Data","Calculate")</f>
        <v>From Data</v>
      </c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1"/>
      <c r="AZ165" s="191"/>
      <c r="BA165" s="191"/>
      <c r="BB165" s="191"/>
      <c r="BC165" s="191"/>
      <c r="BD165" s="191"/>
      <c r="BE165" s="191"/>
      <c r="BF165" s="191"/>
      <c r="BG165" s="191"/>
      <c r="BH165" s="191"/>
      <c r="BI165" s="191"/>
      <c r="BJ165" s="191"/>
      <c r="BK165" s="191"/>
      <c r="BL165" s="191"/>
      <c r="BM165" s="191"/>
      <c r="BN165" s="191"/>
      <c r="BO165" s="191"/>
      <c r="BP165" s="191"/>
      <c r="BQ165" s="191"/>
      <c r="BR165" s="191"/>
      <c r="BS165" s="191"/>
      <c r="BT165" s="191"/>
      <c r="BU165" s="191"/>
    </row>
    <row r="166" spans="1:73" ht="12.75">
      <c r="A166" s="131"/>
      <c r="B166" s="131"/>
      <c r="C166" s="132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U166" s="191"/>
      <c r="AV166" s="191"/>
      <c r="AW166" s="191"/>
      <c r="AX166" s="191"/>
      <c r="AY166" s="191"/>
      <c r="AZ166" s="191"/>
      <c r="BA166" s="191"/>
      <c r="BB166" s="191"/>
      <c r="BC166" s="191"/>
      <c r="BD166" s="191"/>
      <c r="BE166" s="191"/>
      <c r="BF166" s="191"/>
      <c r="BG166" s="191"/>
      <c r="BH166" s="191"/>
      <c r="BI166" s="191"/>
      <c r="BJ166" s="191"/>
      <c r="BK166" s="191"/>
      <c r="BL166" s="191"/>
      <c r="BM166" s="191"/>
      <c r="BN166" s="191"/>
      <c r="BO166" s="191"/>
      <c r="BP166" s="191"/>
      <c r="BQ166" s="191"/>
      <c r="BR166" s="191"/>
      <c r="BS166" s="191"/>
      <c r="BT166" s="191"/>
      <c r="BU166" s="191"/>
    </row>
    <row r="167" spans="1:73" ht="12.75">
      <c r="A167" s="15" t="s">
        <v>157</v>
      </c>
      <c r="B167" s="15"/>
      <c r="C167" s="129"/>
      <c r="D167" s="118" t="str">
        <f>IF(D2&lt;$B$3,"Full Year",IF(D2=$B$3,"Half Year","No Return"))</f>
        <v>Full Year</v>
      </c>
      <c r="E167" s="118" t="str">
        <f aca="true" t="shared" si="170" ref="E167:W167">IF(E2&lt;$B$3,"Full Year",IF(E2=$B$3,"Half Year","No Return"))</f>
        <v>Half Year</v>
      </c>
      <c r="F167" s="118" t="str">
        <f t="shared" si="170"/>
        <v>No Return</v>
      </c>
      <c r="G167" s="118" t="str">
        <f t="shared" si="170"/>
        <v>No Return</v>
      </c>
      <c r="H167" s="118" t="str">
        <f t="shared" si="170"/>
        <v>No Return</v>
      </c>
      <c r="I167" s="118" t="str">
        <f t="shared" si="170"/>
        <v>No Return</v>
      </c>
      <c r="J167" s="118" t="str">
        <f t="shared" si="170"/>
        <v>No Return</v>
      </c>
      <c r="K167" s="118" t="str">
        <f t="shared" si="170"/>
        <v>No Return</v>
      </c>
      <c r="L167" s="118" t="str">
        <f t="shared" si="170"/>
        <v>No Return</v>
      </c>
      <c r="M167" s="118" t="str">
        <f t="shared" si="170"/>
        <v>No Return</v>
      </c>
      <c r="N167" s="118" t="str">
        <f t="shared" si="170"/>
        <v>No Return</v>
      </c>
      <c r="O167" s="118" t="str">
        <f t="shared" si="170"/>
        <v>No Return</v>
      </c>
      <c r="P167" s="118" t="str">
        <f t="shared" si="170"/>
        <v>No Return</v>
      </c>
      <c r="Q167" s="118" t="str">
        <f t="shared" si="170"/>
        <v>No Return</v>
      </c>
      <c r="R167" s="118" t="str">
        <f t="shared" si="170"/>
        <v>No Return</v>
      </c>
      <c r="S167" s="118" t="str">
        <f t="shared" si="170"/>
        <v>No Return</v>
      </c>
      <c r="T167" s="118" t="str">
        <f t="shared" si="170"/>
        <v>No Return</v>
      </c>
      <c r="U167" s="118" t="str">
        <f t="shared" si="170"/>
        <v>No Return</v>
      </c>
      <c r="V167" s="118" t="str">
        <f t="shared" si="170"/>
        <v>No Return</v>
      </c>
      <c r="W167" s="118" t="str">
        <f t="shared" si="170"/>
        <v>No Return</v>
      </c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</row>
    <row r="168" spans="1:73" ht="12.75">
      <c r="A168" s="167" t="s">
        <v>158</v>
      </c>
      <c r="B168" s="167"/>
      <c r="C168" s="168"/>
      <c r="D168" s="21">
        <f>IF(D164="Yes",IF(D165="from Data",Data!D20,IF(D167="Full Year",(D66+D81-D76)/2+(D30+D45-D40)/2,((D66+D81-D76)/2+(D30+D45-D40)/2)/2)),0)</f>
        <v>485800</v>
      </c>
      <c r="E168" s="21">
        <f>IF(E164="Yes",IF(E165="from Data",Data!E20,IF(E167="Full Year",(E66+E81-E76)/2+(E30+E45-E40)/2,((E66+E81-E76)/2+(E30+E45-E40)/2)/2)),0)</f>
        <v>289000</v>
      </c>
      <c r="F168" s="21">
        <f>IF(F164="Yes",IF(F165="from Data",Data!F20,IF(F167="Full Year",(F66+F81-F76)/2+(F30+F45-F40)/2,((F66+F81-F76)/2+(F30+F45-F40)/2)/2)),0)</f>
        <v>0</v>
      </c>
      <c r="G168" s="21">
        <f>IF(G164="Yes",IF(G165="from Data",Data!G20,IF(G167="Full Year",(G66+G81-G76)/2+(G30+G45-G40)/2,((G66+G81-G76)/2+(G30+G45-G40)/2)/2)),0)</f>
        <v>0</v>
      </c>
      <c r="H168" s="21">
        <f>IF(H164="Yes",IF(H165="from Data",Data!H20,IF(H167="Full Year",(H66+H81-H76)/2+(H30+H45-H40)/2,((H66+H81-H76)/2+(H30+H45-H40)/2)/2)),0)</f>
        <v>0</v>
      </c>
      <c r="I168" s="21">
        <f>IF(I164="Yes",IF(I165="from Data",Data!I20,IF(I167="Full Year",(I66+I81-I76)/2+(I30+I45-I40)/2,((I66+I81-I76)/2+(I30+I45-I40)/2)/2)),0)</f>
        <v>0</v>
      </c>
      <c r="J168" s="21">
        <f>IF(J164="Yes",IF(J165="from Data",Data!J20,IF(J167="Full Year",(J66+J81-J76)/2+(J30+J45-J40)/2,((J66+J81-J76)/2+(J30+J45-J40)/2)/2)),0)</f>
        <v>0</v>
      </c>
      <c r="K168" s="21">
        <f>IF(K164="Yes",IF(K165="from Data",Data!K20,IF(K167="Full Year",(K66+K81-K76)/2+(K30+K45-K40)/2,((K66+K81-K76)/2+(K30+K45-K40)/2)/2)),0)</f>
        <v>0</v>
      </c>
      <c r="L168" s="21">
        <f>IF(L164="Yes",IF(L165="from Data",Data!L20,IF(L167="Full Year",(L66+L81-L76)/2+(L30+L45-L40)/2,((L66+L81-L76)/2+(L30+L45-L40)/2)/2)),0)</f>
        <v>0</v>
      </c>
      <c r="M168" s="21">
        <f>IF(M164="Yes",IF(M165="from Data",Data!M20,IF(M167="Full Year",(M66+M81-M76)/2+(M30+M45-M40)/2,((M66+M81-M76)/2+(M30+M45-M40)/2)/2)),0)</f>
        <v>0</v>
      </c>
      <c r="N168" s="21">
        <f>IF(N164="Yes",IF(N165="from Data",Data!N20,IF(N167="Full Year",(N66+N81-N76)/2+(N30+N45-N40)/2,((N66+N81-N76)/2+(N30+N45-N40)/2)/2)),0)</f>
        <v>0</v>
      </c>
      <c r="O168" s="21">
        <f>IF(O164="Yes",IF(O165="from Data",Data!O20,IF(O167="Full Year",(O66+O81-O76)/2+(O30+O45-O40)/2,((O66+O81-O76)/2+(O30+O45-O40)/2)/2)),0)</f>
        <v>0</v>
      </c>
      <c r="P168" s="21">
        <f>IF(P164="Yes",IF(P165="from Data",Data!P20,IF(P167="Full Year",(P66+P81-P76)/2+(P30+P45-P40)/2,((P66+P81-P76)/2+(P30+P45-P40)/2)/2)),0)</f>
        <v>0</v>
      </c>
      <c r="Q168" s="21">
        <f>IF(Q164="Yes",IF(Q165="from Data",Data!Q20,IF(Q167="Full Year",(Q66+Q81-Q76)/2+(Q30+Q45-Q40)/2,((Q66+Q81-Q76)/2+(Q30+Q45-Q40)/2)/2)),0)</f>
        <v>0</v>
      </c>
      <c r="R168" s="21">
        <f>IF(R164="Yes",IF(R165="from Data",Data!R20,IF(R167="Full Year",(R66+R81-R76)/2+(R30+R45-R40)/2,((R66+R81-R76)/2+(R30+R45-R40)/2)/2)),0)</f>
        <v>0</v>
      </c>
      <c r="S168" s="21">
        <f>IF(S164="Yes",IF(S165="from Data",Data!S20,IF(S167="Full Year",(S66+S81-S76)/2+(S30+S45-S40)/2,((S66+S81-S76)/2+(S30+S45-S40)/2)/2)),0)</f>
        <v>0</v>
      </c>
      <c r="T168" s="21">
        <f>IF(T164="Yes",IF(T165="from Data",Data!T20,IF(T167="Full Year",(T66+T81-T76)/2+(T30+T45-T40)/2,((T66+T81-T76)/2+(T30+T45-T40)/2)/2)),0)</f>
        <v>0</v>
      </c>
      <c r="U168" s="21">
        <f>IF(U164="Yes",IF(U165="from Data",Data!U20,IF(U167="Full Year",(U66+U81-U76)/2+(U30+U45-U40)/2,((U66+U81-U76)/2+(U30+U45-U40)/2)/2)),0)</f>
        <v>0</v>
      </c>
      <c r="V168" s="21">
        <f>IF(V164="Yes",IF(V165="from Data",Data!V20,IF(V167="Full Year",(V66+V81-V76)/2+(V30+V45-V40)/2,((V66+V81-V76)/2+(V30+V45-V40)/2)/2)),0)</f>
        <v>0</v>
      </c>
      <c r="W168" s="21">
        <f>IF(W164="Yes",IF(W165="from Data",Data!W20,IF(W167="Full Year",(W66+W81-W76)/2+(W30+W45-W40)/2,((W66+W81-W76)/2+(W30+W45-W40)/2)/2)),0)</f>
        <v>0</v>
      </c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</row>
    <row r="169" spans="1:73" ht="12.75">
      <c r="A169" s="167"/>
      <c r="B169" s="167"/>
      <c r="C169" s="168"/>
      <c r="D169" s="21"/>
      <c r="E169" s="20"/>
      <c r="F169" s="21"/>
      <c r="G169" s="20"/>
      <c r="H169" s="21"/>
      <c r="I169" s="20"/>
      <c r="J169" s="21"/>
      <c r="K169" s="20"/>
      <c r="L169" s="21"/>
      <c r="M169" s="20"/>
      <c r="N169" s="21"/>
      <c r="O169" s="20"/>
      <c r="P169" s="21"/>
      <c r="Q169" s="20"/>
      <c r="R169" s="21"/>
      <c r="S169" s="20"/>
      <c r="T169" s="21"/>
      <c r="U169" s="20"/>
      <c r="V169" s="21"/>
      <c r="W169" s="20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</row>
    <row r="170" spans="1:73" ht="12.75">
      <c r="A170" s="167" t="s">
        <v>41</v>
      </c>
      <c r="B170" s="167"/>
      <c r="C170" s="168"/>
      <c r="D170" s="44"/>
      <c r="E170" s="20"/>
      <c r="F170" s="44"/>
      <c r="G170" s="20"/>
      <c r="H170" s="44"/>
      <c r="I170" s="20"/>
      <c r="J170" s="44"/>
      <c r="K170" s="20"/>
      <c r="L170" s="44"/>
      <c r="M170" s="20"/>
      <c r="N170" s="44"/>
      <c r="O170" s="20"/>
      <c r="P170" s="44"/>
      <c r="Q170" s="20"/>
      <c r="R170" s="44"/>
      <c r="S170" s="20"/>
      <c r="T170" s="44"/>
      <c r="U170" s="20"/>
      <c r="V170" s="44"/>
      <c r="W170" s="20"/>
      <c r="X170" s="192"/>
      <c r="Y170" s="34"/>
      <c r="Z170" s="192"/>
      <c r="AA170" s="34"/>
      <c r="AB170" s="192"/>
      <c r="AC170" s="34"/>
      <c r="AD170" s="192"/>
      <c r="AE170" s="34"/>
      <c r="AF170" s="192"/>
      <c r="AG170" s="34"/>
      <c r="AH170" s="192"/>
      <c r="AI170" s="34"/>
      <c r="AJ170" s="192"/>
      <c r="AK170" s="34"/>
      <c r="AL170" s="192"/>
      <c r="AM170" s="34"/>
      <c r="AN170" s="192"/>
      <c r="AO170" s="34"/>
      <c r="AP170" s="192"/>
      <c r="AQ170" s="34"/>
      <c r="AR170" s="192"/>
      <c r="AS170" s="34"/>
      <c r="AT170" s="192"/>
      <c r="AU170" s="34"/>
      <c r="AV170" s="192"/>
      <c r="AW170" s="34"/>
      <c r="AX170" s="192"/>
      <c r="AY170" s="34"/>
      <c r="AZ170" s="192"/>
      <c r="BA170" s="34"/>
      <c r="BB170" s="192"/>
      <c r="BC170" s="34"/>
      <c r="BD170" s="192"/>
      <c r="BE170" s="34"/>
      <c r="BF170" s="192"/>
      <c r="BG170" s="34"/>
      <c r="BH170" s="192"/>
      <c r="BI170" s="34"/>
      <c r="BJ170" s="192"/>
      <c r="BK170" s="34"/>
      <c r="BL170" s="192"/>
      <c r="BM170" s="34"/>
      <c r="BN170" s="192"/>
      <c r="BO170" s="34"/>
      <c r="BP170" s="192"/>
      <c r="BQ170" s="34"/>
      <c r="BR170" s="192"/>
      <c r="BS170" s="34"/>
      <c r="BT170" s="192"/>
      <c r="BU170" s="34"/>
    </row>
    <row r="171" spans="1:73" ht="12.75">
      <c r="A171" s="17" t="s">
        <v>42</v>
      </c>
      <c r="B171" s="17"/>
      <c r="C171" s="169"/>
      <c r="D171" s="21">
        <f aca="true" t="shared" si="171" ref="D171:W171">D168*0.56</f>
        <v>272048</v>
      </c>
      <c r="E171" s="21">
        <f t="shared" si="171"/>
        <v>161840.00000000003</v>
      </c>
      <c r="F171" s="21">
        <f t="shared" si="171"/>
        <v>0</v>
      </c>
      <c r="G171" s="21">
        <f t="shared" si="171"/>
        <v>0</v>
      </c>
      <c r="H171" s="21">
        <f t="shared" si="171"/>
        <v>0</v>
      </c>
      <c r="I171" s="21">
        <f t="shared" si="171"/>
        <v>0</v>
      </c>
      <c r="J171" s="21">
        <f t="shared" si="171"/>
        <v>0</v>
      </c>
      <c r="K171" s="21">
        <f t="shared" si="171"/>
        <v>0</v>
      </c>
      <c r="L171" s="21">
        <f t="shared" si="171"/>
        <v>0</v>
      </c>
      <c r="M171" s="21">
        <f t="shared" si="171"/>
        <v>0</v>
      </c>
      <c r="N171" s="21">
        <f t="shared" si="171"/>
        <v>0</v>
      </c>
      <c r="O171" s="21">
        <f t="shared" si="171"/>
        <v>0</v>
      </c>
      <c r="P171" s="21">
        <f t="shared" si="171"/>
        <v>0</v>
      </c>
      <c r="Q171" s="21">
        <f t="shared" si="171"/>
        <v>0</v>
      </c>
      <c r="R171" s="21">
        <f t="shared" si="171"/>
        <v>0</v>
      </c>
      <c r="S171" s="21">
        <f t="shared" si="171"/>
        <v>0</v>
      </c>
      <c r="T171" s="21">
        <f t="shared" si="171"/>
        <v>0</v>
      </c>
      <c r="U171" s="21">
        <f t="shared" si="171"/>
        <v>0</v>
      </c>
      <c r="V171" s="21">
        <f t="shared" si="171"/>
        <v>0</v>
      </c>
      <c r="W171" s="21">
        <f t="shared" si="171"/>
        <v>0</v>
      </c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</row>
    <row r="172" spans="1:73" ht="12.75">
      <c r="A172" s="15" t="s">
        <v>43</v>
      </c>
      <c r="B172" s="15"/>
      <c r="C172" s="129"/>
      <c r="D172" s="21">
        <f aca="true" t="shared" si="172" ref="D172:W172">D168*0.04</f>
        <v>19432</v>
      </c>
      <c r="E172" s="21">
        <f t="shared" si="172"/>
        <v>11560</v>
      </c>
      <c r="F172" s="21">
        <f t="shared" si="172"/>
        <v>0</v>
      </c>
      <c r="G172" s="21">
        <f t="shared" si="172"/>
        <v>0</v>
      </c>
      <c r="H172" s="21">
        <f t="shared" si="172"/>
        <v>0</v>
      </c>
      <c r="I172" s="21">
        <f t="shared" si="172"/>
        <v>0</v>
      </c>
      <c r="J172" s="21">
        <f t="shared" si="172"/>
        <v>0</v>
      </c>
      <c r="K172" s="21">
        <f t="shared" si="172"/>
        <v>0</v>
      </c>
      <c r="L172" s="21">
        <f t="shared" si="172"/>
        <v>0</v>
      </c>
      <c r="M172" s="21">
        <f t="shared" si="172"/>
        <v>0</v>
      </c>
      <c r="N172" s="21">
        <f t="shared" si="172"/>
        <v>0</v>
      </c>
      <c r="O172" s="21">
        <f t="shared" si="172"/>
        <v>0</v>
      </c>
      <c r="P172" s="21">
        <f t="shared" si="172"/>
        <v>0</v>
      </c>
      <c r="Q172" s="21">
        <f t="shared" si="172"/>
        <v>0</v>
      </c>
      <c r="R172" s="21">
        <f t="shared" si="172"/>
        <v>0</v>
      </c>
      <c r="S172" s="21">
        <f t="shared" si="172"/>
        <v>0</v>
      </c>
      <c r="T172" s="21">
        <f t="shared" si="172"/>
        <v>0</v>
      </c>
      <c r="U172" s="21">
        <f t="shared" si="172"/>
        <v>0</v>
      </c>
      <c r="V172" s="21">
        <f t="shared" si="172"/>
        <v>0</v>
      </c>
      <c r="W172" s="21">
        <f t="shared" si="172"/>
        <v>0</v>
      </c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</row>
    <row r="173" spans="1:73" ht="12.75">
      <c r="A173" s="15" t="s">
        <v>44</v>
      </c>
      <c r="B173" s="15"/>
      <c r="C173" s="129"/>
      <c r="D173" s="21">
        <f aca="true" t="shared" si="173" ref="D173:W173">D168*0.4</f>
        <v>194320</v>
      </c>
      <c r="E173" s="21">
        <f t="shared" si="173"/>
        <v>115600</v>
      </c>
      <c r="F173" s="21">
        <f t="shared" si="173"/>
        <v>0</v>
      </c>
      <c r="G173" s="21">
        <f t="shared" si="173"/>
        <v>0</v>
      </c>
      <c r="H173" s="21">
        <f t="shared" si="173"/>
        <v>0</v>
      </c>
      <c r="I173" s="21">
        <f t="shared" si="173"/>
        <v>0</v>
      </c>
      <c r="J173" s="21">
        <f t="shared" si="173"/>
        <v>0</v>
      </c>
      <c r="K173" s="21">
        <f t="shared" si="173"/>
        <v>0</v>
      </c>
      <c r="L173" s="21">
        <f t="shared" si="173"/>
        <v>0</v>
      </c>
      <c r="M173" s="21">
        <f t="shared" si="173"/>
        <v>0</v>
      </c>
      <c r="N173" s="21">
        <f t="shared" si="173"/>
        <v>0</v>
      </c>
      <c r="O173" s="21">
        <f t="shared" si="173"/>
        <v>0</v>
      </c>
      <c r="P173" s="21">
        <f t="shared" si="173"/>
        <v>0</v>
      </c>
      <c r="Q173" s="21">
        <f t="shared" si="173"/>
        <v>0</v>
      </c>
      <c r="R173" s="21">
        <f t="shared" si="173"/>
        <v>0</v>
      </c>
      <c r="S173" s="21">
        <f t="shared" si="173"/>
        <v>0</v>
      </c>
      <c r="T173" s="21">
        <f t="shared" si="173"/>
        <v>0</v>
      </c>
      <c r="U173" s="21">
        <f t="shared" si="173"/>
        <v>0</v>
      </c>
      <c r="V173" s="21">
        <f t="shared" si="173"/>
        <v>0</v>
      </c>
      <c r="W173" s="21">
        <f t="shared" si="173"/>
        <v>0</v>
      </c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</row>
    <row r="174" spans="1:73" ht="12.75">
      <c r="A174" s="15" t="s">
        <v>16</v>
      </c>
      <c r="B174" s="15"/>
      <c r="C174" s="129"/>
      <c r="D174" s="23">
        <f aca="true" t="shared" si="174" ref="D174:W174">SUM(D171:D173)</f>
        <v>485800</v>
      </c>
      <c r="E174" s="23">
        <f t="shared" si="174"/>
        <v>289000</v>
      </c>
      <c r="F174" s="23">
        <f t="shared" si="174"/>
        <v>0</v>
      </c>
      <c r="G174" s="23">
        <f t="shared" si="174"/>
        <v>0</v>
      </c>
      <c r="H174" s="23">
        <f t="shared" si="174"/>
        <v>0</v>
      </c>
      <c r="I174" s="23">
        <f t="shared" si="174"/>
        <v>0</v>
      </c>
      <c r="J174" s="23">
        <f t="shared" si="174"/>
        <v>0</v>
      </c>
      <c r="K174" s="23">
        <f t="shared" si="174"/>
        <v>0</v>
      </c>
      <c r="L174" s="23">
        <f t="shared" si="174"/>
        <v>0</v>
      </c>
      <c r="M174" s="23">
        <f t="shared" si="174"/>
        <v>0</v>
      </c>
      <c r="N174" s="23">
        <f t="shared" si="174"/>
        <v>0</v>
      </c>
      <c r="O174" s="23">
        <f t="shared" si="174"/>
        <v>0</v>
      </c>
      <c r="P174" s="23">
        <f t="shared" si="174"/>
        <v>0</v>
      </c>
      <c r="Q174" s="23">
        <f t="shared" si="174"/>
        <v>0</v>
      </c>
      <c r="R174" s="23">
        <f t="shared" si="174"/>
        <v>0</v>
      </c>
      <c r="S174" s="23">
        <f t="shared" si="174"/>
        <v>0</v>
      </c>
      <c r="T174" s="23">
        <f t="shared" si="174"/>
        <v>0</v>
      </c>
      <c r="U174" s="23">
        <f t="shared" si="174"/>
        <v>0</v>
      </c>
      <c r="V174" s="23">
        <f t="shared" si="174"/>
        <v>0</v>
      </c>
      <c r="W174" s="23">
        <f t="shared" si="174"/>
        <v>0</v>
      </c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93"/>
      <c r="AT174" s="193"/>
      <c r="AU174" s="193"/>
      <c r="AV174" s="193"/>
      <c r="AW174" s="193"/>
      <c r="AX174" s="193"/>
      <c r="AY174" s="193"/>
      <c r="AZ174" s="193"/>
      <c r="BA174" s="193"/>
      <c r="BB174" s="193"/>
      <c r="BC174" s="193"/>
      <c r="BD174" s="193"/>
      <c r="BE174" s="193"/>
      <c r="BF174" s="193"/>
      <c r="BG174" s="193"/>
      <c r="BH174" s="193"/>
      <c r="BI174" s="193"/>
      <c r="BJ174" s="193"/>
      <c r="BK174" s="193"/>
      <c r="BL174" s="193"/>
      <c r="BM174" s="193"/>
      <c r="BN174" s="193"/>
      <c r="BO174" s="193"/>
      <c r="BP174" s="193"/>
      <c r="BQ174" s="193"/>
      <c r="BR174" s="193"/>
      <c r="BS174" s="193"/>
      <c r="BT174" s="193"/>
      <c r="BU174" s="193"/>
    </row>
    <row r="175" spans="1:73" ht="12.75">
      <c r="A175" s="15"/>
      <c r="B175" s="15"/>
      <c r="C175" s="129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</row>
    <row r="176" spans="1:73" ht="12.75">
      <c r="A176" s="15" t="s">
        <v>45</v>
      </c>
      <c r="B176" s="15"/>
      <c r="C176" s="129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</row>
    <row r="177" spans="1:73" ht="12.75">
      <c r="A177" s="17" t="s">
        <v>42</v>
      </c>
      <c r="B177" s="17"/>
      <c r="C177" s="169"/>
      <c r="D177" s="45">
        <f>Data!D27</f>
        <v>0.0562</v>
      </c>
      <c r="E177" s="45">
        <f>Data!E27</f>
        <v>0.056</v>
      </c>
      <c r="F177" s="45">
        <f>E177</f>
        <v>0.056</v>
      </c>
      <c r="G177" s="45">
        <f aca="true" t="shared" si="175" ref="G177:W177">F177</f>
        <v>0.056</v>
      </c>
      <c r="H177" s="45">
        <f t="shared" si="175"/>
        <v>0.056</v>
      </c>
      <c r="I177" s="45">
        <f t="shared" si="175"/>
        <v>0.056</v>
      </c>
      <c r="J177" s="45">
        <f t="shared" si="175"/>
        <v>0.056</v>
      </c>
      <c r="K177" s="45">
        <f t="shared" si="175"/>
        <v>0.056</v>
      </c>
      <c r="L177" s="45">
        <f t="shared" si="175"/>
        <v>0.056</v>
      </c>
      <c r="M177" s="45">
        <f t="shared" si="175"/>
        <v>0.056</v>
      </c>
      <c r="N177" s="45">
        <f t="shared" si="175"/>
        <v>0.056</v>
      </c>
      <c r="O177" s="45">
        <f t="shared" si="175"/>
        <v>0.056</v>
      </c>
      <c r="P177" s="45">
        <f t="shared" si="175"/>
        <v>0.056</v>
      </c>
      <c r="Q177" s="45">
        <f t="shared" si="175"/>
        <v>0.056</v>
      </c>
      <c r="R177" s="45">
        <f t="shared" si="175"/>
        <v>0.056</v>
      </c>
      <c r="S177" s="45">
        <f t="shared" si="175"/>
        <v>0.056</v>
      </c>
      <c r="T177" s="45">
        <f t="shared" si="175"/>
        <v>0.056</v>
      </c>
      <c r="U177" s="45">
        <f t="shared" si="175"/>
        <v>0.056</v>
      </c>
      <c r="V177" s="45">
        <f t="shared" si="175"/>
        <v>0.056</v>
      </c>
      <c r="W177" s="45">
        <f t="shared" si="175"/>
        <v>0.056</v>
      </c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  <c r="BM177" s="194"/>
      <c r="BN177" s="194"/>
      <c r="BO177" s="194"/>
      <c r="BP177" s="194"/>
      <c r="BQ177" s="194"/>
      <c r="BR177" s="194"/>
      <c r="BS177" s="194"/>
      <c r="BT177" s="194"/>
      <c r="BU177" s="194"/>
    </row>
    <row r="178" spans="1:73" ht="12.75">
      <c r="A178" s="15" t="s">
        <v>43</v>
      </c>
      <c r="B178" s="15"/>
      <c r="C178" s="129"/>
      <c r="D178" s="45">
        <f>Data!D28</f>
        <v>0.0399</v>
      </c>
      <c r="E178" s="45">
        <f>Data!E28</f>
        <v>0.05</v>
      </c>
      <c r="F178" s="45">
        <f>E178</f>
        <v>0.05</v>
      </c>
      <c r="G178" s="45">
        <f aca="true" t="shared" si="176" ref="G178:W178">F178</f>
        <v>0.05</v>
      </c>
      <c r="H178" s="45">
        <f t="shared" si="176"/>
        <v>0.05</v>
      </c>
      <c r="I178" s="45">
        <f t="shared" si="176"/>
        <v>0.05</v>
      </c>
      <c r="J178" s="45">
        <f t="shared" si="176"/>
        <v>0.05</v>
      </c>
      <c r="K178" s="45">
        <f t="shared" si="176"/>
        <v>0.05</v>
      </c>
      <c r="L178" s="45">
        <f t="shared" si="176"/>
        <v>0.05</v>
      </c>
      <c r="M178" s="45">
        <f t="shared" si="176"/>
        <v>0.05</v>
      </c>
      <c r="N178" s="45">
        <f t="shared" si="176"/>
        <v>0.05</v>
      </c>
      <c r="O178" s="45">
        <f t="shared" si="176"/>
        <v>0.05</v>
      </c>
      <c r="P178" s="45">
        <f t="shared" si="176"/>
        <v>0.05</v>
      </c>
      <c r="Q178" s="45">
        <f t="shared" si="176"/>
        <v>0.05</v>
      </c>
      <c r="R178" s="45">
        <f t="shared" si="176"/>
        <v>0.05</v>
      </c>
      <c r="S178" s="45">
        <f t="shared" si="176"/>
        <v>0.05</v>
      </c>
      <c r="T178" s="45">
        <f t="shared" si="176"/>
        <v>0.05</v>
      </c>
      <c r="U178" s="45">
        <f t="shared" si="176"/>
        <v>0.05</v>
      </c>
      <c r="V178" s="45">
        <f t="shared" si="176"/>
        <v>0.05</v>
      </c>
      <c r="W178" s="45">
        <f t="shared" si="176"/>
        <v>0.05</v>
      </c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  <c r="AP178" s="194"/>
      <c r="AQ178" s="194"/>
      <c r="AR178" s="194"/>
      <c r="AS178" s="194"/>
      <c r="AT178" s="194"/>
      <c r="AU178" s="194"/>
      <c r="AV178" s="194"/>
      <c r="AW178" s="194"/>
      <c r="AX178" s="194"/>
      <c r="AY178" s="194"/>
      <c r="AZ178" s="194"/>
      <c r="BA178" s="194"/>
      <c r="BB178" s="194"/>
      <c r="BC178" s="194"/>
      <c r="BD178" s="194"/>
      <c r="BE178" s="194"/>
      <c r="BF178" s="194"/>
      <c r="BG178" s="194"/>
      <c r="BH178" s="194"/>
      <c r="BI178" s="194"/>
      <c r="BJ178" s="194"/>
      <c r="BK178" s="194"/>
      <c r="BL178" s="194"/>
      <c r="BM178" s="194"/>
      <c r="BN178" s="194"/>
      <c r="BO178" s="194"/>
      <c r="BP178" s="194"/>
      <c r="BQ178" s="194"/>
      <c r="BR178" s="194"/>
      <c r="BS178" s="194"/>
      <c r="BT178" s="194"/>
      <c r="BU178" s="194"/>
    </row>
    <row r="179" spans="1:73" ht="12.75">
      <c r="A179" s="15" t="s">
        <v>44</v>
      </c>
      <c r="B179" s="15"/>
      <c r="C179" s="129"/>
      <c r="D179" s="45">
        <f>Data!D29</f>
        <v>0.1016</v>
      </c>
      <c r="E179" s="45">
        <f>Data!E29</f>
        <v>0.1041</v>
      </c>
      <c r="F179" s="45">
        <f>E179</f>
        <v>0.1041</v>
      </c>
      <c r="G179" s="45">
        <f aca="true" t="shared" si="177" ref="G179:W179">F179</f>
        <v>0.1041</v>
      </c>
      <c r="H179" s="45">
        <f t="shared" si="177"/>
        <v>0.1041</v>
      </c>
      <c r="I179" s="45">
        <f t="shared" si="177"/>
        <v>0.1041</v>
      </c>
      <c r="J179" s="45">
        <f t="shared" si="177"/>
        <v>0.1041</v>
      </c>
      <c r="K179" s="45">
        <f t="shared" si="177"/>
        <v>0.1041</v>
      </c>
      <c r="L179" s="45">
        <f t="shared" si="177"/>
        <v>0.1041</v>
      </c>
      <c r="M179" s="45">
        <f t="shared" si="177"/>
        <v>0.1041</v>
      </c>
      <c r="N179" s="45">
        <f t="shared" si="177"/>
        <v>0.1041</v>
      </c>
      <c r="O179" s="45">
        <f t="shared" si="177"/>
        <v>0.1041</v>
      </c>
      <c r="P179" s="45">
        <f t="shared" si="177"/>
        <v>0.1041</v>
      </c>
      <c r="Q179" s="45">
        <f t="shared" si="177"/>
        <v>0.1041</v>
      </c>
      <c r="R179" s="45">
        <f t="shared" si="177"/>
        <v>0.1041</v>
      </c>
      <c r="S179" s="45">
        <f t="shared" si="177"/>
        <v>0.1041</v>
      </c>
      <c r="T179" s="45">
        <f t="shared" si="177"/>
        <v>0.1041</v>
      </c>
      <c r="U179" s="45">
        <f t="shared" si="177"/>
        <v>0.1041</v>
      </c>
      <c r="V179" s="45">
        <f t="shared" si="177"/>
        <v>0.1041</v>
      </c>
      <c r="W179" s="45">
        <f t="shared" si="177"/>
        <v>0.1041</v>
      </c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194"/>
      <c r="AN179" s="194"/>
      <c r="AO179" s="194"/>
      <c r="AP179" s="194"/>
      <c r="AQ179" s="194"/>
      <c r="AR179" s="194"/>
      <c r="AS179" s="194"/>
      <c r="AT179" s="194"/>
      <c r="AU179" s="194"/>
      <c r="AV179" s="194"/>
      <c r="AW179" s="194"/>
      <c r="AX179" s="194"/>
      <c r="AY179" s="194"/>
      <c r="AZ179" s="194"/>
      <c r="BA179" s="194"/>
      <c r="BB179" s="194"/>
      <c r="BC179" s="194"/>
      <c r="BD179" s="194"/>
      <c r="BE179" s="194"/>
      <c r="BF179" s="194"/>
      <c r="BG179" s="194"/>
      <c r="BH179" s="194"/>
      <c r="BI179" s="194"/>
      <c r="BJ179" s="194"/>
      <c r="BK179" s="194"/>
      <c r="BL179" s="194"/>
      <c r="BM179" s="194"/>
      <c r="BN179" s="194"/>
      <c r="BO179" s="194"/>
      <c r="BP179" s="194"/>
      <c r="BQ179" s="194"/>
      <c r="BR179" s="194"/>
      <c r="BS179" s="194"/>
      <c r="BT179" s="194"/>
      <c r="BU179" s="194"/>
    </row>
    <row r="180" spans="1:73" ht="12.75">
      <c r="A180" s="15"/>
      <c r="B180" s="15"/>
      <c r="C180" s="129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29"/>
      <c r="BQ180" s="129"/>
      <c r="BR180" s="129"/>
      <c r="BS180" s="129"/>
      <c r="BT180" s="129"/>
      <c r="BU180" s="129"/>
    </row>
    <row r="181" spans="1:73" ht="12.75">
      <c r="A181" s="15" t="s">
        <v>46</v>
      </c>
      <c r="B181" s="15"/>
      <c r="C181" s="129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</row>
    <row r="182" spans="1:73" ht="12.75">
      <c r="A182" s="17" t="s">
        <v>42</v>
      </c>
      <c r="B182" s="17"/>
      <c r="C182" s="169"/>
      <c r="D182" s="21">
        <f aca="true" t="shared" si="178" ref="D182:E184">D171*D177</f>
        <v>15289.0976</v>
      </c>
      <c r="E182" s="21">
        <f t="shared" si="178"/>
        <v>9063.040000000003</v>
      </c>
      <c r="F182" s="21">
        <f aca="true" t="shared" si="179" ref="F182:W182">F171*F177</f>
        <v>0</v>
      </c>
      <c r="G182" s="21">
        <f t="shared" si="179"/>
        <v>0</v>
      </c>
      <c r="H182" s="21">
        <f t="shared" si="179"/>
        <v>0</v>
      </c>
      <c r="I182" s="21">
        <f t="shared" si="179"/>
        <v>0</v>
      </c>
      <c r="J182" s="21">
        <f t="shared" si="179"/>
        <v>0</v>
      </c>
      <c r="K182" s="21">
        <f t="shared" si="179"/>
        <v>0</v>
      </c>
      <c r="L182" s="21">
        <f t="shared" si="179"/>
        <v>0</v>
      </c>
      <c r="M182" s="21">
        <f t="shared" si="179"/>
        <v>0</v>
      </c>
      <c r="N182" s="21">
        <f t="shared" si="179"/>
        <v>0</v>
      </c>
      <c r="O182" s="21">
        <f t="shared" si="179"/>
        <v>0</v>
      </c>
      <c r="P182" s="21">
        <f t="shared" si="179"/>
        <v>0</v>
      </c>
      <c r="Q182" s="21">
        <f t="shared" si="179"/>
        <v>0</v>
      </c>
      <c r="R182" s="21">
        <f t="shared" si="179"/>
        <v>0</v>
      </c>
      <c r="S182" s="21">
        <f t="shared" si="179"/>
        <v>0</v>
      </c>
      <c r="T182" s="21">
        <f t="shared" si="179"/>
        <v>0</v>
      </c>
      <c r="U182" s="21">
        <f t="shared" si="179"/>
        <v>0</v>
      </c>
      <c r="V182" s="21">
        <f t="shared" si="179"/>
        <v>0</v>
      </c>
      <c r="W182" s="21">
        <f t="shared" si="179"/>
        <v>0</v>
      </c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</row>
    <row r="183" spans="1:73" ht="12.75">
      <c r="A183" s="15" t="s">
        <v>43</v>
      </c>
      <c r="B183" s="15"/>
      <c r="C183" s="129"/>
      <c r="D183" s="21">
        <f t="shared" si="178"/>
        <v>775.3367999999999</v>
      </c>
      <c r="E183" s="21">
        <f t="shared" si="178"/>
        <v>578</v>
      </c>
      <c r="F183" s="21">
        <f aca="true" t="shared" si="180" ref="F183:W183">F172*F178</f>
        <v>0</v>
      </c>
      <c r="G183" s="21">
        <f t="shared" si="180"/>
        <v>0</v>
      </c>
      <c r="H183" s="21">
        <f t="shared" si="180"/>
        <v>0</v>
      </c>
      <c r="I183" s="21">
        <f t="shared" si="180"/>
        <v>0</v>
      </c>
      <c r="J183" s="21">
        <f t="shared" si="180"/>
        <v>0</v>
      </c>
      <c r="K183" s="21">
        <f t="shared" si="180"/>
        <v>0</v>
      </c>
      <c r="L183" s="21">
        <f t="shared" si="180"/>
        <v>0</v>
      </c>
      <c r="M183" s="21">
        <f t="shared" si="180"/>
        <v>0</v>
      </c>
      <c r="N183" s="21">
        <f t="shared" si="180"/>
        <v>0</v>
      </c>
      <c r="O183" s="21">
        <f t="shared" si="180"/>
        <v>0</v>
      </c>
      <c r="P183" s="21">
        <f t="shared" si="180"/>
        <v>0</v>
      </c>
      <c r="Q183" s="21">
        <f t="shared" si="180"/>
        <v>0</v>
      </c>
      <c r="R183" s="21">
        <f t="shared" si="180"/>
        <v>0</v>
      </c>
      <c r="S183" s="21">
        <f t="shared" si="180"/>
        <v>0</v>
      </c>
      <c r="T183" s="21">
        <f t="shared" si="180"/>
        <v>0</v>
      </c>
      <c r="U183" s="21">
        <f t="shared" si="180"/>
        <v>0</v>
      </c>
      <c r="V183" s="21">
        <f t="shared" si="180"/>
        <v>0</v>
      </c>
      <c r="W183" s="21">
        <f t="shared" si="180"/>
        <v>0</v>
      </c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</row>
    <row r="184" spans="1:73" ht="12.75">
      <c r="A184" s="15" t="s">
        <v>44</v>
      </c>
      <c r="B184" s="15"/>
      <c r="C184" s="129"/>
      <c r="D184" s="21">
        <f t="shared" si="178"/>
        <v>19742.912</v>
      </c>
      <c r="E184" s="21">
        <f t="shared" si="178"/>
        <v>12033.96</v>
      </c>
      <c r="F184" s="21">
        <f aca="true" t="shared" si="181" ref="F184:W184">F173*F179</f>
        <v>0</v>
      </c>
      <c r="G184" s="21">
        <f t="shared" si="181"/>
        <v>0</v>
      </c>
      <c r="H184" s="21">
        <f t="shared" si="181"/>
        <v>0</v>
      </c>
      <c r="I184" s="21">
        <f t="shared" si="181"/>
        <v>0</v>
      </c>
      <c r="J184" s="21">
        <f t="shared" si="181"/>
        <v>0</v>
      </c>
      <c r="K184" s="21">
        <f t="shared" si="181"/>
        <v>0</v>
      </c>
      <c r="L184" s="21">
        <f t="shared" si="181"/>
        <v>0</v>
      </c>
      <c r="M184" s="21">
        <f t="shared" si="181"/>
        <v>0</v>
      </c>
      <c r="N184" s="21">
        <f t="shared" si="181"/>
        <v>0</v>
      </c>
      <c r="O184" s="21">
        <f t="shared" si="181"/>
        <v>0</v>
      </c>
      <c r="P184" s="21">
        <f t="shared" si="181"/>
        <v>0</v>
      </c>
      <c r="Q184" s="21">
        <f t="shared" si="181"/>
        <v>0</v>
      </c>
      <c r="R184" s="21">
        <f t="shared" si="181"/>
        <v>0</v>
      </c>
      <c r="S184" s="21">
        <f t="shared" si="181"/>
        <v>0</v>
      </c>
      <c r="T184" s="21">
        <f t="shared" si="181"/>
        <v>0</v>
      </c>
      <c r="U184" s="21">
        <f t="shared" si="181"/>
        <v>0</v>
      </c>
      <c r="V184" s="21">
        <f t="shared" si="181"/>
        <v>0</v>
      </c>
      <c r="W184" s="21">
        <f t="shared" si="181"/>
        <v>0</v>
      </c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</row>
    <row r="185" spans="1:73" ht="12.75">
      <c r="A185" s="15"/>
      <c r="B185" s="15"/>
      <c r="C185" s="129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</row>
    <row r="186" spans="1:73" ht="12.75">
      <c r="A186" s="15" t="s">
        <v>25</v>
      </c>
      <c r="B186" s="15"/>
      <c r="C186" s="129"/>
      <c r="D186" s="45">
        <f>Data!D31</f>
        <v>0.2825</v>
      </c>
      <c r="E186" s="45">
        <f>Data!E31</f>
        <v>0.2625</v>
      </c>
      <c r="F186" s="45">
        <f>E186</f>
        <v>0.2625</v>
      </c>
      <c r="G186" s="45">
        <f aca="true" t="shared" si="182" ref="G186:W186">F186</f>
        <v>0.2625</v>
      </c>
      <c r="H186" s="45">
        <f t="shared" si="182"/>
        <v>0.2625</v>
      </c>
      <c r="I186" s="45">
        <f t="shared" si="182"/>
        <v>0.2625</v>
      </c>
      <c r="J186" s="45">
        <f t="shared" si="182"/>
        <v>0.2625</v>
      </c>
      <c r="K186" s="45">
        <f t="shared" si="182"/>
        <v>0.2625</v>
      </c>
      <c r="L186" s="45">
        <f t="shared" si="182"/>
        <v>0.2625</v>
      </c>
      <c r="M186" s="45">
        <f t="shared" si="182"/>
        <v>0.2625</v>
      </c>
      <c r="N186" s="45">
        <f t="shared" si="182"/>
        <v>0.2625</v>
      </c>
      <c r="O186" s="45">
        <f t="shared" si="182"/>
        <v>0.2625</v>
      </c>
      <c r="P186" s="45">
        <f t="shared" si="182"/>
        <v>0.2625</v>
      </c>
      <c r="Q186" s="45">
        <f t="shared" si="182"/>
        <v>0.2625</v>
      </c>
      <c r="R186" s="45">
        <f t="shared" si="182"/>
        <v>0.2625</v>
      </c>
      <c r="S186" s="45">
        <f t="shared" si="182"/>
        <v>0.2625</v>
      </c>
      <c r="T186" s="45">
        <f t="shared" si="182"/>
        <v>0.2625</v>
      </c>
      <c r="U186" s="45">
        <f t="shared" si="182"/>
        <v>0.2625</v>
      </c>
      <c r="V186" s="45">
        <f t="shared" si="182"/>
        <v>0.2625</v>
      </c>
      <c r="W186" s="45">
        <f t="shared" si="182"/>
        <v>0.2625</v>
      </c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4"/>
      <c r="AT186" s="194"/>
      <c r="AU186" s="194"/>
      <c r="AV186" s="194"/>
      <c r="AW186" s="194"/>
      <c r="AX186" s="194"/>
      <c r="AY186" s="194"/>
      <c r="AZ186" s="194"/>
      <c r="BA186" s="194"/>
      <c r="BB186" s="194"/>
      <c r="BC186" s="194"/>
      <c r="BD186" s="194"/>
      <c r="BE186" s="194"/>
      <c r="BF186" s="194"/>
      <c r="BG186" s="194"/>
      <c r="BH186" s="194"/>
      <c r="BI186" s="194"/>
      <c r="BJ186" s="194"/>
      <c r="BK186" s="194"/>
      <c r="BL186" s="194"/>
      <c r="BM186" s="194"/>
      <c r="BN186" s="194"/>
      <c r="BO186" s="194"/>
      <c r="BP186" s="194"/>
      <c r="BQ186" s="194"/>
      <c r="BR186" s="194"/>
      <c r="BS186" s="194"/>
      <c r="BT186" s="194"/>
      <c r="BU186" s="194"/>
    </row>
    <row r="187" spans="1:73" ht="12.75">
      <c r="A187" s="15" t="s">
        <v>47</v>
      </c>
      <c r="B187" s="15"/>
      <c r="C187" s="129"/>
      <c r="D187" s="21">
        <f aca="true" t="shared" si="183" ref="D187:W187">D184/(1-D186)*D186</f>
        <v>7773.341658536585</v>
      </c>
      <c r="E187" s="21">
        <f t="shared" si="183"/>
        <v>4283.273898305085</v>
      </c>
      <c r="F187" s="21">
        <f t="shared" si="183"/>
        <v>0</v>
      </c>
      <c r="G187" s="21">
        <f t="shared" si="183"/>
        <v>0</v>
      </c>
      <c r="H187" s="21">
        <f t="shared" si="183"/>
        <v>0</v>
      </c>
      <c r="I187" s="21">
        <f t="shared" si="183"/>
        <v>0</v>
      </c>
      <c r="J187" s="21">
        <f t="shared" si="183"/>
        <v>0</v>
      </c>
      <c r="K187" s="21">
        <f t="shared" si="183"/>
        <v>0</v>
      </c>
      <c r="L187" s="21">
        <f t="shared" si="183"/>
        <v>0</v>
      </c>
      <c r="M187" s="21">
        <f t="shared" si="183"/>
        <v>0</v>
      </c>
      <c r="N187" s="21">
        <f t="shared" si="183"/>
        <v>0</v>
      </c>
      <c r="O187" s="21">
        <f t="shared" si="183"/>
        <v>0</v>
      </c>
      <c r="P187" s="21">
        <f t="shared" si="183"/>
        <v>0</v>
      </c>
      <c r="Q187" s="21">
        <f t="shared" si="183"/>
        <v>0</v>
      </c>
      <c r="R187" s="21">
        <f t="shared" si="183"/>
        <v>0</v>
      </c>
      <c r="S187" s="21">
        <f t="shared" si="183"/>
        <v>0</v>
      </c>
      <c r="T187" s="21">
        <f t="shared" si="183"/>
        <v>0</v>
      </c>
      <c r="U187" s="21">
        <f t="shared" si="183"/>
        <v>0</v>
      </c>
      <c r="V187" s="21">
        <f t="shared" si="183"/>
        <v>0</v>
      </c>
      <c r="W187" s="21">
        <f t="shared" si="183"/>
        <v>0</v>
      </c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</row>
    <row r="188" spans="1:73" ht="12.75">
      <c r="A188" s="15"/>
      <c r="B188" s="15"/>
      <c r="C188" s="129"/>
      <c r="D188" s="43"/>
      <c r="E188" s="15"/>
      <c r="F188" s="43"/>
      <c r="G188" s="15"/>
      <c r="H188" s="43"/>
      <c r="I188" s="15"/>
      <c r="J188" s="43"/>
      <c r="K188" s="15"/>
      <c r="L188" s="43"/>
      <c r="M188" s="15"/>
      <c r="N188" s="43"/>
      <c r="O188" s="15"/>
      <c r="P188" s="43"/>
      <c r="Q188" s="15"/>
      <c r="R188" s="43"/>
      <c r="S188" s="15"/>
      <c r="T188" s="43"/>
      <c r="U188" s="15"/>
      <c r="V188" s="43"/>
      <c r="W188" s="15"/>
      <c r="X188" s="195"/>
      <c r="Y188" s="129"/>
      <c r="Z188" s="195"/>
      <c r="AA188" s="129"/>
      <c r="AB188" s="195"/>
      <c r="AC188" s="129"/>
      <c r="AD188" s="195"/>
      <c r="AE188" s="129"/>
      <c r="AF188" s="195"/>
      <c r="AG188" s="129"/>
      <c r="AH188" s="195"/>
      <c r="AI188" s="129"/>
      <c r="AJ188" s="195"/>
      <c r="AK188" s="129"/>
      <c r="AL188" s="195"/>
      <c r="AM188" s="129"/>
      <c r="AN188" s="195"/>
      <c r="AO188" s="129"/>
      <c r="AP188" s="195"/>
      <c r="AQ188" s="129"/>
      <c r="AR188" s="195"/>
      <c r="AS188" s="129"/>
      <c r="AT188" s="195"/>
      <c r="AU188" s="129"/>
      <c r="AV188" s="195"/>
      <c r="AW188" s="129"/>
      <c r="AX188" s="195"/>
      <c r="AY188" s="129"/>
      <c r="AZ188" s="195"/>
      <c r="BA188" s="129"/>
      <c r="BB188" s="195"/>
      <c r="BC188" s="129"/>
      <c r="BD188" s="195"/>
      <c r="BE188" s="129"/>
      <c r="BF188" s="195"/>
      <c r="BG188" s="129"/>
      <c r="BH188" s="195"/>
      <c r="BI188" s="129"/>
      <c r="BJ188" s="195"/>
      <c r="BK188" s="129"/>
      <c r="BL188" s="195"/>
      <c r="BM188" s="129"/>
      <c r="BN188" s="195"/>
      <c r="BO188" s="129"/>
      <c r="BP188" s="195"/>
      <c r="BQ188" s="129"/>
      <c r="BR188" s="195"/>
      <c r="BS188" s="129"/>
      <c r="BT188" s="195"/>
      <c r="BU188" s="129"/>
    </row>
    <row r="189" spans="1:73" ht="12.75">
      <c r="A189" s="15"/>
      <c r="B189" s="15"/>
      <c r="C189" s="129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</row>
    <row r="190" spans="1:73" ht="12.75">
      <c r="A190" s="18" t="s">
        <v>17</v>
      </c>
      <c r="B190" s="18"/>
      <c r="C190" s="170"/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</row>
    <row r="191" spans="1:73" ht="12.75">
      <c r="A191" s="18" t="s">
        <v>48</v>
      </c>
      <c r="B191" s="18"/>
      <c r="C191" s="170"/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</row>
    <row r="192" spans="1:73" ht="12.75">
      <c r="A192" s="18" t="s">
        <v>49</v>
      </c>
      <c r="B192" s="18"/>
      <c r="C192" s="170"/>
      <c r="D192" s="46">
        <f aca="true" t="shared" si="184" ref="D192:W192">D182+D183</f>
        <v>16064.434399999998</v>
      </c>
      <c r="E192" s="46">
        <f t="shared" si="184"/>
        <v>9641.040000000003</v>
      </c>
      <c r="F192" s="46">
        <f t="shared" si="184"/>
        <v>0</v>
      </c>
      <c r="G192" s="46">
        <f t="shared" si="184"/>
        <v>0</v>
      </c>
      <c r="H192" s="46">
        <f t="shared" si="184"/>
        <v>0</v>
      </c>
      <c r="I192" s="46">
        <f t="shared" si="184"/>
        <v>0</v>
      </c>
      <c r="J192" s="46">
        <f t="shared" si="184"/>
        <v>0</v>
      </c>
      <c r="K192" s="46">
        <f t="shared" si="184"/>
        <v>0</v>
      </c>
      <c r="L192" s="46">
        <f t="shared" si="184"/>
        <v>0</v>
      </c>
      <c r="M192" s="46">
        <f t="shared" si="184"/>
        <v>0</v>
      </c>
      <c r="N192" s="46">
        <f t="shared" si="184"/>
        <v>0</v>
      </c>
      <c r="O192" s="46">
        <f t="shared" si="184"/>
        <v>0</v>
      </c>
      <c r="P192" s="46">
        <f t="shared" si="184"/>
        <v>0</v>
      </c>
      <c r="Q192" s="46">
        <f t="shared" si="184"/>
        <v>0</v>
      </c>
      <c r="R192" s="46">
        <f t="shared" si="184"/>
        <v>0</v>
      </c>
      <c r="S192" s="46">
        <f t="shared" si="184"/>
        <v>0</v>
      </c>
      <c r="T192" s="46">
        <f t="shared" si="184"/>
        <v>0</v>
      </c>
      <c r="U192" s="46">
        <f t="shared" si="184"/>
        <v>0</v>
      </c>
      <c r="V192" s="46">
        <f t="shared" si="184"/>
        <v>0</v>
      </c>
      <c r="W192" s="46">
        <f t="shared" si="184"/>
        <v>0</v>
      </c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6"/>
      <c r="AY192" s="196"/>
      <c r="AZ192" s="196"/>
      <c r="BA192" s="196"/>
      <c r="BB192" s="196"/>
      <c r="BC192" s="196"/>
      <c r="BD192" s="196"/>
      <c r="BE192" s="196"/>
      <c r="BF192" s="196"/>
      <c r="BG192" s="196"/>
      <c r="BH192" s="196"/>
      <c r="BI192" s="196"/>
      <c r="BJ192" s="196"/>
      <c r="BK192" s="196"/>
      <c r="BL192" s="196"/>
      <c r="BM192" s="196"/>
      <c r="BN192" s="196"/>
      <c r="BO192" s="196"/>
      <c r="BP192" s="196"/>
      <c r="BQ192" s="196"/>
      <c r="BR192" s="196"/>
      <c r="BS192" s="196"/>
      <c r="BT192" s="196"/>
      <c r="BU192" s="196"/>
    </row>
    <row r="193" spans="1:73" ht="12.75">
      <c r="A193" s="18" t="s">
        <v>50</v>
      </c>
      <c r="B193" s="18"/>
      <c r="C193" s="170"/>
      <c r="D193" s="46">
        <f aca="true" t="shared" si="185" ref="D193:W193">D184</f>
        <v>19742.912</v>
      </c>
      <c r="E193" s="46">
        <f t="shared" si="185"/>
        <v>12033.96</v>
      </c>
      <c r="F193" s="46">
        <f t="shared" si="185"/>
        <v>0</v>
      </c>
      <c r="G193" s="46">
        <f t="shared" si="185"/>
        <v>0</v>
      </c>
      <c r="H193" s="46">
        <f t="shared" si="185"/>
        <v>0</v>
      </c>
      <c r="I193" s="46">
        <f t="shared" si="185"/>
        <v>0</v>
      </c>
      <c r="J193" s="46">
        <f t="shared" si="185"/>
        <v>0</v>
      </c>
      <c r="K193" s="46">
        <f t="shared" si="185"/>
        <v>0</v>
      </c>
      <c r="L193" s="46">
        <f t="shared" si="185"/>
        <v>0</v>
      </c>
      <c r="M193" s="46">
        <f t="shared" si="185"/>
        <v>0</v>
      </c>
      <c r="N193" s="46">
        <f t="shared" si="185"/>
        <v>0</v>
      </c>
      <c r="O193" s="46">
        <f t="shared" si="185"/>
        <v>0</v>
      </c>
      <c r="P193" s="46">
        <f t="shared" si="185"/>
        <v>0</v>
      </c>
      <c r="Q193" s="46">
        <f t="shared" si="185"/>
        <v>0</v>
      </c>
      <c r="R193" s="46">
        <f t="shared" si="185"/>
        <v>0</v>
      </c>
      <c r="S193" s="46">
        <f t="shared" si="185"/>
        <v>0</v>
      </c>
      <c r="T193" s="46">
        <f t="shared" si="185"/>
        <v>0</v>
      </c>
      <c r="U193" s="46">
        <f t="shared" si="185"/>
        <v>0</v>
      </c>
      <c r="V193" s="46">
        <f t="shared" si="185"/>
        <v>0</v>
      </c>
      <c r="W193" s="46">
        <f t="shared" si="185"/>
        <v>0</v>
      </c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196"/>
      <c r="AT193" s="196"/>
      <c r="AU193" s="196"/>
      <c r="AV193" s="196"/>
      <c r="AW193" s="196"/>
      <c r="AX193" s="196"/>
      <c r="AY193" s="196"/>
      <c r="AZ193" s="196"/>
      <c r="BA193" s="196"/>
      <c r="BB193" s="196"/>
      <c r="BC193" s="196"/>
      <c r="BD193" s="196"/>
      <c r="BE193" s="196"/>
      <c r="BF193" s="196"/>
      <c r="BG193" s="196"/>
      <c r="BH193" s="196"/>
      <c r="BI193" s="196"/>
      <c r="BJ193" s="196"/>
      <c r="BK193" s="196"/>
      <c r="BL193" s="196"/>
      <c r="BM193" s="196"/>
      <c r="BN193" s="196"/>
      <c r="BO193" s="196"/>
      <c r="BP193" s="196"/>
      <c r="BQ193" s="196"/>
      <c r="BR193" s="196"/>
      <c r="BS193" s="196"/>
      <c r="BT193" s="196"/>
      <c r="BU193" s="196"/>
    </row>
    <row r="194" spans="1:73" ht="12.75">
      <c r="A194" s="18" t="s">
        <v>51</v>
      </c>
      <c r="B194" s="18"/>
      <c r="C194" s="170"/>
      <c r="D194" s="46">
        <f aca="true" t="shared" si="186" ref="D194:W194">D187</f>
        <v>7773.341658536585</v>
      </c>
      <c r="E194" s="46">
        <f t="shared" si="186"/>
        <v>4283.273898305085</v>
      </c>
      <c r="F194" s="46">
        <f t="shared" si="186"/>
        <v>0</v>
      </c>
      <c r="G194" s="46">
        <f t="shared" si="186"/>
        <v>0</v>
      </c>
      <c r="H194" s="46">
        <f t="shared" si="186"/>
        <v>0</v>
      </c>
      <c r="I194" s="46">
        <f t="shared" si="186"/>
        <v>0</v>
      </c>
      <c r="J194" s="46">
        <f t="shared" si="186"/>
        <v>0</v>
      </c>
      <c r="K194" s="46">
        <f t="shared" si="186"/>
        <v>0</v>
      </c>
      <c r="L194" s="46">
        <f t="shared" si="186"/>
        <v>0</v>
      </c>
      <c r="M194" s="46">
        <f t="shared" si="186"/>
        <v>0</v>
      </c>
      <c r="N194" s="46">
        <f t="shared" si="186"/>
        <v>0</v>
      </c>
      <c r="O194" s="46">
        <f t="shared" si="186"/>
        <v>0</v>
      </c>
      <c r="P194" s="46">
        <f t="shared" si="186"/>
        <v>0</v>
      </c>
      <c r="Q194" s="46">
        <f t="shared" si="186"/>
        <v>0</v>
      </c>
      <c r="R194" s="46">
        <f t="shared" si="186"/>
        <v>0</v>
      </c>
      <c r="S194" s="46">
        <f t="shared" si="186"/>
        <v>0</v>
      </c>
      <c r="T194" s="46">
        <f t="shared" si="186"/>
        <v>0</v>
      </c>
      <c r="U194" s="46">
        <f t="shared" si="186"/>
        <v>0</v>
      </c>
      <c r="V194" s="46">
        <f t="shared" si="186"/>
        <v>0</v>
      </c>
      <c r="W194" s="46">
        <f t="shared" si="186"/>
        <v>0</v>
      </c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196"/>
      <c r="AT194" s="196"/>
      <c r="AU194" s="196"/>
      <c r="AV194" s="196"/>
      <c r="AW194" s="196"/>
      <c r="AX194" s="196"/>
      <c r="AY194" s="196"/>
      <c r="AZ194" s="196"/>
      <c r="BA194" s="196"/>
      <c r="BB194" s="196"/>
      <c r="BC194" s="196"/>
      <c r="BD194" s="196"/>
      <c r="BE194" s="196"/>
      <c r="BF194" s="196"/>
      <c r="BG194" s="196"/>
      <c r="BH194" s="196"/>
      <c r="BI194" s="196"/>
      <c r="BJ194" s="196"/>
      <c r="BK194" s="196"/>
      <c r="BL194" s="196"/>
      <c r="BM194" s="196"/>
      <c r="BN194" s="196"/>
      <c r="BO194" s="196"/>
      <c r="BP194" s="196"/>
      <c r="BQ194" s="196"/>
      <c r="BR194" s="196"/>
      <c r="BS194" s="196"/>
      <c r="BT194" s="196"/>
      <c r="BU194" s="196"/>
    </row>
    <row r="195" spans="1:73" ht="25.5">
      <c r="A195" s="171" t="s">
        <v>33</v>
      </c>
      <c r="B195" s="171"/>
      <c r="C195" s="172"/>
      <c r="D195" s="23">
        <f aca="true" t="shared" si="187" ref="D195:W195">SUM(D190:D194)</f>
        <v>43580.68805853658</v>
      </c>
      <c r="E195" s="23">
        <f t="shared" si="187"/>
        <v>25958.273898305084</v>
      </c>
      <c r="F195" s="23">
        <f t="shared" si="187"/>
        <v>0</v>
      </c>
      <c r="G195" s="23">
        <f t="shared" si="187"/>
        <v>0</v>
      </c>
      <c r="H195" s="23">
        <f t="shared" si="187"/>
        <v>0</v>
      </c>
      <c r="I195" s="23">
        <f t="shared" si="187"/>
        <v>0</v>
      </c>
      <c r="J195" s="23">
        <f t="shared" si="187"/>
        <v>0</v>
      </c>
      <c r="K195" s="23">
        <f t="shared" si="187"/>
        <v>0</v>
      </c>
      <c r="L195" s="23">
        <f t="shared" si="187"/>
        <v>0</v>
      </c>
      <c r="M195" s="23">
        <f t="shared" si="187"/>
        <v>0</v>
      </c>
      <c r="N195" s="23">
        <f t="shared" si="187"/>
        <v>0</v>
      </c>
      <c r="O195" s="23">
        <f t="shared" si="187"/>
        <v>0</v>
      </c>
      <c r="P195" s="23">
        <f t="shared" si="187"/>
        <v>0</v>
      </c>
      <c r="Q195" s="23">
        <f t="shared" si="187"/>
        <v>0</v>
      </c>
      <c r="R195" s="23">
        <f t="shared" si="187"/>
        <v>0</v>
      </c>
      <c r="S195" s="23">
        <f t="shared" si="187"/>
        <v>0</v>
      </c>
      <c r="T195" s="23">
        <f t="shared" si="187"/>
        <v>0</v>
      </c>
      <c r="U195" s="23">
        <f t="shared" si="187"/>
        <v>0</v>
      </c>
      <c r="V195" s="23">
        <f t="shared" si="187"/>
        <v>0</v>
      </c>
      <c r="W195" s="23">
        <f t="shared" si="187"/>
        <v>0</v>
      </c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93"/>
      <c r="BN195" s="193"/>
      <c r="BO195" s="193"/>
      <c r="BP195" s="193"/>
      <c r="BQ195" s="193"/>
      <c r="BR195" s="193"/>
      <c r="BS195" s="193"/>
      <c r="BT195" s="193"/>
      <c r="BU195" s="193"/>
    </row>
    <row r="196" spans="3:73" ht="12.75">
      <c r="C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</row>
    <row r="197" s="129" customFormat="1" ht="12.75"/>
    <row r="198" spans="1:3" ht="12.75">
      <c r="A198" s="124" t="s">
        <v>67</v>
      </c>
      <c r="C198" s="129"/>
    </row>
    <row r="199" ht="12.75">
      <c r="C199" s="129"/>
    </row>
    <row r="200" spans="1:93" ht="12.75">
      <c r="A200" s="124" t="s">
        <v>68</v>
      </c>
      <c r="C200" s="129"/>
      <c r="D200" s="133">
        <f aca="true" t="shared" si="188" ref="D200:AI200">IF(D6="yes",(D148+D158),0)</f>
        <v>0</v>
      </c>
      <c r="E200" s="133">
        <f>IF(E6="yes",(E148+E158),0)</f>
        <v>333379.0038661334</v>
      </c>
      <c r="F200" s="133">
        <f t="shared" si="188"/>
        <v>672860.6440627421</v>
      </c>
      <c r="G200" s="133">
        <f t="shared" si="188"/>
        <v>673285.2767236928</v>
      </c>
      <c r="H200" s="133">
        <f t="shared" si="188"/>
        <v>661929.2693846434</v>
      </c>
      <c r="I200" s="133">
        <f t="shared" si="188"/>
        <v>650573.262045594</v>
      </c>
      <c r="J200" s="133">
        <f t="shared" si="188"/>
        <v>639217.2547065447</v>
      </c>
      <c r="K200" s="133">
        <f t="shared" si="188"/>
        <v>627861.2473674953</v>
      </c>
      <c r="L200" s="133">
        <f t="shared" si="188"/>
        <v>616505.240028446</v>
      </c>
      <c r="M200" s="133">
        <f t="shared" si="188"/>
        <v>605149.2326893966</v>
      </c>
      <c r="N200" s="133">
        <f t="shared" si="188"/>
        <v>593793.2253503472</v>
      </c>
      <c r="O200" s="133">
        <f t="shared" si="188"/>
        <v>582437.2180112979</v>
      </c>
      <c r="P200" s="133">
        <f t="shared" si="188"/>
        <v>571081.2106722485</v>
      </c>
      <c r="Q200" s="133">
        <f t="shared" si="188"/>
        <v>559725.2033331991</v>
      </c>
      <c r="R200" s="133">
        <f t="shared" si="188"/>
        <v>548369.1959941498</v>
      </c>
      <c r="S200" s="133">
        <f t="shared" si="188"/>
        <v>537013.1886551004</v>
      </c>
      <c r="T200" s="133">
        <f t="shared" si="188"/>
        <v>525657.181316051</v>
      </c>
      <c r="U200" s="133">
        <f t="shared" si="188"/>
        <v>514301.1739770016</v>
      </c>
      <c r="V200" s="133">
        <f t="shared" si="188"/>
        <v>502945.16663795226</v>
      </c>
      <c r="W200" s="133">
        <f t="shared" si="188"/>
        <v>491589.1592989029</v>
      </c>
      <c r="X200" s="133">
        <f t="shared" si="188"/>
        <v>480233.15195985354</v>
      </c>
      <c r="Y200" s="133">
        <f t="shared" si="188"/>
        <v>468877.1446208042</v>
      </c>
      <c r="Z200" s="133">
        <f t="shared" si="188"/>
        <v>457521.1372817548</v>
      </c>
      <c r="AA200" s="133">
        <f t="shared" si="188"/>
        <v>446165.12994270545</v>
      </c>
      <c r="AB200" s="133">
        <f t="shared" si="188"/>
        <v>434809.1226036561</v>
      </c>
      <c r="AC200" s="133">
        <f t="shared" si="188"/>
        <v>423453.1152646067</v>
      </c>
      <c r="AD200" s="133">
        <f t="shared" si="188"/>
        <v>412097.10792555736</v>
      </c>
      <c r="AE200" s="133">
        <f t="shared" si="188"/>
        <v>400741.100586508</v>
      </c>
      <c r="AF200" s="133">
        <f t="shared" si="188"/>
        <v>389385.09324745863</v>
      </c>
      <c r="AG200" s="133">
        <f t="shared" si="188"/>
        <v>378029.08590840927</v>
      </c>
      <c r="AH200" s="133">
        <f t="shared" si="188"/>
        <v>366673.0785693599</v>
      </c>
      <c r="AI200" s="133">
        <f t="shared" si="188"/>
        <v>355317.07123031054</v>
      </c>
      <c r="AJ200" s="133">
        <f aca="true" t="shared" si="189" ref="AJ200:BO200">IF(AJ6="yes",(AJ148+AJ158),0)</f>
        <v>343961.0638912612</v>
      </c>
      <c r="AK200" s="133">
        <f t="shared" si="189"/>
        <v>332605.0565522118</v>
      </c>
      <c r="AL200" s="133">
        <f t="shared" si="189"/>
        <v>321249.04921316245</v>
      </c>
      <c r="AM200" s="133">
        <f t="shared" si="189"/>
        <v>309893.0418741131</v>
      </c>
      <c r="AN200" s="133">
        <f t="shared" si="189"/>
        <v>298537.0345350637</v>
      </c>
      <c r="AO200" s="133">
        <f t="shared" si="189"/>
        <v>287181.02719601436</v>
      </c>
      <c r="AP200" s="133">
        <f t="shared" si="189"/>
        <v>275825.019856965</v>
      </c>
      <c r="AQ200" s="133">
        <f t="shared" si="189"/>
        <v>264469.01251791563</v>
      </c>
      <c r="AR200" s="133">
        <f t="shared" si="189"/>
        <v>253113.00517886627</v>
      </c>
      <c r="AS200" s="133">
        <f t="shared" si="189"/>
        <v>241756.9978398169</v>
      </c>
      <c r="AT200" s="133">
        <f t="shared" si="189"/>
        <v>230400.99050076754</v>
      </c>
      <c r="AU200" s="133">
        <f t="shared" si="189"/>
        <v>219044.98316171818</v>
      </c>
      <c r="AV200" s="133">
        <f t="shared" si="189"/>
        <v>207688.9758226688</v>
      </c>
      <c r="AW200" s="133">
        <f t="shared" si="189"/>
        <v>196332.96848361945</v>
      </c>
      <c r="AX200" s="133">
        <f t="shared" si="189"/>
        <v>184976.9611445701</v>
      </c>
      <c r="AY200" s="133">
        <f t="shared" si="189"/>
        <v>173620.95380552072</v>
      </c>
      <c r="AZ200" s="133">
        <f t="shared" si="189"/>
        <v>162264.94646647136</v>
      </c>
      <c r="BA200" s="133">
        <f t="shared" si="189"/>
        <v>150908.939127422</v>
      </c>
      <c r="BB200" s="133">
        <f t="shared" si="189"/>
        <v>139552.93178837263</v>
      </c>
      <c r="BC200" s="133">
        <f t="shared" si="189"/>
        <v>130802.6462840856</v>
      </c>
      <c r="BD200" s="133">
        <f t="shared" si="189"/>
        <v>0</v>
      </c>
      <c r="BE200" s="133">
        <f t="shared" si="189"/>
        <v>0</v>
      </c>
      <c r="BF200" s="133">
        <f t="shared" si="189"/>
        <v>0</v>
      </c>
      <c r="BG200" s="133">
        <f t="shared" si="189"/>
        <v>0</v>
      </c>
      <c r="BH200" s="133">
        <f t="shared" si="189"/>
        <v>0</v>
      </c>
      <c r="BI200" s="133">
        <f t="shared" si="189"/>
        <v>0</v>
      </c>
      <c r="BJ200" s="133">
        <f t="shared" si="189"/>
        <v>0</v>
      </c>
      <c r="BK200" s="133">
        <f t="shared" si="189"/>
        <v>0</v>
      </c>
      <c r="BL200" s="133">
        <f t="shared" si="189"/>
        <v>0</v>
      </c>
      <c r="BM200" s="133">
        <f t="shared" si="189"/>
        <v>0</v>
      </c>
      <c r="BN200" s="133">
        <f t="shared" si="189"/>
        <v>0</v>
      </c>
      <c r="BO200" s="133">
        <f t="shared" si="189"/>
        <v>0</v>
      </c>
      <c r="BP200" s="133">
        <f aca="true" t="shared" si="190" ref="BP200:BU200">IF(BP6="yes",(BP148+BP158),0)</f>
        <v>0</v>
      </c>
      <c r="BQ200" s="133">
        <f t="shared" si="190"/>
        <v>0</v>
      </c>
      <c r="BR200" s="133">
        <f t="shared" si="190"/>
        <v>0</v>
      </c>
      <c r="BS200" s="133">
        <f t="shared" si="190"/>
        <v>0</v>
      </c>
      <c r="BT200" s="133">
        <f t="shared" si="190"/>
        <v>0</v>
      </c>
      <c r="BU200" s="133">
        <f t="shared" si="190"/>
        <v>0</v>
      </c>
      <c r="BV200" s="133"/>
      <c r="BW200" s="133"/>
      <c r="BX200" s="133"/>
      <c r="BY200" s="133"/>
      <c r="BZ200" s="133"/>
      <c r="CA200" s="133"/>
      <c r="CB200" s="133"/>
      <c r="CC200" s="133"/>
      <c r="CD200" s="133"/>
      <c r="CE200" s="133"/>
      <c r="CF200" s="133"/>
      <c r="CG200" s="133"/>
      <c r="CH200" s="133"/>
      <c r="CI200" s="133"/>
      <c r="CJ200" s="133"/>
      <c r="CK200" s="133"/>
      <c r="CL200" s="133"/>
      <c r="CM200" s="133"/>
      <c r="CN200" s="133"/>
      <c r="CO200" s="133"/>
    </row>
    <row r="201" ht="12.75">
      <c r="C201" s="129"/>
    </row>
    <row r="202" spans="1:93" ht="12.75">
      <c r="A202" s="17" t="s">
        <v>42</v>
      </c>
      <c r="B202" s="17"/>
      <c r="C202" s="169"/>
      <c r="D202" s="53">
        <f>D200*0.56</f>
        <v>0</v>
      </c>
      <c r="E202" s="53">
        <f>E200*0.56</f>
        <v>186692.24216503472</v>
      </c>
      <c r="F202" s="53">
        <f>F200*0.56</f>
        <v>376801.9606751356</v>
      </c>
      <c r="G202" s="53">
        <f>G200*0.56</f>
        <v>377039.754965268</v>
      </c>
      <c r="H202" s="53">
        <f aca="true" t="shared" si="191" ref="H202:AS202">H200*0.56</f>
        <v>370680.39085540036</v>
      </c>
      <c r="I202" s="53">
        <f t="shared" si="191"/>
        <v>364321.0267455327</v>
      </c>
      <c r="J202" s="53">
        <f t="shared" si="191"/>
        <v>357961.66263566504</v>
      </c>
      <c r="K202" s="53">
        <f t="shared" si="191"/>
        <v>351602.29852579744</v>
      </c>
      <c r="L202" s="53">
        <f t="shared" si="191"/>
        <v>345242.9344159298</v>
      </c>
      <c r="M202" s="53">
        <f t="shared" si="191"/>
        <v>338883.5703060621</v>
      </c>
      <c r="N202" s="53">
        <f t="shared" si="191"/>
        <v>332524.20619619446</v>
      </c>
      <c r="O202" s="53">
        <f t="shared" si="191"/>
        <v>326164.84208632685</v>
      </c>
      <c r="P202" s="53">
        <f t="shared" si="191"/>
        <v>319805.4779764592</v>
      </c>
      <c r="Q202" s="53">
        <f t="shared" si="191"/>
        <v>313446.11386659154</v>
      </c>
      <c r="R202" s="53">
        <f t="shared" si="191"/>
        <v>307086.74975672393</v>
      </c>
      <c r="S202" s="53">
        <f t="shared" si="191"/>
        <v>300727.3856468563</v>
      </c>
      <c r="T202" s="53">
        <f t="shared" si="191"/>
        <v>294368.0215369886</v>
      </c>
      <c r="U202" s="53">
        <f t="shared" si="191"/>
        <v>288008.65742712095</v>
      </c>
      <c r="V202" s="53">
        <f t="shared" si="191"/>
        <v>281649.2933172533</v>
      </c>
      <c r="W202" s="53">
        <f t="shared" si="191"/>
        <v>275289.92920738563</v>
      </c>
      <c r="X202" s="53">
        <f t="shared" si="191"/>
        <v>268930.56509751803</v>
      </c>
      <c r="Y202" s="53">
        <f t="shared" si="191"/>
        <v>262571.2009876504</v>
      </c>
      <c r="Z202" s="53">
        <f t="shared" si="191"/>
        <v>256211.8368777827</v>
      </c>
      <c r="AA202" s="53">
        <f t="shared" si="191"/>
        <v>249852.47276791508</v>
      </c>
      <c r="AB202" s="53">
        <f t="shared" si="191"/>
        <v>243493.10865804742</v>
      </c>
      <c r="AC202" s="53">
        <f t="shared" si="191"/>
        <v>237133.7445481798</v>
      </c>
      <c r="AD202" s="53">
        <f t="shared" si="191"/>
        <v>230774.38043831213</v>
      </c>
      <c r="AE202" s="53">
        <f t="shared" si="191"/>
        <v>224415.0163284445</v>
      </c>
      <c r="AF202" s="53">
        <f t="shared" si="191"/>
        <v>218055.65221857684</v>
      </c>
      <c r="AG202" s="53">
        <f t="shared" si="191"/>
        <v>211696.2881087092</v>
      </c>
      <c r="AH202" s="53">
        <f t="shared" si="191"/>
        <v>205336.92399884158</v>
      </c>
      <c r="AI202" s="53">
        <f t="shared" si="191"/>
        <v>198977.55988897392</v>
      </c>
      <c r="AJ202" s="53">
        <f t="shared" si="191"/>
        <v>192618.1957791063</v>
      </c>
      <c r="AK202" s="53">
        <f t="shared" si="191"/>
        <v>186258.83166923863</v>
      </c>
      <c r="AL202" s="53">
        <f t="shared" si="191"/>
        <v>179899.467559371</v>
      </c>
      <c r="AM202" s="53">
        <f t="shared" si="191"/>
        <v>173540.10344950334</v>
      </c>
      <c r="AN202" s="53">
        <f t="shared" si="191"/>
        <v>167180.7393396357</v>
      </c>
      <c r="AO202" s="53">
        <f t="shared" si="191"/>
        <v>160821.37522976805</v>
      </c>
      <c r="AP202" s="53">
        <f t="shared" si="191"/>
        <v>154462.01111990042</v>
      </c>
      <c r="AQ202" s="53">
        <f t="shared" si="191"/>
        <v>148102.64701003276</v>
      </c>
      <c r="AR202" s="53">
        <f t="shared" si="191"/>
        <v>141743.28290016513</v>
      </c>
      <c r="AS202" s="53">
        <f t="shared" si="191"/>
        <v>135383.91879029747</v>
      </c>
      <c r="AT202" s="53">
        <f aca="true" t="shared" si="192" ref="AT202:BC202">AT200*0.56</f>
        <v>129024.55468042984</v>
      </c>
      <c r="AU202" s="53">
        <f t="shared" si="192"/>
        <v>122665.19057056219</v>
      </c>
      <c r="AV202" s="53">
        <f t="shared" si="192"/>
        <v>116305.82646069454</v>
      </c>
      <c r="AW202" s="53">
        <f t="shared" si="192"/>
        <v>109946.4623508269</v>
      </c>
      <c r="AX202" s="53">
        <f t="shared" si="192"/>
        <v>103587.09824095925</v>
      </c>
      <c r="AY202" s="53">
        <f t="shared" si="192"/>
        <v>97227.73413109161</v>
      </c>
      <c r="AZ202" s="53">
        <f t="shared" si="192"/>
        <v>90868.37002122396</v>
      </c>
      <c r="BA202" s="53">
        <f t="shared" si="192"/>
        <v>84509.00591135633</v>
      </c>
      <c r="BB202" s="53">
        <f t="shared" si="192"/>
        <v>78149.64180148869</v>
      </c>
      <c r="BC202" s="53">
        <f t="shared" si="192"/>
        <v>73249.48191908794</v>
      </c>
      <c r="BD202" s="53">
        <f aca="true" t="shared" si="193" ref="BD202:BU202">BD200*0.56</f>
        <v>0</v>
      </c>
      <c r="BE202" s="53">
        <f t="shared" si="193"/>
        <v>0</v>
      </c>
      <c r="BF202" s="53">
        <f t="shared" si="193"/>
        <v>0</v>
      </c>
      <c r="BG202" s="53">
        <f t="shared" si="193"/>
        <v>0</v>
      </c>
      <c r="BH202" s="53">
        <f t="shared" si="193"/>
        <v>0</v>
      </c>
      <c r="BI202" s="53">
        <f t="shared" si="193"/>
        <v>0</v>
      </c>
      <c r="BJ202" s="53">
        <f t="shared" si="193"/>
        <v>0</v>
      </c>
      <c r="BK202" s="53">
        <f t="shared" si="193"/>
        <v>0</v>
      </c>
      <c r="BL202" s="53">
        <f t="shared" si="193"/>
        <v>0</v>
      </c>
      <c r="BM202" s="53">
        <f t="shared" si="193"/>
        <v>0</v>
      </c>
      <c r="BN202" s="53">
        <f t="shared" si="193"/>
        <v>0</v>
      </c>
      <c r="BO202" s="53">
        <f t="shared" si="193"/>
        <v>0</v>
      </c>
      <c r="BP202" s="53">
        <f t="shared" si="193"/>
        <v>0</v>
      </c>
      <c r="BQ202" s="53">
        <f t="shared" si="193"/>
        <v>0</v>
      </c>
      <c r="BR202" s="53">
        <f t="shared" si="193"/>
        <v>0</v>
      </c>
      <c r="BS202" s="53">
        <f t="shared" si="193"/>
        <v>0</v>
      </c>
      <c r="BT202" s="53">
        <f t="shared" si="193"/>
        <v>0</v>
      </c>
      <c r="BU202" s="53">
        <f t="shared" si="193"/>
        <v>0</v>
      </c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</row>
    <row r="203" spans="1:93" ht="12.75">
      <c r="A203" s="15" t="s">
        <v>43</v>
      </c>
      <c r="B203" s="15"/>
      <c r="C203" s="129"/>
      <c r="D203" s="53">
        <f>D200*0.04</f>
        <v>0</v>
      </c>
      <c r="E203" s="53">
        <f>E200*0.04</f>
        <v>13335.160154645337</v>
      </c>
      <c r="F203" s="53">
        <f>F200*0.04</f>
        <v>26914.425762509687</v>
      </c>
      <c r="G203" s="53">
        <f>G200*0.04</f>
        <v>26931.411068947713</v>
      </c>
      <c r="H203" s="53">
        <f aca="true" t="shared" si="194" ref="H203:AS203">H200*0.04</f>
        <v>26477.170775385737</v>
      </c>
      <c r="I203" s="53">
        <f t="shared" si="194"/>
        <v>26022.93048182376</v>
      </c>
      <c r="J203" s="53">
        <f t="shared" si="194"/>
        <v>25568.69018826179</v>
      </c>
      <c r="K203" s="53">
        <f t="shared" si="194"/>
        <v>25114.449894699814</v>
      </c>
      <c r="L203" s="53">
        <f t="shared" si="194"/>
        <v>24660.209601137838</v>
      </c>
      <c r="M203" s="53">
        <f t="shared" si="194"/>
        <v>24205.969307575866</v>
      </c>
      <c r="N203" s="53">
        <f t="shared" si="194"/>
        <v>23751.72901401389</v>
      </c>
      <c r="O203" s="53">
        <f t="shared" si="194"/>
        <v>23297.488720451915</v>
      </c>
      <c r="P203" s="53">
        <f t="shared" si="194"/>
        <v>22843.24842688994</v>
      </c>
      <c r="Q203" s="53">
        <f t="shared" si="194"/>
        <v>22389.008133327967</v>
      </c>
      <c r="R203" s="53">
        <f t="shared" si="194"/>
        <v>21934.76783976599</v>
      </c>
      <c r="S203" s="53">
        <f t="shared" si="194"/>
        <v>21480.527546204015</v>
      </c>
      <c r="T203" s="53">
        <f t="shared" si="194"/>
        <v>21026.287252642043</v>
      </c>
      <c r="U203" s="53">
        <f t="shared" si="194"/>
        <v>20572.046959080064</v>
      </c>
      <c r="V203" s="53">
        <f t="shared" si="194"/>
        <v>20117.806665518092</v>
      </c>
      <c r="W203" s="53">
        <f t="shared" si="194"/>
        <v>19663.566371956116</v>
      </c>
      <c r="X203" s="53">
        <f t="shared" si="194"/>
        <v>19209.32607839414</v>
      </c>
      <c r="Y203" s="53">
        <f t="shared" si="194"/>
        <v>18755.08578483217</v>
      </c>
      <c r="Z203" s="53">
        <f t="shared" si="194"/>
        <v>18300.845491270193</v>
      </c>
      <c r="AA203" s="53">
        <f t="shared" si="194"/>
        <v>17846.605197708217</v>
      </c>
      <c r="AB203" s="53">
        <f t="shared" si="194"/>
        <v>17392.364904146245</v>
      </c>
      <c r="AC203" s="53">
        <f t="shared" si="194"/>
        <v>16938.12461058427</v>
      </c>
      <c r="AD203" s="53">
        <f t="shared" si="194"/>
        <v>16483.884317022294</v>
      </c>
      <c r="AE203" s="53">
        <f t="shared" si="194"/>
        <v>16029.64402346032</v>
      </c>
      <c r="AF203" s="53">
        <f t="shared" si="194"/>
        <v>15575.403729898346</v>
      </c>
      <c r="AG203" s="53">
        <f t="shared" si="194"/>
        <v>15121.16343633637</v>
      </c>
      <c r="AH203" s="53">
        <f t="shared" si="194"/>
        <v>14666.923142774396</v>
      </c>
      <c r="AI203" s="53">
        <f t="shared" si="194"/>
        <v>14212.682849212422</v>
      </c>
      <c r="AJ203" s="53">
        <f t="shared" si="194"/>
        <v>13758.442555650447</v>
      </c>
      <c r="AK203" s="53">
        <f t="shared" si="194"/>
        <v>13304.202262088473</v>
      </c>
      <c r="AL203" s="53">
        <f t="shared" si="194"/>
        <v>12849.961968526499</v>
      </c>
      <c r="AM203" s="53">
        <f t="shared" si="194"/>
        <v>12395.721674964523</v>
      </c>
      <c r="AN203" s="53">
        <f t="shared" si="194"/>
        <v>11941.48138140255</v>
      </c>
      <c r="AO203" s="53">
        <f t="shared" si="194"/>
        <v>11487.241087840575</v>
      </c>
      <c r="AP203" s="53">
        <f t="shared" si="194"/>
        <v>11033.0007942786</v>
      </c>
      <c r="AQ203" s="53">
        <f t="shared" si="194"/>
        <v>10578.760500716626</v>
      </c>
      <c r="AR203" s="53">
        <f t="shared" si="194"/>
        <v>10124.52020715465</v>
      </c>
      <c r="AS203" s="53">
        <f t="shared" si="194"/>
        <v>9670.279913592676</v>
      </c>
      <c r="AT203" s="53">
        <f aca="true" t="shared" si="195" ref="AT203:BC203">AT200*0.04</f>
        <v>9216.039620030702</v>
      </c>
      <c r="AU203" s="53">
        <f t="shared" si="195"/>
        <v>8761.799326468727</v>
      </c>
      <c r="AV203" s="53">
        <f t="shared" si="195"/>
        <v>8307.559032906753</v>
      </c>
      <c r="AW203" s="53">
        <f t="shared" si="195"/>
        <v>7853.318739344778</v>
      </c>
      <c r="AX203" s="53">
        <f t="shared" si="195"/>
        <v>7399.078445782804</v>
      </c>
      <c r="AY203" s="53">
        <f t="shared" si="195"/>
        <v>6944.838152220829</v>
      </c>
      <c r="AZ203" s="53">
        <f t="shared" si="195"/>
        <v>6490.597858658854</v>
      </c>
      <c r="BA203" s="53">
        <f t="shared" si="195"/>
        <v>6036.35756509688</v>
      </c>
      <c r="BB203" s="53">
        <f t="shared" si="195"/>
        <v>5582.117271534906</v>
      </c>
      <c r="BC203" s="53">
        <f t="shared" si="195"/>
        <v>5232.105851363424</v>
      </c>
      <c r="BD203" s="53">
        <f aca="true" t="shared" si="196" ref="BD203:BU203">BD200*0.04</f>
        <v>0</v>
      </c>
      <c r="BE203" s="53">
        <f t="shared" si="196"/>
        <v>0</v>
      </c>
      <c r="BF203" s="53">
        <f t="shared" si="196"/>
        <v>0</v>
      </c>
      <c r="BG203" s="53">
        <f t="shared" si="196"/>
        <v>0</v>
      </c>
      <c r="BH203" s="53">
        <f t="shared" si="196"/>
        <v>0</v>
      </c>
      <c r="BI203" s="53">
        <f t="shared" si="196"/>
        <v>0</v>
      </c>
      <c r="BJ203" s="53">
        <f t="shared" si="196"/>
        <v>0</v>
      </c>
      <c r="BK203" s="53">
        <f t="shared" si="196"/>
        <v>0</v>
      </c>
      <c r="BL203" s="53">
        <f t="shared" si="196"/>
        <v>0</v>
      </c>
      <c r="BM203" s="53">
        <f t="shared" si="196"/>
        <v>0</v>
      </c>
      <c r="BN203" s="53">
        <f t="shared" si="196"/>
        <v>0</v>
      </c>
      <c r="BO203" s="53">
        <f t="shared" si="196"/>
        <v>0</v>
      </c>
      <c r="BP203" s="53">
        <f t="shared" si="196"/>
        <v>0</v>
      </c>
      <c r="BQ203" s="53">
        <f t="shared" si="196"/>
        <v>0</v>
      </c>
      <c r="BR203" s="53">
        <f t="shared" si="196"/>
        <v>0</v>
      </c>
      <c r="BS203" s="53">
        <f t="shared" si="196"/>
        <v>0</v>
      </c>
      <c r="BT203" s="53">
        <f t="shared" si="196"/>
        <v>0</v>
      </c>
      <c r="BU203" s="53">
        <f t="shared" si="196"/>
        <v>0</v>
      </c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</row>
    <row r="204" spans="1:93" ht="12.75">
      <c r="A204" s="15" t="s">
        <v>44</v>
      </c>
      <c r="B204" s="15"/>
      <c r="C204" s="129"/>
      <c r="D204" s="53">
        <f>D200*0.4</f>
        <v>0</v>
      </c>
      <c r="E204" s="53">
        <f>E200*0.4</f>
        <v>133351.60154645337</v>
      </c>
      <c r="F204" s="53">
        <f>F200*0.4</f>
        <v>269144.2576250969</v>
      </c>
      <c r="G204" s="53">
        <f>G200*0.4</f>
        <v>269314.1106894771</v>
      </c>
      <c r="H204" s="53">
        <f aca="true" t="shared" si="197" ref="H204:AS204">H200*0.4</f>
        <v>264771.70775385736</v>
      </c>
      <c r="I204" s="53">
        <f t="shared" si="197"/>
        <v>260229.30481823764</v>
      </c>
      <c r="J204" s="53">
        <f t="shared" si="197"/>
        <v>255686.90188261788</v>
      </c>
      <c r="K204" s="53">
        <f t="shared" si="197"/>
        <v>251144.49894699815</v>
      </c>
      <c r="L204" s="53">
        <f t="shared" si="197"/>
        <v>246602.0960113784</v>
      </c>
      <c r="M204" s="53">
        <f t="shared" si="197"/>
        <v>242059.69307575864</v>
      </c>
      <c r="N204" s="53">
        <f t="shared" si="197"/>
        <v>237517.2901401389</v>
      </c>
      <c r="O204" s="53">
        <f t="shared" si="197"/>
        <v>232974.88720451915</v>
      </c>
      <c r="P204" s="53">
        <f t="shared" si="197"/>
        <v>228432.48426889942</v>
      </c>
      <c r="Q204" s="53">
        <f t="shared" si="197"/>
        <v>223890.08133327967</v>
      </c>
      <c r="R204" s="53">
        <f t="shared" si="197"/>
        <v>219347.6783976599</v>
      </c>
      <c r="S204" s="53">
        <f t="shared" si="197"/>
        <v>214805.27546204018</v>
      </c>
      <c r="T204" s="53">
        <f t="shared" si="197"/>
        <v>210262.87252642043</v>
      </c>
      <c r="U204" s="53">
        <f t="shared" si="197"/>
        <v>205720.46959080067</v>
      </c>
      <c r="V204" s="53">
        <f t="shared" si="197"/>
        <v>201178.0666551809</v>
      </c>
      <c r="W204" s="53">
        <f t="shared" si="197"/>
        <v>196635.66371956118</v>
      </c>
      <c r="X204" s="53">
        <f t="shared" si="197"/>
        <v>192093.26078394143</v>
      </c>
      <c r="Y204" s="53">
        <f t="shared" si="197"/>
        <v>187550.85784832167</v>
      </c>
      <c r="Z204" s="53">
        <f t="shared" si="197"/>
        <v>183008.45491270194</v>
      </c>
      <c r="AA204" s="53">
        <f t="shared" si="197"/>
        <v>178466.05197708218</v>
      </c>
      <c r="AB204" s="53">
        <f t="shared" si="197"/>
        <v>173923.64904146246</v>
      </c>
      <c r="AC204" s="53">
        <f t="shared" si="197"/>
        <v>169381.2461058427</v>
      </c>
      <c r="AD204" s="53">
        <f t="shared" si="197"/>
        <v>164838.84317022294</v>
      </c>
      <c r="AE204" s="53">
        <f t="shared" si="197"/>
        <v>160296.44023460321</v>
      </c>
      <c r="AF204" s="53">
        <f t="shared" si="197"/>
        <v>155754.03729898346</v>
      </c>
      <c r="AG204" s="53">
        <f t="shared" si="197"/>
        <v>151211.6343633637</v>
      </c>
      <c r="AH204" s="53">
        <f t="shared" si="197"/>
        <v>146669.23142774397</v>
      </c>
      <c r="AI204" s="53">
        <f t="shared" si="197"/>
        <v>142126.82849212422</v>
      </c>
      <c r="AJ204" s="53">
        <f t="shared" si="197"/>
        <v>137584.4255565045</v>
      </c>
      <c r="AK204" s="53">
        <f t="shared" si="197"/>
        <v>133042.02262088473</v>
      </c>
      <c r="AL204" s="53">
        <f t="shared" si="197"/>
        <v>128499.61968526499</v>
      </c>
      <c r="AM204" s="53">
        <f t="shared" si="197"/>
        <v>123957.21674964525</v>
      </c>
      <c r="AN204" s="53">
        <f t="shared" si="197"/>
        <v>119414.81381402549</v>
      </c>
      <c r="AO204" s="53">
        <f t="shared" si="197"/>
        <v>114872.41087840575</v>
      </c>
      <c r="AP204" s="53">
        <f t="shared" si="197"/>
        <v>110330.007942786</v>
      </c>
      <c r="AQ204" s="53">
        <f t="shared" si="197"/>
        <v>105787.60500716626</v>
      </c>
      <c r="AR204" s="53">
        <f t="shared" si="197"/>
        <v>101245.20207154652</v>
      </c>
      <c r="AS204" s="53">
        <f t="shared" si="197"/>
        <v>96702.79913592676</v>
      </c>
      <c r="AT204" s="53">
        <f aca="true" t="shared" si="198" ref="AT204:BC204">AT200*0.4</f>
        <v>92160.39620030702</v>
      </c>
      <c r="AU204" s="53">
        <f t="shared" si="198"/>
        <v>87617.99326468728</v>
      </c>
      <c r="AV204" s="53">
        <f t="shared" si="198"/>
        <v>83075.59032906753</v>
      </c>
      <c r="AW204" s="53">
        <f t="shared" si="198"/>
        <v>78533.18739344778</v>
      </c>
      <c r="AX204" s="53">
        <f t="shared" si="198"/>
        <v>73990.78445782803</v>
      </c>
      <c r="AY204" s="53">
        <f t="shared" si="198"/>
        <v>69448.38152220829</v>
      </c>
      <c r="AZ204" s="53">
        <f t="shared" si="198"/>
        <v>64905.97858658855</v>
      </c>
      <c r="BA204" s="53">
        <f t="shared" si="198"/>
        <v>60363.5756509688</v>
      </c>
      <c r="BB204" s="53">
        <f t="shared" si="198"/>
        <v>55821.17271534906</v>
      </c>
      <c r="BC204" s="53">
        <f t="shared" si="198"/>
        <v>52321.05851363424</v>
      </c>
      <c r="BD204" s="53">
        <f aca="true" t="shared" si="199" ref="BD204:BU204">BD200*0.4</f>
        <v>0</v>
      </c>
      <c r="BE204" s="53">
        <f t="shared" si="199"/>
        <v>0</v>
      </c>
      <c r="BF204" s="53">
        <f t="shared" si="199"/>
        <v>0</v>
      </c>
      <c r="BG204" s="53">
        <f t="shared" si="199"/>
        <v>0</v>
      </c>
      <c r="BH204" s="53">
        <f t="shared" si="199"/>
        <v>0</v>
      </c>
      <c r="BI204" s="53">
        <f t="shared" si="199"/>
        <v>0</v>
      </c>
      <c r="BJ204" s="53">
        <f t="shared" si="199"/>
        <v>0</v>
      </c>
      <c r="BK204" s="53">
        <f t="shared" si="199"/>
        <v>0</v>
      </c>
      <c r="BL204" s="53">
        <f t="shared" si="199"/>
        <v>0</v>
      </c>
      <c r="BM204" s="53">
        <f t="shared" si="199"/>
        <v>0</v>
      </c>
      <c r="BN204" s="53">
        <f t="shared" si="199"/>
        <v>0</v>
      </c>
      <c r="BO204" s="53">
        <f t="shared" si="199"/>
        <v>0</v>
      </c>
      <c r="BP204" s="53">
        <f t="shared" si="199"/>
        <v>0</v>
      </c>
      <c r="BQ204" s="53">
        <f t="shared" si="199"/>
        <v>0</v>
      </c>
      <c r="BR204" s="53">
        <f t="shared" si="199"/>
        <v>0</v>
      </c>
      <c r="BS204" s="53">
        <f t="shared" si="199"/>
        <v>0</v>
      </c>
      <c r="BT204" s="53">
        <f t="shared" si="199"/>
        <v>0</v>
      </c>
      <c r="BU204" s="53">
        <f t="shared" si="199"/>
        <v>0</v>
      </c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</row>
    <row r="205" spans="1:93" ht="12.75">
      <c r="A205" s="15" t="s">
        <v>16</v>
      </c>
      <c r="B205" s="15"/>
      <c r="C205" s="129"/>
      <c r="D205" s="55">
        <f>SUM(D202:D204)</f>
        <v>0</v>
      </c>
      <c r="E205" s="55">
        <f>SUM(E202:E204)</f>
        <v>333379.0038661334</v>
      </c>
      <c r="F205" s="55">
        <f>SUM(F202:F204)</f>
        <v>672860.6440627421</v>
      </c>
      <c r="G205" s="55">
        <f>SUM(G202:G204)</f>
        <v>673285.2767236929</v>
      </c>
      <c r="H205" s="55">
        <f aca="true" t="shared" si="200" ref="H205:AS205">SUM(H202:H204)</f>
        <v>661929.2693846435</v>
      </c>
      <c r="I205" s="55">
        <f t="shared" si="200"/>
        <v>650573.262045594</v>
      </c>
      <c r="J205" s="55">
        <f t="shared" si="200"/>
        <v>639217.2547065447</v>
      </c>
      <c r="K205" s="55">
        <f t="shared" si="200"/>
        <v>627861.2473674954</v>
      </c>
      <c r="L205" s="55">
        <f t="shared" si="200"/>
        <v>616505.2400284461</v>
      </c>
      <c r="M205" s="55">
        <f t="shared" si="200"/>
        <v>605149.2326893966</v>
      </c>
      <c r="N205" s="55">
        <f t="shared" si="200"/>
        <v>593793.2253503472</v>
      </c>
      <c r="O205" s="55">
        <f t="shared" si="200"/>
        <v>582437.2180112979</v>
      </c>
      <c r="P205" s="55">
        <f t="shared" si="200"/>
        <v>571081.2106722486</v>
      </c>
      <c r="Q205" s="55">
        <f t="shared" si="200"/>
        <v>559725.2033331993</v>
      </c>
      <c r="R205" s="55">
        <f t="shared" si="200"/>
        <v>548369.1959941499</v>
      </c>
      <c r="S205" s="55">
        <f t="shared" si="200"/>
        <v>537013.1886551005</v>
      </c>
      <c r="T205" s="55">
        <f t="shared" si="200"/>
        <v>525657.181316051</v>
      </c>
      <c r="U205" s="55">
        <f t="shared" si="200"/>
        <v>514301.1739770017</v>
      </c>
      <c r="V205" s="55">
        <f t="shared" si="200"/>
        <v>502945.1666379523</v>
      </c>
      <c r="W205" s="55">
        <f t="shared" si="200"/>
        <v>491589.15929890296</v>
      </c>
      <c r="X205" s="55">
        <f t="shared" si="200"/>
        <v>480233.1519598536</v>
      </c>
      <c r="Y205" s="55">
        <f t="shared" si="200"/>
        <v>468877.14462080423</v>
      </c>
      <c r="Z205" s="55">
        <f t="shared" si="200"/>
        <v>457521.13728175487</v>
      </c>
      <c r="AA205" s="55">
        <f t="shared" si="200"/>
        <v>446165.1299427055</v>
      </c>
      <c r="AB205" s="55">
        <f t="shared" si="200"/>
        <v>434809.12260365614</v>
      </c>
      <c r="AC205" s="55">
        <f t="shared" si="200"/>
        <v>423453.1152646068</v>
      </c>
      <c r="AD205" s="55">
        <f t="shared" si="200"/>
        <v>412097.10792555736</v>
      </c>
      <c r="AE205" s="55">
        <f t="shared" si="200"/>
        <v>400741.10058650805</v>
      </c>
      <c r="AF205" s="55">
        <f t="shared" si="200"/>
        <v>389385.0932474587</v>
      </c>
      <c r="AG205" s="55">
        <f t="shared" si="200"/>
        <v>378029.0859084093</v>
      </c>
      <c r="AH205" s="55">
        <f t="shared" si="200"/>
        <v>366673.07856935996</v>
      </c>
      <c r="AI205" s="55">
        <f t="shared" si="200"/>
        <v>355317.0712303106</v>
      </c>
      <c r="AJ205" s="55">
        <f t="shared" si="200"/>
        <v>343961.06389126123</v>
      </c>
      <c r="AK205" s="55">
        <f t="shared" si="200"/>
        <v>332605.05655221187</v>
      </c>
      <c r="AL205" s="55">
        <f t="shared" si="200"/>
        <v>321249.0492131625</v>
      </c>
      <c r="AM205" s="55">
        <f t="shared" si="200"/>
        <v>309893.04187411314</v>
      </c>
      <c r="AN205" s="55">
        <f t="shared" si="200"/>
        <v>298537.0345350638</v>
      </c>
      <c r="AO205" s="55">
        <f t="shared" si="200"/>
        <v>287181.02719601436</v>
      </c>
      <c r="AP205" s="55">
        <f t="shared" si="200"/>
        <v>275825.01985696505</v>
      </c>
      <c r="AQ205" s="55">
        <f t="shared" si="200"/>
        <v>264469.01251791563</v>
      </c>
      <c r="AR205" s="55">
        <f t="shared" si="200"/>
        <v>253113.0051788663</v>
      </c>
      <c r="AS205" s="55">
        <f t="shared" si="200"/>
        <v>241756.9978398169</v>
      </c>
      <c r="AT205" s="55">
        <f aca="true" t="shared" si="201" ref="AT205:BC205">SUM(AT202:AT204)</f>
        <v>230400.99050076754</v>
      </c>
      <c r="AU205" s="55">
        <f t="shared" si="201"/>
        <v>219044.9831617182</v>
      </c>
      <c r="AV205" s="55">
        <f t="shared" si="201"/>
        <v>207688.9758226688</v>
      </c>
      <c r="AW205" s="55">
        <f t="shared" si="201"/>
        <v>196332.96848361945</v>
      </c>
      <c r="AX205" s="55">
        <f t="shared" si="201"/>
        <v>184976.9611445701</v>
      </c>
      <c r="AY205" s="55">
        <f t="shared" si="201"/>
        <v>173620.95380552072</v>
      </c>
      <c r="AZ205" s="55">
        <f t="shared" si="201"/>
        <v>162264.94646647136</v>
      </c>
      <c r="BA205" s="55">
        <f t="shared" si="201"/>
        <v>150908.93912742203</v>
      </c>
      <c r="BB205" s="55">
        <f t="shared" si="201"/>
        <v>139552.93178837266</v>
      </c>
      <c r="BC205" s="55">
        <f t="shared" si="201"/>
        <v>130802.6462840856</v>
      </c>
      <c r="BD205" s="55">
        <f aca="true" t="shared" si="202" ref="BD205:BU205">SUM(BD202:BD204)</f>
        <v>0</v>
      </c>
      <c r="BE205" s="55">
        <f t="shared" si="202"/>
        <v>0</v>
      </c>
      <c r="BF205" s="55">
        <f t="shared" si="202"/>
        <v>0</v>
      </c>
      <c r="BG205" s="55">
        <f t="shared" si="202"/>
        <v>0</v>
      </c>
      <c r="BH205" s="55">
        <f t="shared" si="202"/>
        <v>0</v>
      </c>
      <c r="BI205" s="55">
        <f t="shared" si="202"/>
        <v>0</v>
      </c>
      <c r="BJ205" s="55">
        <f t="shared" si="202"/>
        <v>0</v>
      </c>
      <c r="BK205" s="55">
        <f t="shared" si="202"/>
        <v>0</v>
      </c>
      <c r="BL205" s="55">
        <f t="shared" si="202"/>
        <v>0</v>
      </c>
      <c r="BM205" s="55">
        <f t="shared" si="202"/>
        <v>0</v>
      </c>
      <c r="BN205" s="55">
        <f t="shared" si="202"/>
        <v>0</v>
      </c>
      <c r="BO205" s="55">
        <f t="shared" si="202"/>
        <v>0</v>
      </c>
      <c r="BP205" s="55">
        <f t="shared" si="202"/>
        <v>0</v>
      </c>
      <c r="BQ205" s="55">
        <f t="shared" si="202"/>
        <v>0</v>
      </c>
      <c r="BR205" s="55">
        <f t="shared" si="202"/>
        <v>0</v>
      </c>
      <c r="BS205" s="55">
        <f t="shared" si="202"/>
        <v>0</v>
      </c>
      <c r="BT205" s="55">
        <f t="shared" si="202"/>
        <v>0</v>
      </c>
      <c r="BU205" s="55">
        <f t="shared" si="202"/>
        <v>0</v>
      </c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</row>
    <row r="206" spans="1:93" ht="12.75">
      <c r="A206" s="15"/>
      <c r="B206" s="15"/>
      <c r="C206" s="129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</row>
    <row r="207" spans="1:93" ht="12.75">
      <c r="A207" s="15" t="s">
        <v>45</v>
      </c>
      <c r="B207" s="15"/>
      <c r="C207" s="129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</row>
    <row r="208" spans="1:93" ht="12.75">
      <c r="A208" s="17" t="s">
        <v>42</v>
      </c>
      <c r="B208" s="17"/>
      <c r="C208" s="169"/>
      <c r="D208" s="45">
        <f>Data!D38</f>
        <v>0.0562</v>
      </c>
      <c r="E208" s="45">
        <f>Data!E38</f>
        <v>0.056</v>
      </c>
      <c r="F208" s="45">
        <f aca="true" t="shared" si="203" ref="F208:G210">E208</f>
        <v>0.056</v>
      </c>
      <c r="G208" s="45">
        <f t="shared" si="203"/>
        <v>0.056</v>
      </c>
      <c r="H208" s="45">
        <f aca="true" t="shared" si="204" ref="H208:AS208">G208</f>
        <v>0.056</v>
      </c>
      <c r="I208" s="45">
        <f t="shared" si="204"/>
        <v>0.056</v>
      </c>
      <c r="J208" s="45">
        <f t="shared" si="204"/>
        <v>0.056</v>
      </c>
      <c r="K208" s="45">
        <f t="shared" si="204"/>
        <v>0.056</v>
      </c>
      <c r="L208" s="45">
        <f t="shared" si="204"/>
        <v>0.056</v>
      </c>
      <c r="M208" s="45">
        <f t="shared" si="204"/>
        <v>0.056</v>
      </c>
      <c r="N208" s="45">
        <f t="shared" si="204"/>
        <v>0.056</v>
      </c>
      <c r="O208" s="45">
        <f t="shared" si="204"/>
        <v>0.056</v>
      </c>
      <c r="P208" s="45">
        <f t="shared" si="204"/>
        <v>0.056</v>
      </c>
      <c r="Q208" s="45">
        <f t="shared" si="204"/>
        <v>0.056</v>
      </c>
      <c r="R208" s="45">
        <f t="shared" si="204"/>
        <v>0.056</v>
      </c>
      <c r="S208" s="45">
        <f t="shared" si="204"/>
        <v>0.056</v>
      </c>
      <c r="T208" s="45">
        <f t="shared" si="204"/>
        <v>0.056</v>
      </c>
      <c r="U208" s="45">
        <f t="shared" si="204"/>
        <v>0.056</v>
      </c>
      <c r="V208" s="45">
        <f t="shared" si="204"/>
        <v>0.056</v>
      </c>
      <c r="W208" s="45">
        <f t="shared" si="204"/>
        <v>0.056</v>
      </c>
      <c r="X208" s="45">
        <f t="shared" si="204"/>
        <v>0.056</v>
      </c>
      <c r="Y208" s="45">
        <f t="shared" si="204"/>
        <v>0.056</v>
      </c>
      <c r="Z208" s="45">
        <f t="shared" si="204"/>
        <v>0.056</v>
      </c>
      <c r="AA208" s="45">
        <f t="shared" si="204"/>
        <v>0.056</v>
      </c>
      <c r="AB208" s="45">
        <f t="shared" si="204"/>
        <v>0.056</v>
      </c>
      <c r="AC208" s="45">
        <f t="shared" si="204"/>
        <v>0.056</v>
      </c>
      <c r="AD208" s="45">
        <f t="shared" si="204"/>
        <v>0.056</v>
      </c>
      <c r="AE208" s="45">
        <f t="shared" si="204"/>
        <v>0.056</v>
      </c>
      <c r="AF208" s="45">
        <f t="shared" si="204"/>
        <v>0.056</v>
      </c>
      <c r="AG208" s="45">
        <f t="shared" si="204"/>
        <v>0.056</v>
      </c>
      <c r="AH208" s="45">
        <f t="shared" si="204"/>
        <v>0.056</v>
      </c>
      <c r="AI208" s="45">
        <f t="shared" si="204"/>
        <v>0.056</v>
      </c>
      <c r="AJ208" s="45">
        <f t="shared" si="204"/>
        <v>0.056</v>
      </c>
      <c r="AK208" s="45">
        <f t="shared" si="204"/>
        <v>0.056</v>
      </c>
      <c r="AL208" s="45">
        <f t="shared" si="204"/>
        <v>0.056</v>
      </c>
      <c r="AM208" s="45">
        <f t="shared" si="204"/>
        <v>0.056</v>
      </c>
      <c r="AN208" s="45">
        <f t="shared" si="204"/>
        <v>0.056</v>
      </c>
      <c r="AO208" s="45">
        <f t="shared" si="204"/>
        <v>0.056</v>
      </c>
      <c r="AP208" s="45">
        <f t="shared" si="204"/>
        <v>0.056</v>
      </c>
      <c r="AQ208" s="45">
        <f t="shared" si="204"/>
        <v>0.056</v>
      </c>
      <c r="AR208" s="45">
        <f t="shared" si="204"/>
        <v>0.056</v>
      </c>
      <c r="AS208" s="45">
        <f t="shared" si="204"/>
        <v>0.056</v>
      </c>
      <c r="AT208" s="45">
        <f aca="true" t="shared" si="205" ref="AT208:BC208">AS208</f>
        <v>0.056</v>
      </c>
      <c r="AU208" s="45">
        <f t="shared" si="205"/>
        <v>0.056</v>
      </c>
      <c r="AV208" s="45">
        <f t="shared" si="205"/>
        <v>0.056</v>
      </c>
      <c r="AW208" s="45">
        <f t="shared" si="205"/>
        <v>0.056</v>
      </c>
      <c r="AX208" s="45">
        <f t="shared" si="205"/>
        <v>0.056</v>
      </c>
      <c r="AY208" s="45">
        <f t="shared" si="205"/>
        <v>0.056</v>
      </c>
      <c r="AZ208" s="45">
        <f t="shared" si="205"/>
        <v>0.056</v>
      </c>
      <c r="BA208" s="45">
        <f t="shared" si="205"/>
        <v>0.056</v>
      </c>
      <c r="BB208" s="45">
        <f t="shared" si="205"/>
        <v>0.056</v>
      </c>
      <c r="BC208" s="45">
        <f t="shared" si="205"/>
        <v>0.056</v>
      </c>
      <c r="BD208" s="45">
        <f aca="true" t="shared" si="206" ref="BD208:BU208">BC208</f>
        <v>0.056</v>
      </c>
      <c r="BE208" s="45">
        <f t="shared" si="206"/>
        <v>0.056</v>
      </c>
      <c r="BF208" s="45">
        <f t="shared" si="206"/>
        <v>0.056</v>
      </c>
      <c r="BG208" s="45">
        <f t="shared" si="206"/>
        <v>0.056</v>
      </c>
      <c r="BH208" s="45">
        <f t="shared" si="206"/>
        <v>0.056</v>
      </c>
      <c r="BI208" s="45">
        <f t="shared" si="206"/>
        <v>0.056</v>
      </c>
      <c r="BJ208" s="45">
        <f t="shared" si="206"/>
        <v>0.056</v>
      </c>
      <c r="BK208" s="45">
        <f t="shared" si="206"/>
        <v>0.056</v>
      </c>
      <c r="BL208" s="45">
        <f t="shared" si="206"/>
        <v>0.056</v>
      </c>
      <c r="BM208" s="45">
        <f t="shared" si="206"/>
        <v>0.056</v>
      </c>
      <c r="BN208" s="45">
        <f t="shared" si="206"/>
        <v>0.056</v>
      </c>
      <c r="BO208" s="45">
        <f t="shared" si="206"/>
        <v>0.056</v>
      </c>
      <c r="BP208" s="45">
        <f t="shared" si="206"/>
        <v>0.056</v>
      </c>
      <c r="BQ208" s="45">
        <f t="shared" si="206"/>
        <v>0.056</v>
      </c>
      <c r="BR208" s="45">
        <f t="shared" si="206"/>
        <v>0.056</v>
      </c>
      <c r="BS208" s="45">
        <f t="shared" si="206"/>
        <v>0.056</v>
      </c>
      <c r="BT208" s="45">
        <f t="shared" si="206"/>
        <v>0.056</v>
      </c>
      <c r="BU208" s="45">
        <f t="shared" si="206"/>
        <v>0.056</v>
      </c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</row>
    <row r="209" spans="1:93" ht="12.75">
      <c r="A209" s="15" t="s">
        <v>43</v>
      </c>
      <c r="B209" s="15"/>
      <c r="C209" s="129"/>
      <c r="D209" s="45">
        <f>Data!D39</f>
        <v>0.0399</v>
      </c>
      <c r="E209" s="45">
        <f>Data!E39</f>
        <v>0.05</v>
      </c>
      <c r="F209" s="45">
        <f t="shared" si="203"/>
        <v>0.05</v>
      </c>
      <c r="G209" s="45">
        <f t="shared" si="203"/>
        <v>0.05</v>
      </c>
      <c r="H209" s="45">
        <f aca="true" t="shared" si="207" ref="H209:AS209">G209</f>
        <v>0.05</v>
      </c>
      <c r="I209" s="45">
        <f t="shared" si="207"/>
        <v>0.05</v>
      </c>
      <c r="J209" s="45">
        <f t="shared" si="207"/>
        <v>0.05</v>
      </c>
      <c r="K209" s="45">
        <f t="shared" si="207"/>
        <v>0.05</v>
      </c>
      <c r="L209" s="45">
        <f t="shared" si="207"/>
        <v>0.05</v>
      </c>
      <c r="M209" s="45">
        <f t="shared" si="207"/>
        <v>0.05</v>
      </c>
      <c r="N209" s="45">
        <f t="shared" si="207"/>
        <v>0.05</v>
      </c>
      <c r="O209" s="45">
        <f t="shared" si="207"/>
        <v>0.05</v>
      </c>
      <c r="P209" s="45">
        <f t="shared" si="207"/>
        <v>0.05</v>
      </c>
      <c r="Q209" s="45">
        <f t="shared" si="207"/>
        <v>0.05</v>
      </c>
      <c r="R209" s="45">
        <f t="shared" si="207"/>
        <v>0.05</v>
      </c>
      <c r="S209" s="45">
        <f t="shared" si="207"/>
        <v>0.05</v>
      </c>
      <c r="T209" s="45">
        <f t="shared" si="207"/>
        <v>0.05</v>
      </c>
      <c r="U209" s="45">
        <f t="shared" si="207"/>
        <v>0.05</v>
      </c>
      <c r="V209" s="45">
        <f t="shared" si="207"/>
        <v>0.05</v>
      </c>
      <c r="W209" s="45">
        <f t="shared" si="207"/>
        <v>0.05</v>
      </c>
      <c r="X209" s="45">
        <f t="shared" si="207"/>
        <v>0.05</v>
      </c>
      <c r="Y209" s="45">
        <f t="shared" si="207"/>
        <v>0.05</v>
      </c>
      <c r="Z209" s="45">
        <f t="shared" si="207"/>
        <v>0.05</v>
      </c>
      <c r="AA209" s="45">
        <f t="shared" si="207"/>
        <v>0.05</v>
      </c>
      <c r="AB209" s="45">
        <f t="shared" si="207"/>
        <v>0.05</v>
      </c>
      <c r="AC209" s="45">
        <f t="shared" si="207"/>
        <v>0.05</v>
      </c>
      <c r="AD209" s="45">
        <f t="shared" si="207"/>
        <v>0.05</v>
      </c>
      <c r="AE209" s="45">
        <f t="shared" si="207"/>
        <v>0.05</v>
      </c>
      <c r="AF209" s="45">
        <f t="shared" si="207"/>
        <v>0.05</v>
      </c>
      <c r="AG209" s="45">
        <f t="shared" si="207"/>
        <v>0.05</v>
      </c>
      <c r="AH209" s="45">
        <f t="shared" si="207"/>
        <v>0.05</v>
      </c>
      <c r="AI209" s="45">
        <f t="shared" si="207"/>
        <v>0.05</v>
      </c>
      <c r="AJ209" s="45">
        <f t="shared" si="207"/>
        <v>0.05</v>
      </c>
      <c r="AK209" s="45">
        <f t="shared" si="207"/>
        <v>0.05</v>
      </c>
      <c r="AL209" s="45">
        <f t="shared" si="207"/>
        <v>0.05</v>
      </c>
      <c r="AM209" s="45">
        <f t="shared" si="207"/>
        <v>0.05</v>
      </c>
      <c r="AN209" s="45">
        <f t="shared" si="207"/>
        <v>0.05</v>
      </c>
      <c r="AO209" s="45">
        <f t="shared" si="207"/>
        <v>0.05</v>
      </c>
      <c r="AP209" s="45">
        <f t="shared" si="207"/>
        <v>0.05</v>
      </c>
      <c r="AQ209" s="45">
        <f t="shared" si="207"/>
        <v>0.05</v>
      </c>
      <c r="AR209" s="45">
        <f t="shared" si="207"/>
        <v>0.05</v>
      </c>
      <c r="AS209" s="45">
        <f t="shared" si="207"/>
        <v>0.05</v>
      </c>
      <c r="AT209" s="45">
        <f aca="true" t="shared" si="208" ref="AT209:BC209">AS209</f>
        <v>0.05</v>
      </c>
      <c r="AU209" s="45">
        <f t="shared" si="208"/>
        <v>0.05</v>
      </c>
      <c r="AV209" s="45">
        <f t="shared" si="208"/>
        <v>0.05</v>
      </c>
      <c r="AW209" s="45">
        <f t="shared" si="208"/>
        <v>0.05</v>
      </c>
      <c r="AX209" s="45">
        <f t="shared" si="208"/>
        <v>0.05</v>
      </c>
      <c r="AY209" s="45">
        <f t="shared" si="208"/>
        <v>0.05</v>
      </c>
      <c r="AZ209" s="45">
        <f t="shared" si="208"/>
        <v>0.05</v>
      </c>
      <c r="BA209" s="45">
        <f t="shared" si="208"/>
        <v>0.05</v>
      </c>
      <c r="BB209" s="45">
        <f t="shared" si="208"/>
        <v>0.05</v>
      </c>
      <c r="BC209" s="45">
        <f t="shared" si="208"/>
        <v>0.05</v>
      </c>
      <c r="BD209" s="45">
        <f aca="true" t="shared" si="209" ref="BD209:BU209">BC209</f>
        <v>0.05</v>
      </c>
      <c r="BE209" s="45">
        <f t="shared" si="209"/>
        <v>0.05</v>
      </c>
      <c r="BF209" s="45">
        <f t="shared" si="209"/>
        <v>0.05</v>
      </c>
      <c r="BG209" s="45">
        <f t="shared" si="209"/>
        <v>0.05</v>
      </c>
      <c r="BH209" s="45">
        <f t="shared" si="209"/>
        <v>0.05</v>
      </c>
      <c r="BI209" s="45">
        <f t="shared" si="209"/>
        <v>0.05</v>
      </c>
      <c r="BJ209" s="45">
        <f t="shared" si="209"/>
        <v>0.05</v>
      </c>
      <c r="BK209" s="45">
        <f t="shared" si="209"/>
        <v>0.05</v>
      </c>
      <c r="BL209" s="45">
        <f t="shared" si="209"/>
        <v>0.05</v>
      </c>
      <c r="BM209" s="45">
        <f t="shared" si="209"/>
        <v>0.05</v>
      </c>
      <c r="BN209" s="45">
        <f t="shared" si="209"/>
        <v>0.05</v>
      </c>
      <c r="BO209" s="45">
        <f t="shared" si="209"/>
        <v>0.05</v>
      </c>
      <c r="BP209" s="45">
        <f t="shared" si="209"/>
        <v>0.05</v>
      </c>
      <c r="BQ209" s="45">
        <f t="shared" si="209"/>
        <v>0.05</v>
      </c>
      <c r="BR209" s="45">
        <f t="shared" si="209"/>
        <v>0.05</v>
      </c>
      <c r="BS209" s="45">
        <f t="shared" si="209"/>
        <v>0.05</v>
      </c>
      <c r="BT209" s="45">
        <f t="shared" si="209"/>
        <v>0.05</v>
      </c>
      <c r="BU209" s="45">
        <f t="shared" si="209"/>
        <v>0.05</v>
      </c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</row>
    <row r="210" spans="1:93" ht="12.75">
      <c r="A210" s="15" t="s">
        <v>44</v>
      </c>
      <c r="B210" s="15"/>
      <c r="C210" s="129"/>
      <c r="D210" s="45">
        <f>Data!D40</f>
        <v>0.1016</v>
      </c>
      <c r="E210" s="45">
        <f>Data!E40</f>
        <v>0.1041</v>
      </c>
      <c r="F210" s="45">
        <f t="shared" si="203"/>
        <v>0.1041</v>
      </c>
      <c r="G210" s="45">
        <f t="shared" si="203"/>
        <v>0.1041</v>
      </c>
      <c r="H210" s="45">
        <f aca="true" t="shared" si="210" ref="H210:AS210">G210</f>
        <v>0.1041</v>
      </c>
      <c r="I210" s="45">
        <f t="shared" si="210"/>
        <v>0.1041</v>
      </c>
      <c r="J210" s="45">
        <f t="shared" si="210"/>
        <v>0.1041</v>
      </c>
      <c r="K210" s="45">
        <f t="shared" si="210"/>
        <v>0.1041</v>
      </c>
      <c r="L210" s="45">
        <f t="shared" si="210"/>
        <v>0.1041</v>
      </c>
      <c r="M210" s="45">
        <f t="shared" si="210"/>
        <v>0.1041</v>
      </c>
      <c r="N210" s="45">
        <f t="shared" si="210"/>
        <v>0.1041</v>
      </c>
      <c r="O210" s="45">
        <f t="shared" si="210"/>
        <v>0.1041</v>
      </c>
      <c r="P210" s="45">
        <f t="shared" si="210"/>
        <v>0.1041</v>
      </c>
      <c r="Q210" s="45">
        <f t="shared" si="210"/>
        <v>0.1041</v>
      </c>
      <c r="R210" s="45">
        <f t="shared" si="210"/>
        <v>0.1041</v>
      </c>
      <c r="S210" s="45">
        <f t="shared" si="210"/>
        <v>0.1041</v>
      </c>
      <c r="T210" s="45">
        <f t="shared" si="210"/>
        <v>0.1041</v>
      </c>
      <c r="U210" s="45">
        <f t="shared" si="210"/>
        <v>0.1041</v>
      </c>
      <c r="V210" s="45">
        <f t="shared" si="210"/>
        <v>0.1041</v>
      </c>
      <c r="W210" s="45">
        <f t="shared" si="210"/>
        <v>0.1041</v>
      </c>
      <c r="X210" s="45">
        <f t="shared" si="210"/>
        <v>0.1041</v>
      </c>
      <c r="Y210" s="45">
        <f t="shared" si="210"/>
        <v>0.1041</v>
      </c>
      <c r="Z210" s="45">
        <f t="shared" si="210"/>
        <v>0.1041</v>
      </c>
      <c r="AA210" s="45">
        <f t="shared" si="210"/>
        <v>0.1041</v>
      </c>
      <c r="AB210" s="45">
        <f t="shared" si="210"/>
        <v>0.1041</v>
      </c>
      <c r="AC210" s="45">
        <f t="shared" si="210"/>
        <v>0.1041</v>
      </c>
      <c r="AD210" s="45">
        <f t="shared" si="210"/>
        <v>0.1041</v>
      </c>
      <c r="AE210" s="45">
        <f t="shared" si="210"/>
        <v>0.1041</v>
      </c>
      <c r="AF210" s="45">
        <f t="shared" si="210"/>
        <v>0.1041</v>
      </c>
      <c r="AG210" s="45">
        <f t="shared" si="210"/>
        <v>0.1041</v>
      </c>
      <c r="AH210" s="45">
        <f t="shared" si="210"/>
        <v>0.1041</v>
      </c>
      <c r="AI210" s="45">
        <f t="shared" si="210"/>
        <v>0.1041</v>
      </c>
      <c r="AJ210" s="45">
        <f t="shared" si="210"/>
        <v>0.1041</v>
      </c>
      <c r="AK210" s="45">
        <f t="shared" si="210"/>
        <v>0.1041</v>
      </c>
      <c r="AL210" s="45">
        <f t="shared" si="210"/>
        <v>0.1041</v>
      </c>
      <c r="AM210" s="45">
        <f t="shared" si="210"/>
        <v>0.1041</v>
      </c>
      <c r="AN210" s="45">
        <f t="shared" si="210"/>
        <v>0.1041</v>
      </c>
      <c r="AO210" s="45">
        <f t="shared" si="210"/>
        <v>0.1041</v>
      </c>
      <c r="AP210" s="45">
        <f t="shared" si="210"/>
        <v>0.1041</v>
      </c>
      <c r="AQ210" s="45">
        <f t="shared" si="210"/>
        <v>0.1041</v>
      </c>
      <c r="AR210" s="45">
        <f t="shared" si="210"/>
        <v>0.1041</v>
      </c>
      <c r="AS210" s="45">
        <f t="shared" si="210"/>
        <v>0.1041</v>
      </c>
      <c r="AT210" s="45">
        <f aca="true" t="shared" si="211" ref="AT210:BC210">AS210</f>
        <v>0.1041</v>
      </c>
      <c r="AU210" s="45">
        <f t="shared" si="211"/>
        <v>0.1041</v>
      </c>
      <c r="AV210" s="45">
        <f t="shared" si="211"/>
        <v>0.1041</v>
      </c>
      <c r="AW210" s="45">
        <f t="shared" si="211"/>
        <v>0.1041</v>
      </c>
      <c r="AX210" s="45">
        <f t="shared" si="211"/>
        <v>0.1041</v>
      </c>
      <c r="AY210" s="45">
        <f t="shared" si="211"/>
        <v>0.1041</v>
      </c>
      <c r="AZ210" s="45">
        <f t="shared" si="211"/>
        <v>0.1041</v>
      </c>
      <c r="BA210" s="45">
        <f t="shared" si="211"/>
        <v>0.1041</v>
      </c>
      <c r="BB210" s="45">
        <f t="shared" si="211"/>
        <v>0.1041</v>
      </c>
      <c r="BC210" s="45">
        <f t="shared" si="211"/>
        <v>0.1041</v>
      </c>
      <c r="BD210" s="45">
        <f aca="true" t="shared" si="212" ref="BD210:BU210">BC210</f>
        <v>0.1041</v>
      </c>
      <c r="BE210" s="45">
        <f t="shared" si="212"/>
        <v>0.1041</v>
      </c>
      <c r="BF210" s="45">
        <f t="shared" si="212"/>
        <v>0.1041</v>
      </c>
      <c r="BG210" s="45">
        <f t="shared" si="212"/>
        <v>0.1041</v>
      </c>
      <c r="BH210" s="45">
        <f t="shared" si="212"/>
        <v>0.1041</v>
      </c>
      <c r="BI210" s="45">
        <f t="shared" si="212"/>
        <v>0.1041</v>
      </c>
      <c r="BJ210" s="45">
        <f t="shared" si="212"/>
        <v>0.1041</v>
      </c>
      <c r="BK210" s="45">
        <f t="shared" si="212"/>
        <v>0.1041</v>
      </c>
      <c r="BL210" s="45">
        <f t="shared" si="212"/>
        <v>0.1041</v>
      </c>
      <c r="BM210" s="45">
        <f t="shared" si="212"/>
        <v>0.1041</v>
      </c>
      <c r="BN210" s="45">
        <f t="shared" si="212"/>
        <v>0.1041</v>
      </c>
      <c r="BO210" s="45">
        <f t="shared" si="212"/>
        <v>0.1041</v>
      </c>
      <c r="BP210" s="45">
        <f t="shared" si="212"/>
        <v>0.1041</v>
      </c>
      <c r="BQ210" s="45">
        <f t="shared" si="212"/>
        <v>0.1041</v>
      </c>
      <c r="BR210" s="45">
        <f t="shared" si="212"/>
        <v>0.1041</v>
      </c>
      <c r="BS210" s="45">
        <f t="shared" si="212"/>
        <v>0.1041</v>
      </c>
      <c r="BT210" s="45">
        <f t="shared" si="212"/>
        <v>0.1041</v>
      </c>
      <c r="BU210" s="45">
        <f t="shared" si="212"/>
        <v>0.1041</v>
      </c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</row>
    <row r="211" spans="1:93" ht="12.75">
      <c r="A211" s="15"/>
      <c r="B211" s="15"/>
      <c r="C211" s="129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</row>
    <row r="212" spans="1:93" ht="12.75">
      <c r="A212" s="15" t="s">
        <v>46</v>
      </c>
      <c r="B212" s="15"/>
      <c r="C212" s="129"/>
      <c r="D212" s="15"/>
      <c r="E212" s="15"/>
      <c r="F212" s="15"/>
      <c r="G212" s="101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</row>
    <row r="213" spans="1:93" ht="12.75">
      <c r="A213" s="17" t="s">
        <v>42</v>
      </c>
      <c r="B213" s="17"/>
      <c r="C213" s="169"/>
      <c r="D213" s="21">
        <f aca="true" t="shared" si="213" ref="D213:G215">D202*D208</f>
        <v>0</v>
      </c>
      <c r="E213" s="53">
        <f t="shared" si="213"/>
        <v>10454.765561241944</v>
      </c>
      <c r="F213" s="53">
        <f t="shared" si="213"/>
        <v>21100.909797807595</v>
      </c>
      <c r="G213" s="53">
        <f t="shared" si="213"/>
        <v>21114.226278055008</v>
      </c>
      <c r="H213" s="53">
        <f aca="true" t="shared" si="214" ref="H213:AS213">H202*H208</f>
        <v>20758.10188790242</v>
      </c>
      <c r="I213" s="53">
        <f t="shared" si="214"/>
        <v>20401.97749774983</v>
      </c>
      <c r="J213" s="53">
        <f t="shared" si="214"/>
        <v>20045.853107597242</v>
      </c>
      <c r="K213" s="53">
        <f t="shared" si="214"/>
        <v>19689.728717444657</v>
      </c>
      <c r="L213" s="53">
        <f t="shared" si="214"/>
        <v>19333.60432729207</v>
      </c>
      <c r="M213" s="53">
        <f t="shared" si="214"/>
        <v>18977.47993713948</v>
      </c>
      <c r="N213" s="53">
        <f t="shared" si="214"/>
        <v>18621.35554698689</v>
      </c>
      <c r="O213" s="53">
        <f t="shared" si="214"/>
        <v>18265.231156834303</v>
      </c>
      <c r="P213" s="53">
        <f t="shared" si="214"/>
        <v>17909.106766681714</v>
      </c>
      <c r="Q213" s="53">
        <f t="shared" si="214"/>
        <v>17552.982376529126</v>
      </c>
      <c r="R213" s="53">
        <f t="shared" si="214"/>
        <v>17196.85798637654</v>
      </c>
      <c r="S213" s="53">
        <f t="shared" si="214"/>
        <v>16840.733596223952</v>
      </c>
      <c r="T213" s="53">
        <f t="shared" si="214"/>
        <v>16484.609206071364</v>
      </c>
      <c r="U213" s="53">
        <f t="shared" si="214"/>
        <v>16128.484815918773</v>
      </c>
      <c r="V213" s="53">
        <f t="shared" si="214"/>
        <v>15772.360425766185</v>
      </c>
      <c r="W213" s="53">
        <f t="shared" si="214"/>
        <v>15416.236035613596</v>
      </c>
      <c r="X213" s="53">
        <f t="shared" si="214"/>
        <v>15060.111645461011</v>
      </c>
      <c r="Y213" s="53">
        <f t="shared" si="214"/>
        <v>14703.98725530842</v>
      </c>
      <c r="Z213" s="53">
        <f t="shared" si="214"/>
        <v>14347.862865155832</v>
      </c>
      <c r="AA213" s="53">
        <f t="shared" si="214"/>
        <v>13991.738475003245</v>
      </c>
      <c r="AB213" s="53">
        <f t="shared" si="214"/>
        <v>13635.614084850657</v>
      </c>
      <c r="AC213" s="53">
        <f t="shared" si="214"/>
        <v>13279.489694698068</v>
      </c>
      <c r="AD213" s="53">
        <f t="shared" si="214"/>
        <v>12923.36530454548</v>
      </c>
      <c r="AE213" s="53">
        <f t="shared" si="214"/>
        <v>12567.240914392893</v>
      </c>
      <c r="AF213" s="53">
        <f t="shared" si="214"/>
        <v>12211.116524240304</v>
      </c>
      <c r="AG213" s="53">
        <f t="shared" si="214"/>
        <v>11854.992134087715</v>
      </c>
      <c r="AH213" s="53">
        <f t="shared" si="214"/>
        <v>11498.867743935129</v>
      </c>
      <c r="AI213" s="53">
        <f t="shared" si="214"/>
        <v>11142.74335378254</v>
      </c>
      <c r="AJ213" s="53">
        <f t="shared" si="214"/>
        <v>10786.618963629953</v>
      </c>
      <c r="AK213" s="53">
        <f t="shared" si="214"/>
        <v>10430.494573477363</v>
      </c>
      <c r="AL213" s="53">
        <f t="shared" si="214"/>
        <v>10074.370183324776</v>
      </c>
      <c r="AM213" s="53">
        <f t="shared" si="214"/>
        <v>9718.245793172187</v>
      </c>
      <c r="AN213" s="53">
        <f t="shared" si="214"/>
        <v>9362.1214030196</v>
      </c>
      <c r="AO213" s="53">
        <f t="shared" si="214"/>
        <v>9005.99701286701</v>
      </c>
      <c r="AP213" s="53">
        <f t="shared" si="214"/>
        <v>8649.872622714423</v>
      </c>
      <c r="AQ213" s="53">
        <f t="shared" si="214"/>
        <v>8293.748232561835</v>
      </c>
      <c r="AR213" s="53">
        <f t="shared" si="214"/>
        <v>7937.623842409247</v>
      </c>
      <c r="AS213" s="53">
        <f t="shared" si="214"/>
        <v>7581.4994522566585</v>
      </c>
      <c r="AT213" s="53">
        <f aca="true" t="shared" si="215" ref="AT213:BB213">AT202*AT208</f>
        <v>7225.375062104071</v>
      </c>
      <c r="AU213" s="53">
        <f t="shared" si="215"/>
        <v>6869.250671951483</v>
      </c>
      <c r="AV213" s="53">
        <f t="shared" si="215"/>
        <v>6513.1262817988945</v>
      </c>
      <c r="AW213" s="53">
        <f t="shared" si="215"/>
        <v>6157.001891646307</v>
      </c>
      <c r="AX213" s="53">
        <f t="shared" si="215"/>
        <v>5800.877501493718</v>
      </c>
      <c r="AY213" s="53">
        <f t="shared" si="215"/>
        <v>5444.7531113411305</v>
      </c>
      <c r="AZ213" s="53">
        <f t="shared" si="215"/>
        <v>5088.628721188542</v>
      </c>
      <c r="BA213" s="53">
        <f t="shared" si="215"/>
        <v>4732.504331035955</v>
      </c>
      <c r="BB213" s="53">
        <f t="shared" si="215"/>
        <v>4376.3799408833665</v>
      </c>
      <c r="BC213" s="53">
        <f>BC202*BC208</f>
        <v>4101.970987468924</v>
      </c>
      <c r="BD213" s="53">
        <f aca="true" t="shared" si="216" ref="BD213:BU213">BD202*BD208</f>
        <v>0</v>
      </c>
      <c r="BE213" s="53">
        <f t="shared" si="216"/>
        <v>0</v>
      </c>
      <c r="BF213" s="53">
        <f t="shared" si="216"/>
        <v>0</v>
      </c>
      <c r="BG213" s="53">
        <f t="shared" si="216"/>
        <v>0</v>
      </c>
      <c r="BH213" s="53">
        <f t="shared" si="216"/>
        <v>0</v>
      </c>
      <c r="BI213" s="53">
        <f t="shared" si="216"/>
        <v>0</v>
      </c>
      <c r="BJ213" s="53">
        <f t="shared" si="216"/>
        <v>0</v>
      </c>
      <c r="BK213" s="53">
        <f t="shared" si="216"/>
        <v>0</v>
      </c>
      <c r="BL213" s="53">
        <f t="shared" si="216"/>
        <v>0</v>
      </c>
      <c r="BM213" s="53">
        <f t="shared" si="216"/>
        <v>0</v>
      </c>
      <c r="BN213" s="53">
        <f t="shared" si="216"/>
        <v>0</v>
      </c>
      <c r="BO213" s="53">
        <f t="shared" si="216"/>
        <v>0</v>
      </c>
      <c r="BP213" s="53">
        <f t="shared" si="216"/>
        <v>0</v>
      </c>
      <c r="BQ213" s="53">
        <f t="shared" si="216"/>
        <v>0</v>
      </c>
      <c r="BR213" s="53">
        <f t="shared" si="216"/>
        <v>0</v>
      </c>
      <c r="BS213" s="53">
        <f t="shared" si="216"/>
        <v>0</v>
      </c>
      <c r="BT213" s="53">
        <f t="shared" si="216"/>
        <v>0</v>
      </c>
      <c r="BU213" s="53">
        <f t="shared" si="216"/>
        <v>0</v>
      </c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</row>
    <row r="214" spans="1:93" ht="12.75">
      <c r="A214" s="15" t="s">
        <v>43</v>
      </c>
      <c r="B214" s="15"/>
      <c r="C214" s="129"/>
      <c r="D214" s="21">
        <f t="shared" si="213"/>
        <v>0</v>
      </c>
      <c r="E214" s="53">
        <f t="shared" si="213"/>
        <v>666.7580077322668</v>
      </c>
      <c r="F214" s="53">
        <f t="shared" si="213"/>
        <v>1345.7212881254845</v>
      </c>
      <c r="G214" s="53">
        <f t="shared" si="213"/>
        <v>1346.5705534473857</v>
      </c>
      <c r="H214" s="53">
        <f aca="true" t="shared" si="217" ref="H214:AS214">H203*H209</f>
        <v>1323.858538769287</v>
      </c>
      <c r="I214" s="53">
        <f t="shared" si="217"/>
        <v>1301.1465240911882</v>
      </c>
      <c r="J214" s="53">
        <f t="shared" si="217"/>
        <v>1278.4345094130895</v>
      </c>
      <c r="K214" s="53">
        <f t="shared" si="217"/>
        <v>1255.7224947349907</v>
      </c>
      <c r="L214" s="53">
        <f t="shared" si="217"/>
        <v>1233.010480056892</v>
      </c>
      <c r="M214" s="53">
        <f t="shared" si="217"/>
        <v>1210.2984653787933</v>
      </c>
      <c r="N214" s="53">
        <f t="shared" si="217"/>
        <v>1187.5864507006945</v>
      </c>
      <c r="O214" s="53">
        <f t="shared" si="217"/>
        <v>1164.8744360225958</v>
      </c>
      <c r="P214" s="53">
        <f t="shared" si="217"/>
        <v>1142.162421344497</v>
      </c>
      <c r="Q214" s="53">
        <f t="shared" si="217"/>
        <v>1119.4504066663983</v>
      </c>
      <c r="R214" s="53">
        <f t="shared" si="217"/>
        <v>1096.7383919882996</v>
      </c>
      <c r="S214" s="53">
        <f t="shared" si="217"/>
        <v>1074.0263773102008</v>
      </c>
      <c r="T214" s="53">
        <f t="shared" si="217"/>
        <v>1051.3143626321023</v>
      </c>
      <c r="U214" s="53">
        <f t="shared" si="217"/>
        <v>1028.6023479540033</v>
      </c>
      <c r="V214" s="53">
        <f t="shared" si="217"/>
        <v>1005.8903332759046</v>
      </c>
      <c r="W214" s="53">
        <f t="shared" si="217"/>
        <v>983.1783185978059</v>
      </c>
      <c r="X214" s="53">
        <f t="shared" si="217"/>
        <v>960.4663039197071</v>
      </c>
      <c r="Y214" s="53">
        <f t="shared" si="217"/>
        <v>937.7542892416085</v>
      </c>
      <c r="Z214" s="53">
        <f t="shared" si="217"/>
        <v>915.0422745635096</v>
      </c>
      <c r="AA214" s="53">
        <f t="shared" si="217"/>
        <v>892.3302598854109</v>
      </c>
      <c r="AB214" s="53">
        <f t="shared" si="217"/>
        <v>869.6182452073123</v>
      </c>
      <c r="AC214" s="53">
        <f t="shared" si="217"/>
        <v>846.9062305292135</v>
      </c>
      <c r="AD214" s="53">
        <f t="shared" si="217"/>
        <v>824.1942158511147</v>
      </c>
      <c r="AE214" s="53">
        <f t="shared" si="217"/>
        <v>801.482201173016</v>
      </c>
      <c r="AF214" s="53">
        <f t="shared" si="217"/>
        <v>778.7701864949173</v>
      </c>
      <c r="AG214" s="53">
        <f t="shared" si="217"/>
        <v>756.0581718168186</v>
      </c>
      <c r="AH214" s="53">
        <f t="shared" si="217"/>
        <v>733.3461571387198</v>
      </c>
      <c r="AI214" s="53">
        <f t="shared" si="217"/>
        <v>710.6341424606212</v>
      </c>
      <c r="AJ214" s="53">
        <f t="shared" si="217"/>
        <v>687.9221277825224</v>
      </c>
      <c r="AK214" s="53">
        <f t="shared" si="217"/>
        <v>665.2101131044237</v>
      </c>
      <c r="AL214" s="53">
        <f t="shared" si="217"/>
        <v>642.498098426325</v>
      </c>
      <c r="AM214" s="53">
        <f t="shared" si="217"/>
        <v>619.7860837482262</v>
      </c>
      <c r="AN214" s="53">
        <f t="shared" si="217"/>
        <v>597.0740690701275</v>
      </c>
      <c r="AO214" s="53">
        <f t="shared" si="217"/>
        <v>574.3620543920288</v>
      </c>
      <c r="AP214" s="53">
        <f t="shared" si="217"/>
        <v>551.65003971393</v>
      </c>
      <c r="AQ214" s="53">
        <f t="shared" si="217"/>
        <v>528.9380250358313</v>
      </c>
      <c r="AR214" s="53">
        <f t="shared" si="217"/>
        <v>506.22601035773255</v>
      </c>
      <c r="AS214" s="53">
        <f t="shared" si="217"/>
        <v>483.5139956796338</v>
      </c>
      <c r="AT214" s="53">
        <f aca="true" t="shared" si="218" ref="AT214:BC214">AT203*AT209</f>
        <v>460.8019810015351</v>
      </c>
      <c r="AU214" s="53">
        <f t="shared" si="218"/>
        <v>438.08996632343633</v>
      </c>
      <c r="AV214" s="53">
        <f t="shared" si="218"/>
        <v>415.37795164533765</v>
      </c>
      <c r="AW214" s="53">
        <f t="shared" si="218"/>
        <v>392.6659369672389</v>
      </c>
      <c r="AX214" s="53">
        <f t="shared" si="218"/>
        <v>369.9539222891402</v>
      </c>
      <c r="AY214" s="53">
        <f t="shared" si="218"/>
        <v>347.2419076110415</v>
      </c>
      <c r="AZ214" s="53">
        <f t="shared" si="218"/>
        <v>324.52989293294274</v>
      </c>
      <c r="BA214" s="53">
        <f t="shared" si="218"/>
        <v>301.817878254844</v>
      </c>
      <c r="BB214" s="53">
        <f t="shared" si="218"/>
        <v>279.1058635767453</v>
      </c>
      <c r="BC214" s="53">
        <f t="shared" si="218"/>
        <v>261.60529256817125</v>
      </c>
      <c r="BD214" s="53">
        <f aca="true" t="shared" si="219" ref="BD214:BU214">BD203*BD209</f>
        <v>0</v>
      </c>
      <c r="BE214" s="53">
        <f t="shared" si="219"/>
        <v>0</v>
      </c>
      <c r="BF214" s="53">
        <f t="shared" si="219"/>
        <v>0</v>
      </c>
      <c r="BG214" s="53">
        <f t="shared" si="219"/>
        <v>0</v>
      </c>
      <c r="BH214" s="53">
        <f t="shared" si="219"/>
        <v>0</v>
      </c>
      <c r="BI214" s="53">
        <f t="shared" si="219"/>
        <v>0</v>
      </c>
      <c r="BJ214" s="53">
        <f t="shared" si="219"/>
        <v>0</v>
      </c>
      <c r="BK214" s="53">
        <f t="shared" si="219"/>
        <v>0</v>
      </c>
      <c r="BL214" s="53">
        <f t="shared" si="219"/>
        <v>0</v>
      </c>
      <c r="BM214" s="53">
        <f t="shared" si="219"/>
        <v>0</v>
      </c>
      <c r="BN214" s="53">
        <f t="shared" si="219"/>
        <v>0</v>
      </c>
      <c r="BO214" s="53">
        <f t="shared" si="219"/>
        <v>0</v>
      </c>
      <c r="BP214" s="53">
        <f t="shared" si="219"/>
        <v>0</v>
      </c>
      <c r="BQ214" s="53">
        <f t="shared" si="219"/>
        <v>0</v>
      </c>
      <c r="BR214" s="53">
        <f t="shared" si="219"/>
        <v>0</v>
      </c>
      <c r="BS214" s="53">
        <f t="shared" si="219"/>
        <v>0</v>
      </c>
      <c r="BT214" s="53">
        <f t="shared" si="219"/>
        <v>0</v>
      </c>
      <c r="BU214" s="53">
        <f t="shared" si="219"/>
        <v>0</v>
      </c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</row>
    <row r="215" spans="1:93" ht="12.75">
      <c r="A215" s="15" t="s">
        <v>44</v>
      </c>
      <c r="B215" s="15"/>
      <c r="C215" s="129"/>
      <c r="D215" s="21">
        <f t="shared" si="213"/>
        <v>0</v>
      </c>
      <c r="E215" s="53">
        <f t="shared" si="213"/>
        <v>13881.901720985796</v>
      </c>
      <c r="F215" s="53">
        <f t="shared" si="213"/>
        <v>28017.917218772585</v>
      </c>
      <c r="G215" s="53">
        <f t="shared" si="213"/>
        <v>28035.598922774567</v>
      </c>
      <c r="H215" s="53">
        <f aca="true" t="shared" si="220" ref="H215:AS215">H204*H210</f>
        <v>27562.734777176553</v>
      </c>
      <c r="I215" s="53">
        <f t="shared" si="220"/>
        <v>27089.87063157854</v>
      </c>
      <c r="J215" s="53">
        <f t="shared" si="220"/>
        <v>26617.00648598052</v>
      </c>
      <c r="K215" s="53">
        <f t="shared" si="220"/>
        <v>26144.142340382507</v>
      </c>
      <c r="L215" s="53">
        <f t="shared" si="220"/>
        <v>25671.27819478449</v>
      </c>
      <c r="M215" s="53">
        <f t="shared" si="220"/>
        <v>25198.414049186475</v>
      </c>
      <c r="N215" s="53">
        <f t="shared" si="220"/>
        <v>24725.54990358846</v>
      </c>
      <c r="O215" s="53">
        <f t="shared" si="220"/>
        <v>24252.685757990443</v>
      </c>
      <c r="P215" s="53">
        <f t="shared" si="220"/>
        <v>23779.82161239243</v>
      </c>
      <c r="Q215" s="53">
        <f t="shared" si="220"/>
        <v>23306.957466794414</v>
      </c>
      <c r="R215" s="53">
        <f t="shared" si="220"/>
        <v>22834.093321196397</v>
      </c>
      <c r="S215" s="53">
        <f t="shared" si="220"/>
        <v>22361.229175598382</v>
      </c>
      <c r="T215" s="53">
        <f t="shared" si="220"/>
        <v>21888.365030000365</v>
      </c>
      <c r="U215" s="53">
        <f t="shared" si="220"/>
        <v>21415.50088440235</v>
      </c>
      <c r="V215" s="53">
        <f t="shared" si="220"/>
        <v>20942.636738804333</v>
      </c>
      <c r="W215" s="53">
        <f t="shared" si="220"/>
        <v>20469.77259320632</v>
      </c>
      <c r="X215" s="53">
        <f t="shared" si="220"/>
        <v>19996.9084476083</v>
      </c>
      <c r="Y215" s="53">
        <f t="shared" si="220"/>
        <v>19524.044302010287</v>
      </c>
      <c r="Z215" s="53">
        <f t="shared" si="220"/>
        <v>19051.180156412272</v>
      </c>
      <c r="AA215" s="53">
        <f t="shared" si="220"/>
        <v>18578.316010814255</v>
      </c>
      <c r="AB215" s="53">
        <f t="shared" si="220"/>
        <v>18105.45186521624</v>
      </c>
      <c r="AC215" s="53">
        <f t="shared" si="220"/>
        <v>17632.587719618226</v>
      </c>
      <c r="AD215" s="53">
        <f t="shared" si="220"/>
        <v>17159.72357402021</v>
      </c>
      <c r="AE215" s="53">
        <f t="shared" si="220"/>
        <v>16686.859428422194</v>
      </c>
      <c r="AF215" s="53">
        <f t="shared" si="220"/>
        <v>16213.995282824179</v>
      </c>
      <c r="AG215" s="53">
        <f t="shared" si="220"/>
        <v>15741.13113722616</v>
      </c>
      <c r="AH215" s="53">
        <f t="shared" si="220"/>
        <v>15268.266991628147</v>
      </c>
      <c r="AI215" s="53">
        <f t="shared" si="220"/>
        <v>14795.40284603013</v>
      </c>
      <c r="AJ215" s="53">
        <f t="shared" si="220"/>
        <v>14322.538700432116</v>
      </c>
      <c r="AK215" s="53">
        <f t="shared" si="220"/>
        <v>13849.6745548341</v>
      </c>
      <c r="AL215" s="53">
        <f t="shared" si="220"/>
        <v>13376.810409236085</v>
      </c>
      <c r="AM215" s="53">
        <f t="shared" si="220"/>
        <v>12903.94626363807</v>
      </c>
      <c r="AN215" s="53">
        <f t="shared" si="220"/>
        <v>12431.082118040053</v>
      </c>
      <c r="AO215" s="53">
        <f t="shared" si="220"/>
        <v>11958.217972442038</v>
      </c>
      <c r="AP215" s="53">
        <f t="shared" si="220"/>
        <v>11485.353826844022</v>
      </c>
      <c r="AQ215" s="53">
        <f t="shared" si="220"/>
        <v>11012.489681246008</v>
      </c>
      <c r="AR215" s="53">
        <f t="shared" si="220"/>
        <v>10539.625535647992</v>
      </c>
      <c r="AS215" s="53">
        <f t="shared" si="220"/>
        <v>10066.761390049976</v>
      </c>
      <c r="AT215" s="53">
        <f aca="true" t="shared" si="221" ref="AT215:BC215">AT204*AT210</f>
        <v>9593.89724445196</v>
      </c>
      <c r="AU215" s="53">
        <f t="shared" si="221"/>
        <v>9121.033098853944</v>
      </c>
      <c r="AV215" s="53">
        <f t="shared" si="221"/>
        <v>8648.16895325593</v>
      </c>
      <c r="AW215" s="53">
        <f t="shared" si="221"/>
        <v>8175.304807657913</v>
      </c>
      <c r="AX215" s="53">
        <f t="shared" si="221"/>
        <v>7702.440662059898</v>
      </c>
      <c r="AY215" s="53">
        <f t="shared" si="221"/>
        <v>7229.576516461883</v>
      </c>
      <c r="AZ215" s="53">
        <f t="shared" si="221"/>
        <v>6756.712370863868</v>
      </c>
      <c r="BA215" s="53">
        <f t="shared" si="221"/>
        <v>6283.848225265852</v>
      </c>
      <c r="BB215" s="53">
        <f t="shared" si="221"/>
        <v>5810.984079667836</v>
      </c>
      <c r="BC215" s="53">
        <f t="shared" si="221"/>
        <v>5446.6221912693245</v>
      </c>
      <c r="BD215" s="53">
        <f aca="true" t="shared" si="222" ref="BD215:BU215">BD204*BD210</f>
        <v>0</v>
      </c>
      <c r="BE215" s="53">
        <f t="shared" si="222"/>
        <v>0</v>
      </c>
      <c r="BF215" s="53">
        <f t="shared" si="222"/>
        <v>0</v>
      </c>
      <c r="BG215" s="53">
        <f t="shared" si="222"/>
        <v>0</v>
      </c>
      <c r="BH215" s="53">
        <f t="shared" si="222"/>
        <v>0</v>
      </c>
      <c r="BI215" s="53">
        <f t="shared" si="222"/>
        <v>0</v>
      </c>
      <c r="BJ215" s="53">
        <f t="shared" si="222"/>
        <v>0</v>
      </c>
      <c r="BK215" s="53">
        <f t="shared" si="222"/>
        <v>0</v>
      </c>
      <c r="BL215" s="53">
        <f t="shared" si="222"/>
        <v>0</v>
      </c>
      <c r="BM215" s="53">
        <f t="shared" si="222"/>
        <v>0</v>
      </c>
      <c r="BN215" s="53">
        <f t="shared" si="222"/>
        <v>0</v>
      </c>
      <c r="BO215" s="53">
        <f t="shared" si="222"/>
        <v>0</v>
      </c>
      <c r="BP215" s="53">
        <f t="shared" si="222"/>
        <v>0</v>
      </c>
      <c r="BQ215" s="53">
        <f t="shared" si="222"/>
        <v>0</v>
      </c>
      <c r="BR215" s="53">
        <f t="shared" si="222"/>
        <v>0</v>
      </c>
      <c r="BS215" s="53">
        <f t="shared" si="222"/>
        <v>0</v>
      </c>
      <c r="BT215" s="53">
        <f t="shared" si="222"/>
        <v>0</v>
      </c>
      <c r="BU215" s="53">
        <f t="shared" si="222"/>
        <v>0</v>
      </c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</row>
    <row r="216" spans="1:93" ht="12.75">
      <c r="A216" s="15"/>
      <c r="B216" s="15"/>
      <c r="C216" s="129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</row>
    <row r="217" spans="1:93" ht="12.75">
      <c r="A217" s="15" t="s">
        <v>37</v>
      </c>
      <c r="B217" s="15"/>
      <c r="C217" s="129"/>
      <c r="D217" s="53">
        <f aca="true" t="shared" si="223" ref="D217:AI217">IF(D2=$B$3+$B$5,D145+D157,D145)</f>
        <v>0</v>
      </c>
      <c r="E217" s="53">
        <f t="shared" si="223"/>
        <v>5444.723669524682</v>
      </c>
      <c r="F217" s="53">
        <f t="shared" si="223"/>
        <v>11122.727339049363</v>
      </c>
      <c r="G217" s="53">
        <f t="shared" si="223"/>
        <v>11356.007339049364</v>
      </c>
      <c r="H217" s="53">
        <f t="shared" si="223"/>
        <v>11356.007339049364</v>
      </c>
      <c r="I217" s="53">
        <f t="shared" si="223"/>
        <v>11356.007339049364</v>
      </c>
      <c r="J217" s="53">
        <f t="shared" si="223"/>
        <v>11356.007339049364</v>
      </c>
      <c r="K217" s="53">
        <f t="shared" si="223"/>
        <v>11356.007339049364</v>
      </c>
      <c r="L217" s="53">
        <f t="shared" si="223"/>
        <v>11356.007339049364</v>
      </c>
      <c r="M217" s="53">
        <f t="shared" si="223"/>
        <v>11356.007339049364</v>
      </c>
      <c r="N217" s="53">
        <f t="shared" si="223"/>
        <v>11356.007339049364</v>
      </c>
      <c r="O217" s="53">
        <f t="shared" si="223"/>
        <v>11356.007339049364</v>
      </c>
      <c r="P217" s="53">
        <f t="shared" si="223"/>
        <v>11356.007339049364</v>
      </c>
      <c r="Q217" s="53">
        <f t="shared" si="223"/>
        <v>11356.007339049364</v>
      </c>
      <c r="R217" s="53">
        <f t="shared" si="223"/>
        <v>11356.007339049364</v>
      </c>
      <c r="S217" s="53">
        <f t="shared" si="223"/>
        <v>11356.007339049364</v>
      </c>
      <c r="T217" s="53">
        <f t="shared" si="223"/>
        <v>11356.007339049364</v>
      </c>
      <c r="U217" s="53">
        <f t="shared" si="223"/>
        <v>11356.007339049364</v>
      </c>
      <c r="V217" s="53">
        <f t="shared" si="223"/>
        <v>11356.007339049364</v>
      </c>
      <c r="W217" s="53">
        <f t="shared" si="223"/>
        <v>11356.007339049364</v>
      </c>
      <c r="X217" s="53">
        <f t="shared" si="223"/>
        <v>11356.007339049364</v>
      </c>
      <c r="Y217" s="53">
        <f t="shared" si="223"/>
        <v>11356.007339049364</v>
      </c>
      <c r="Z217" s="53">
        <f t="shared" si="223"/>
        <v>11356.007339049364</v>
      </c>
      <c r="AA217" s="53">
        <f t="shared" si="223"/>
        <v>11356.007339049364</v>
      </c>
      <c r="AB217" s="53">
        <f t="shared" si="223"/>
        <v>11356.007339049364</v>
      </c>
      <c r="AC217" s="53">
        <f t="shared" si="223"/>
        <v>11356.007339049364</v>
      </c>
      <c r="AD217" s="53">
        <f t="shared" si="223"/>
        <v>11356.007339049364</v>
      </c>
      <c r="AE217" s="53">
        <f t="shared" si="223"/>
        <v>11356.007339049364</v>
      </c>
      <c r="AF217" s="53">
        <f t="shared" si="223"/>
        <v>11356.007339049364</v>
      </c>
      <c r="AG217" s="53">
        <f t="shared" si="223"/>
        <v>11356.007339049364</v>
      </c>
      <c r="AH217" s="53">
        <f t="shared" si="223"/>
        <v>11356.007339049364</v>
      </c>
      <c r="AI217" s="53">
        <f t="shared" si="223"/>
        <v>11356.007339049364</v>
      </c>
      <c r="AJ217" s="53">
        <f aca="true" t="shared" si="224" ref="AJ217:BO217">IF(AJ2=$B$3+$B$5,AJ145+AJ157,AJ145)</f>
        <v>11356.007339049364</v>
      </c>
      <c r="AK217" s="53">
        <f t="shared" si="224"/>
        <v>11356.007339049364</v>
      </c>
      <c r="AL217" s="53">
        <f t="shared" si="224"/>
        <v>11356.007339049364</v>
      </c>
      <c r="AM217" s="53">
        <f t="shared" si="224"/>
        <v>11356.007339049364</v>
      </c>
      <c r="AN217" s="53">
        <f t="shared" si="224"/>
        <v>11356.007339049364</v>
      </c>
      <c r="AO217" s="53">
        <f t="shared" si="224"/>
        <v>11356.007339049364</v>
      </c>
      <c r="AP217" s="53">
        <f t="shared" si="224"/>
        <v>11356.007339049364</v>
      </c>
      <c r="AQ217" s="53">
        <f t="shared" si="224"/>
        <v>11356.007339049364</v>
      </c>
      <c r="AR217" s="53">
        <f t="shared" si="224"/>
        <v>11356.007339049364</v>
      </c>
      <c r="AS217" s="53">
        <f t="shared" si="224"/>
        <v>11356.007339049364</v>
      </c>
      <c r="AT217" s="53">
        <f t="shared" si="224"/>
        <v>11356.007339049364</v>
      </c>
      <c r="AU217" s="53">
        <f t="shared" si="224"/>
        <v>11356.007339049364</v>
      </c>
      <c r="AV217" s="53">
        <f t="shared" si="224"/>
        <v>11356.007339049364</v>
      </c>
      <c r="AW217" s="53">
        <f t="shared" si="224"/>
        <v>11356.007339049364</v>
      </c>
      <c r="AX217" s="53">
        <f t="shared" si="224"/>
        <v>11356.007339049364</v>
      </c>
      <c r="AY217" s="53">
        <f t="shared" si="224"/>
        <v>11356.007339049364</v>
      </c>
      <c r="AZ217" s="53">
        <f t="shared" si="224"/>
        <v>11356.007339049364</v>
      </c>
      <c r="BA217" s="53">
        <f t="shared" si="224"/>
        <v>11356.007339049364</v>
      </c>
      <c r="BB217" s="53">
        <f t="shared" si="224"/>
        <v>11356.007339049364</v>
      </c>
      <c r="BC217" s="53">
        <f t="shared" si="224"/>
        <v>133874.92811884795</v>
      </c>
      <c r="BD217" s="53">
        <f t="shared" si="224"/>
        <v>0</v>
      </c>
      <c r="BE217" s="53">
        <f t="shared" si="224"/>
        <v>0</v>
      </c>
      <c r="BF217" s="53">
        <f t="shared" si="224"/>
        <v>0</v>
      </c>
      <c r="BG217" s="53">
        <f t="shared" si="224"/>
        <v>0</v>
      </c>
      <c r="BH217" s="53">
        <f t="shared" si="224"/>
        <v>0</v>
      </c>
      <c r="BI217" s="53">
        <f t="shared" si="224"/>
        <v>0</v>
      </c>
      <c r="BJ217" s="53">
        <f t="shared" si="224"/>
        <v>0</v>
      </c>
      <c r="BK217" s="53">
        <f t="shared" si="224"/>
        <v>0</v>
      </c>
      <c r="BL217" s="53">
        <f t="shared" si="224"/>
        <v>0</v>
      </c>
      <c r="BM217" s="53">
        <f t="shared" si="224"/>
        <v>0</v>
      </c>
      <c r="BN217" s="53">
        <f t="shared" si="224"/>
        <v>0</v>
      </c>
      <c r="BO217" s="53">
        <f t="shared" si="224"/>
        <v>0</v>
      </c>
      <c r="BP217" s="53">
        <f aca="true" t="shared" si="225" ref="BP217:BU217">IF(BP2=$B$3+$B$5,BP145+BP157,BP145)</f>
        <v>0</v>
      </c>
      <c r="BQ217" s="53">
        <f t="shared" si="225"/>
        <v>0</v>
      </c>
      <c r="BR217" s="53">
        <f t="shared" si="225"/>
        <v>0</v>
      </c>
      <c r="BS217" s="53">
        <f t="shared" si="225"/>
        <v>0</v>
      </c>
      <c r="BT217" s="53">
        <f t="shared" si="225"/>
        <v>0</v>
      </c>
      <c r="BU217" s="53">
        <f t="shared" si="225"/>
        <v>0</v>
      </c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</row>
    <row r="218" spans="1:93" ht="12.75">
      <c r="A218" s="15"/>
      <c r="B218" s="15"/>
      <c r="C218" s="129"/>
      <c r="D218" s="21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</row>
    <row r="219" spans="1:93" ht="12.75">
      <c r="A219" s="15" t="s">
        <v>25</v>
      </c>
      <c r="B219" s="15"/>
      <c r="C219" s="129"/>
      <c r="D219" s="45">
        <f>Data!D42</f>
        <v>0.2825</v>
      </c>
      <c r="E219" s="45">
        <f>Data!E42</f>
        <v>0.2625</v>
      </c>
      <c r="F219" s="45">
        <f>E219</f>
        <v>0.2625</v>
      </c>
      <c r="G219" s="45">
        <f>F219</f>
        <v>0.2625</v>
      </c>
      <c r="H219" s="45">
        <f aca="true" t="shared" si="226" ref="H219:AS219">G219</f>
        <v>0.2625</v>
      </c>
      <c r="I219" s="45">
        <f t="shared" si="226"/>
        <v>0.2625</v>
      </c>
      <c r="J219" s="45">
        <f t="shared" si="226"/>
        <v>0.2625</v>
      </c>
      <c r="K219" s="45">
        <f t="shared" si="226"/>
        <v>0.2625</v>
      </c>
      <c r="L219" s="45">
        <f t="shared" si="226"/>
        <v>0.2625</v>
      </c>
      <c r="M219" s="45">
        <f t="shared" si="226"/>
        <v>0.2625</v>
      </c>
      <c r="N219" s="45">
        <f t="shared" si="226"/>
        <v>0.2625</v>
      </c>
      <c r="O219" s="45">
        <f t="shared" si="226"/>
        <v>0.2625</v>
      </c>
      <c r="P219" s="45">
        <f t="shared" si="226"/>
        <v>0.2625</v>
      </c>
      <c r="Q219" s="45">
        <f t="shared" si="226"/>
        <v>0.2625</v>
      </c>
      <c r="R219" s="45">
        <f t="shared" si="226"/>
        <v>0.2625</v>
      </c>
      <c r="S219" s="45">
        <f t="shared" si="226"/>
        <v>0.2625</v>
      </c>
      <c r="T219" s="45">
        <f t="shared" si="226"/>
        <v>0.2625</v>
      </c>
      <c r="U219" s="45">
        <f t="shared" si="226"/>
        <v>0.2625</v>
      </c>
      <c r="V219" s="45">
        <f t="shared" si="226"/>
        <v>0.2625</v>
      </c>
      <c r="W219" s="45">
        <f t="shared" si="226"/>
        <v>0.2625</v>
      </c>
      <c r="X219" s="45">
        <f t="shared" si="226"/>
        <v>0.2625</v>
      </c>
      <c r="Y219" s="45">
        <f t="shared" si="226"/>
        <v>0.2625</v>
      </c>
      <c r="Z219" s="45">
        <f t="shared" si="226"/>
        <v>0.2625</v>
      </c>
      <c r="AA219" s="45">
        <f t="shared" si="226"/>
        <v>0.2625</v>
      </c>
      <c r="AB219" s="45">
        <f t="shared" si="226"/>
        <v>0.2625</v>
      </c>
      <c r="AC219" s="45">
        <f t="shared" si="226"/>
        <v>0.2625</v>
      </c>
      <c r="AD219" s="45">
        <f t="shared" si="226"/>
        <v>0.2625</v>
      </c>
      <c r="AE219" s="45">
        <f t="shared" si="226"/>
        <v>0.2625</v>
      </c>
      <c r="AF219" s="45">
        <f t="shared" si="226"/>
        <v>0.2625</v>
      </c>
      <c r="AG219" s="45">
        <f t="shared" si="226"/>
        <v>0.2625</v>
      </c>
      <c r="AH219" s="45">
        <f t="shared" si="226"/>
        <v>0.2625</v>
      </c>
      <c r="AI219" s="45">
        <f t="shared" si="226"/>
        <v>0.2625</v>
      </c>
      <c r="AJ219" s="45">
        <f t="shared" si="226"/>
        <v>0.2625</v>
      </c>
      <c r="AK219" s="45">
        <f t="shared" si="226"/>
        <v>0.2625</v>
      </c>
      <c r="AL219" s="45">
        <f t="shared" si="226"/>
        <v>0.2625</v>
      </c>
      <c r="AM219" s="45">
        <f t="shared" si="226"/>
        <v>0.2625</v>
      </c>
      <c r="AN219" s="45">
        <f t="shared" si="226"/>
        <v>0.2625</v>
      </c>
      <c r="AO219" s="45">
        <f t="shared" si="226"/>
        <v>0.2625</v>
      </c>
      <c r="AP219" s="45">
        <f t="shared" si="226"/>
        <v>0.2625</v>
      </c>
      <c r="AQ219" s="45">
        <f t="shared" si="226"/>
        <v>0.2625</v>
      </c>
      <c r="AR219" s="45">
        <f t="shared" si="226"/>
        <v>0.2625</v>
      </c>
      <c r="AS219" s="45">
        <f t="shared" si="226"/>
        <v>0.2625</v>
      </c>
      <c r="AT219" s="45">
        <f aca="true" t="shared" si="227" ref="AT219:BC219">AS219</f>
        <v>0.2625</v>
      </c>
      <c r="AU219" s="45">
        <f t="shared" si="227"/>
        <v>0.2625</v>
      </c>
      <c r="AV219" s="45">
        <f t="shared" si="227"/>
        <v>0.2625</v>
      </c>
      <c r="AW219" s="45">
        <f t="shared" si="227"/>
        <v>0.2625</v>
      </c>
      <c r="AX219" s="45">
        <f t="shared" si="227"/>
        <v>0.2625</v>
      </c>
      <c r="AY219" s="45">
        <f t="shared" si="227"/>
        <v>0.2625</v>
      </c>
      <c r="AZ219" s="45">
        <f t="shared" si="227"/>
        <v>0.2625</v>
      </c>
      <c r="BA219" s="45">
        <f t="shared" si="227"/>
        <v>0.2625</v>
      </c>
      <c r="BB219" s="45">
        <f t="shared" si="227"/>
        <v>0.2625</v>
      </c>
      <c r="BC219" s="45">
        <f t="shared" si="227"/>
        <v>0.2625</v>
      </c>
      <c r="BD219" s="45">
        <f aca="true" t="shared" si="228" ref="BD219:BU219">BC219</f>
        <v>0.2625</v>
      </c>
      <c r="BE219" s="45">
        <f t="shared" si="228"/>
        <v>0.2625</v>
      </c>
      <c r="BF219" s="45">
        <f t="shared" si="228"/>
        <v>0.2625</v>
      </c>
      <c r="BG219" s="45">
        <f t="shared" si="228"/>
        <v>0.2625</v>
      </c>
      <c r="BH219" s="45">
        <f t="shared" si="228"/>
        <v>0.2625</v>
      </c>
      <c r="BI219" s="45">
        <f t="shared" si="228"/>
        <v>0.2625</v>
      </c>
      <c r="BJ219" s="45">
        <f t="shared" si="228"/>
        <v>0.2625</v>
      </c>
      <c r="BK219" s="45">
        <f t="shared" si="228"/>
        <v>0.2625</v>
      </c>
      <c r="BL219" s="45">
        <f t="shared" si="228"/>
        <v>0.2625</v>
      </c>
      <c r="BM219" s="45">
        <f t="shared" si="228"/>
        <v>0.2625</v>
      </c>
      <c r="BN219" s="45">
        <f t="shared" si="228"/>
        <v>0.2625</v>
      </c>
      <c r="BO219" s="45">
        <f t="shared" si="228"/>
        <v>0.2625</v>
      </c>
      <c r="BP219" s="45">
        <f t="shared" si="228"/>
        <v>0.2625</v>
      </c>
      <c r="BQ219" s="45">
        <f t="shared" si="228"/>
        <v>0.2625</v>
      </c>
      <c r="BR219" s="45">
        <f t="shared" si="228"/>
        <v>0.2625</v>
      </c>
      <c r="BS219" s="45">
        <f t="shared" si="228"/>
        <v>0.2625</v>
      </c>
      <c r="BT219" s="45">
        <f t="shared" si="228"/>
        <v>0.2625</v>
      </c>
      <c r="BU219" s="45">
        <f t="shared" si="228"/>
        <v>0.2625</v>
      </c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</row>
    <row r="220" spans="1:93" ht="12.75">
      <c r="A220" s="15" t="s">
        <v>102</v>
      </c>
      <c r="B220" s="15"/>
      <c r="C220" s="129"/>
      <c r="D220" s="21">
        <f>-D132</f>
        <v>0</v>
      </c>
      <c r="E220" s="21">
        <f>-E132</f>
        <v>-21778.894678098728</v>
      </c>
      <c r="F220" s="21">
        <f aca="true" t="shared" si="229" ref="F220:BQ220">-F132</f>
        <v>-42748.59778194955</v>
      </c>
      <c r="G220" s="21">
        <f t="shared" si="229"/>
        <v>-40261.82995939359</v>
      </c>
      <c r="H220" s="21">
        <f t="shared" si="229"/>
        <v>-37040.883562642106</v>
      </c>
      <c r="I220" s="21">
        <f t="shared" si="229"/>
        <v>-34077.61287763074</v>
      </c>
      <c r="J220" s="21">
        <f t="shared" si="229"/>
        <v>-31351.403847420275</v>
      </c>
      <c r="K220" s="21">
        <f t="shared" si="229"/>
        <v>-28843.291539626654</v>
      </c>
      <c r="L220" s="21">
        <f t="shared" si="229"/>
        <v>-26535.82821645652</v>
      </c>
      <c r="M220" s="21">
        <f t="shared" si="229"/>
        <v>-24412.961959139997</v>
      </c>
      <c r="N220" s="21">
        <f t="shared" si="229"/>
        <v>-22459.9250024088</v>
      </c>
      <c r="O220" s="21">
        <f t="shared" si="229"/>
        <v>-20663.131002216098</v>
      </c>
      <c r="P220" s="21">
        <f t="shared" si="229"/>
        <v>-19010.08052203881</v>
      </c>
      <c r="Q220" s="21">
        <f t="shared" si="229"/>
        <v>-17489.274080275703</v>
      </c>
      <c r="R220" s="21">
        <f t="shared" si="229"/>
        <v>-16090.132153853649</v>
      </c>
      <c r="S220" s="21">
        <f t="shared" si="229"/>
        <v>-14802.921581545355</v>
      </c>
      <c r="T220" s="21">
        <f t="shared" si="229"/>
        <v>-13618.687855021728</v>
      </c>
      <c r="U220" s="21">
        <f t="shared" si="229"/>
        <v>-12529.192826619988</v>
      </c>
      <c r="V220" s="21">
        <f t="shared" si="229"/>
        <v>-11526.857400490391</v>
      </c>
      <c r="W220" s="21">
        <f t="shared" si="229"/>
        <v>-10604.70880845116</v>
      </c>
      <c r="X220" s="21">
        <f t="shared" si="229"/>
        <v>-9756.332103775067</v>
      </c>
      <c r="Y220" s="21">
        <f t="shared" si="229"/>
        <v>-8975.82553547306</v>
      </c>
      <c r="Z220" s="21">
        <f t="shared" si="229"/>
        <v>-8257.759492635216</v>
      </c>
      <c r="AA220" s="21">
        <f t="shared" si="229"/>
        <v>-7597.1387332243985</v>
      </c>
      <c r="AB220" s="21">
        <f t="shared" si="229"/>
        <v>-6989.367634566446</v>
      </c>
      <c r="AC220" s="21">
        <f t="shared" si="229"/>
        <v>-6430.218223801131</v>
      </c>
      <c r="AD220" s="21">
        <f t="shared" si="229"/>
        <v>-5915.80076589704</v>
      </c>
      <c r="AE220" s="21">
        <f t="shared" si="229"/>
        <v>-5442.536704625277</v>
      </c>
      <c r="AF220" s="21">
        <f t="shared" si="229"/>
        <v>-5007.133768255254</v>
      </c>
      <c r="AG220" s="21">
        <f t="shared" si="229"/>
        <v>-4606.563066794834</v>
      </c>
      <c r="AH220" s="21">
        <f t="shared" si="229"/>
        <v>-4238.038021451247</v>
      </c>
      <c r="AI220" s="21">
        <f t="shared" si="229"/>
        <v>-3898.9949797351474</v>
      </c>
      <c r="AJ220" s="21">
        <f t="shared" si="229"/>
        <v>-3587.0753813563356</v>
      </c>
      <c r="AK220" s="21">
        <f t="shared" si="229"/>
        <v>-3300.109350847829</v>
      </c>
      <c r="AL220" s="21">
        <f t="shared" si="229"/>
        <v>-3036.1006027800026</v>
      </c>
      <c r="AM220" s="21">
        <f t="shared" si="229"/>
        <v>-2793.2125545576023</v>
      </c>
      <c r="AN220" s="21">
        <f t="shared" si="229"/>
        <v>-2569.755550192994</v>
      </c>
      <c r="AO220" s="21">
        <f t="shared" si="229"/>
        <v>-2364.175106177555</v>
      </c>
      <c r="AP220" s="21">
        <f t="shared" si="229"/>
        <v>-2175.0410976833505</v>
      </c>
      <c r="AQ220" s="21">
        <f t="shared" si="229"/>
        <v>-2001.0378098686822</v>
      </c>
      <c r="AR220" s="21">
        <f t="shared" si="229"/>
        <v>-1840.9547850791878</v>
      </c>
      <c r="AS220" s="21">
        <f t="shared" si="229"/>
        <v>-1693.678402272853</v>
      </c>
      <c r="AT220" s="21">
        <f t="shared" si="229"/>
        <v>-1558.1841300910246</v>
      </c>
      <c r="AU220" s="21">
        <f t="shared" si="229"/>
        <v>-1433.5293996837427</v>
      </c>
      <c r="AV220" s="21">
        <f t="shared" si="229"/>
        <v>-1318.8470477090432</v>
      </c>
      <c r="AW220" s="21">
        <f t="shared" si="229"/>
        <v>-1213.3392838923198</v>
      </c>
      <c r="AX220" s="21">
        <f t="shared" si="229"/>
        <v>-1116.2721411809343</v>
      </c>
      <c r="AY220" s="21">
        <f t="shared" si="229"/>
        <v>-1026.9703698864596</v>
      </c>
      <c r="AZ220" s="21">
        <f t="shared" si="229"/>
        <v>-944.8127402955428</v>
      </c>
      <c r="BA220" s="21">
        <f t="shared" si="229"/>
        <v>-869.2277210718993</v>
      </c>
      <c r="BB220" s="21">
        <f t="shared" si="229"/>
        <v>-799.6895033861474</v>
      </c>
      <c r="BC220" s="21">
        <f t="shared" si="229"/>
        <v>-735.7143431152556</v>
      </c>
      <c r="BD220" s="21">
        <f t="shared" si="229"/>
        <v>0</v>
      </c>
      <c r="BE220" s="21">
        <f t="shared" si="229"/>
        <v>0</v>
      </c>
      <c r="BF220" s="21">
        <f t="shared" si="229"/>
        <v>0</v>
      </c>
      <c r="BG220" s="21">
        <f t="shared" si="229"/>
        <v>0</v>
      </c>
      <c r="BH220" s="21">
        <f t="shared" si="229"/>
        <v>0</v>
      </c>
      <c r="BI220" s="21">
        <f t="shared" si="229"/>
        <v>0</v>
      </c>
      <c r="BJ220" s="21">
        <f t="shared" si="229"/>
        <v>0</v>
      </c>
      <c r="BK220" s="21">
        <f t="shared" si="229"/>
        <v>0</v>
      </c>
      <c r="BL220" s="21">
        <f t="shared" si="229"/>
        <v>0</v>
      </c>
      <c r="BM220" s="21">
        <f t="shared" si="229"/>
        <v>0</v>
      </c>
      <c r="BN220" s="21">
        <f t="shared" si="229"/>
        <v>0</v>
      </c>
      <c r="BO220" s="21">
        <f t="shared" si="229"/>
        <v>0</v>
      </c>
      <c r="BP220" s="21">
        <f t="shared" si="229"/>
        <v>0</v>
      </c>
      <c r="BQ220" s="21">
        <f t="shared" si="229"/>
        <v>0</v>
      </c>
      <c r="BR220" s="21">
        <f>-BR132</f>
        <v>0</v>
      </c>
      <c r="BS220" s="21">
        <f>-BS132</f>
        <v>0</v>
      </c>
      <c r="BT220" s="21">
        <f>-BT132</f>
        <v>0</v>
      </c>
      <c r="BU220" s="21">
        <f>-BU132</f>
        <v>0</v>
      </c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</row>
    <row r="221" spans="1:93" ht="12.75">
      <c r="A221" s="15"/>
      <c r="B221" s="15"/>
      <c r="C221" s="129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</row>
    <row r="222" spans="1:93" ht="12.75">
      <c r="A222" s="15" t="s">
        <v>47</v>
      </c>
      <c r="B222" s="15"/>
      <c r="C222" s="129"/>
      <c r="D222" s="53">
        <f>(D215+D217+D220)/(1-D219)*D219</f>
        <v>0</v>
      </c>
      <c r="E222" s="53">
        <f>(E215+E217+E220)/(1-E219)*E219</f>
        <v>-872.8416108364955</v>
      </c>
      <c r="F222" s="53">
        <f>(F215+F217+F220)/(1-F219)*F219</f>
        <v>-1284.1867407911807</v>
      </c>
      <c r="G222" s="53">
        <f aca="true" t="shared" si="230" ref="G222:BB222">(G215+G217+G220)/(1-G219)*G219</f>
        <v>-309.7406381180138</v>
      </c>
      <c r="H222" s="53">
        <f t="shared" si="230"/>
        <v>668.3903326315244</v>
      </c>
      <c r="I222" s="53">
        <f t="shared" si="230"/>
        <v>1554.8062195413636</v>
      </c>
      <c r="J222" s="53">
        <f t="shared" si="230"/>
        <v>2356.8442293186745</v>
      </c>
      <c r="K222" s="53">
        <f t="shared" si="230"/>
        <v>3081.2545921340584</v>
      </c>
      <c r="L222" s="53">
        <f t="shared" si="230"/>
        <v>3734.247519744475</v>
      </c>
      <c r="M222" s="53">
        <f t="shared" si="230"/>
        <v>4321.5364069663165</v>
      </c>
      <c r="N222" s="53">
        <f t="shared" si="230"/>
        <v>4848.377577030668</v>
      </c>
      <c r="O222" s="53">
        <f t="shared" si="230"/>
        <v>5319.606847310135</v>
      </c>
      <c r="P222" s="53">
        <f t="shared" si="230"/>
        <v>5739.673169787502</v>
      </c>
      <c r="Q222" s="53">
        <f t="shared" si="230"/>
        <v>6112.669580286941</v>
      </c>
      <c r="R222" s="53">
        <f t="shared" si="230"/>
        <v>6442.361671766685</v>
      </c>
      <c r="S222" s="53">
        <f t="shared" si="230"/>
        <v>6732.213789748308</v>
      </c>
      <c r="T222" s="53">
        <f t="shared" si="230"/>
        <v>6985.41313211166</v>
      </c>
      <c r="U222" s="53">
        <f t="shared" si="230"/>
        <v>7204.891920906209</v>
      </c>
      <c r="V222" s="53">
        <f t="shared" si="230"/>
        <v>7393.3478004174485</v>
      </c>
      <c r="W222" s="53">
        <f t="shared" si="230"/>
        <v>7553.26260338805</v>
      </c>
      <c r="X222" s="53">
        <f t="shared" si="230"/>
        <v>7686.919615941265</v>
      </c>
      <c r="Y222" s="53">
        <f t="shared" si="230"/>
        <v>7796.41946131048</v>
      </c>
      <c r="Z222" s="53">
        <f t="shared" si="230"/>
        <v>7883.6947128704205</v>
      </c>
      <c r="AA222" s="53">
        <f t="shared" si="230"/>
        <v>7950.523338125824</v>
      </c>
      <c r="AB222" s="53">
        <f t="shared" si="230"/>
        <v>7998.541067181056</v>
      </c>
      <c r="AC222" s="53">
        <f t="shared" si="230"/>
        <v>8029.25277173213</v>
      </c>
      <c r="AD222" s="53">
        <f t="shared" si="230"/>
        <v>8044.042933739377</v>
      </c>
      <c r="AE222" s="53">
        <f t="shared" si="230"/>
        <v>8044.185276606304</v>
      </c>
      <c r="AF222" s="53">
        <f t="shared" si="230"/>
        <v>8030.851625864137</v>
      </c>
      <c r="AG222" s="53">
        <f t="shared" si="230"/>
        <v>8005.120061001601</v>
      </c>
      <c r="AH222" s="53">
        <f t="shared" si="230"/>
        <v>7967.98241514833</v>
      </c>
      <c r="AI222" s="53">
        <f t="shared" si="230"/>
        <v>7920.351174783581</v>
      </c>
      <c r="AJ222" s="53">
        <f t="shared" si="230"/>
        <v>7863.065827468272</v>
      </c>
      <c r="AK222" s="53">
        <f t="shared" si="230"/>
        <v>7796.898701758445</v>
      </c>
      <c r="AL222" s="53">
        <f t="shared" si="230"/>
        <v>7722.560339925667</v>
      </c>
      <c r="AM222" s="53">
        <f t="shared" si="230"/>
        <v>7640.70444085977</v>
      </c>
      <c r="AN222" s="53">
        <f t="shared" si="230"/>
        <v>7551.932407539405</v>
      </c>
      <c r="AO222" s="53">
        <f t="shared" si="230"/>
        <v>7456.797530704929</v>
      </c>
      <c r="AP222" s="53">
        <f t="shared" si="230"/>
        <v>7355.8088378374705</v>
      </c>
      <c r="AQ222" s="53">
        <f t="shared" si="230"/>
        <v>7249.434634219669</v>
      </c>
      <c r="AR222" s="53">
        <f t="shared" si="230"/>
        <v>7138.105760711551</v>
      </c>
      <c r="AS222" s="53">
        <f t="shared" si="230"/>
        <v>7022.218590904343</v>
      </c>
      <c r="AT222" s="53">
        <f t="shared" si="230"/>
        <v>6902.137788501971</v>
      </c>
      <c r="AU222" s="53">
        <f t="shared" si="230"/>
        <v>6778.1988441120475</v>
      </c>
      <c r="AV222" s="53">
        <f t="shared" si="230"/>
        <v>6650.710409093581</v>
      </c>
      <c r="AW222" s="53">
        <f t="shared" si="230"/>
        <v>6519.956442696849</v>
      </c>
      <c r="AX222" s="53">
        <f t="shared" si="230"/>
        <v>6386.198187432116</v>
      </c>
      <c r="AY222" s="53">
        <f t="shared" si="230"/>
        <v>6249.675986408823</v>
      </c>
      <c r="AZ222" s="53">
        <f t="shared" si="230"/>
        <v>6110.610955287652</v>
      </c>
      <c r="BA222" s="53">
        <f t="shared" si="230"/>
        <v>5969.206520476434</v>
      </c>
      <c r="BB222" s="53">
        <f t="shared" si="230"/>
        <v>5825.649834270374</v>
      </c>
      <c r="BC222" s="53">
        <f>(BC215+BC217+BC220)/(1-BC219)*BC219</f>
        <v>49327.161954356656</v>
      </c>
      <c r="BD222" s="53">
        <f aca="true" t="shared" si="231" ref="BD222:BU222">(BD215+BD217+BD220)/(1-BD219)*BD219</f>
        <v>0</v>
      </c>
      <c r="BE222" s="53">
        <f t="shared" si="231"/>
        <v>0</v>
      </c>
      <c r="BF222" s="53">
        <f t="shared" si="231"/>
        <v>0</v>
      </c>
      <c r="BG222" s="53">
        <f t="shared" si="231"/>
        <v>0</v>
      </c>
      <c r="BH222" s="53">
        <f t="shared" si="231"/>
        <v>0</v>
      </c>
      <c r="BI222" s="53">
        <f t="shared" si="231"/>
        <v>0</v>
      </c>
      <c r="BJ222" s="53">
        <f t="shared" si="231"/>
        <v>0</v>
      </c>
      <c r="BK222" s="53">
        <f t="shared" si="231"/>
        <v>0</v>
      </c>
      <c r="BL222" s="53">
        <f t="shared" si="231"/>
        <v>0</v>
      </c>
      <c r="BM222" s="53">
        <f t="shared" si="231"/>
        <v>0</v>
      </c>
      <c r="BN222" s="53">
        <f t="shared" si="231"/>
        <v>0</v>
      </c>
      <c r="BO222" s="53">
        <f t="shared" si="231"/>
        <v>0</v>
      </c>
      <c r="BP222" s="53">
        <f t="shared" si="231"/>
        <v>0</v>
      </c>
      <c r="BQ222" s="53">
        <f t="shared" si="231"/>
        <v>0</v>
      </c>
      <c r="BR222" s="53">
        <f t="shared" si="231"/>
        <v>0</v>
      </c>
      <c r="BS222" s="53">
        <f t="shared" si="231"/>
        <v>0</v>
      </c>
      <c r="BT222" s="53">
        <f t="shared" si="231"/>
        <v>0</v>
      </c>
      <c r="BU222" s="53">
        <f t="shared" si="231"/>
        <v>0</v>
      </c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</row>
    <row r="223" spans="1:93" ht="12.75">
      <c r="A223" s="15"/>
      <c r="B223" s="15"/>
      <c r="C223" s="129"/>
      <c r="D223" s="21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</row>
    <row r="224" spans="1:93" ht="12.75">
      <c r="A224" s="15"/>
      <c r="B224" s="15"/>
      <c r="C224" s="129"/>
      <c r="D224" s="21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</row>
    <row r="225" ht="12.75">
      <c r="C225" s="129"/>
    </row>
    <row r="226" spans="1:93" ht="12.75">
      <c r="A226" s="15" t="s">
        <v>69</v>
      </c>
      <c r="B226" s="151">
        <f>SUM(D226:BU226)</f>
        <v>2598374.725641696</v>
      </c>
      <c r="C226" s="155"/>
      <c r="D226" s="134">
        <f>D222+D215+D214+D213+D217+D220</f>
        <v>0</v>
      </c>
      <c r="E226" s="134">
        <f>E222+E215+E214+E213+E217</f>
        <v>29575.307348648195</v>
      </c>
      <c r="F226" s="134">
        <f>F222+F215+F214+F213+F217</f>
        <v>60303.08890296385</v>
      </c>
      <c r="G226" s="134">
        <f aca="true" t="shared" si="232" ref="G226:BB226">G222+G215+G214+G213+G217</f>
        <v>61542.66245520831</v>
      </c>
      <c r="H226" s="134">
        <f t="shared" si="232"/>
        <v>61669.092875529146</v>
      </c>
      <c r="I226" s="134">
        <f t="shared" si="232"/>
        <v>61703.808212010284</v>
      </c>
      <c r="J226" s="134">
        <f t="shared" si="232"/>
        <v>61654.14567135889</v>
      </c>
      <c r="K226" s="134">
        <f t="shared" si="232"/>
        <v>61526.855483745574</v>
      </c>
      <c r="L226" s="134">
        <f t="shared" si="232"/>
        <v>61328.14786092729</v>
      </c>
      <c r="M226" s="134">
        <f t="shared" si="232"/>
        <v>61063.73619772043</v>
      </c>
      <c r="N226" s="134">
        <f t="shared" si="232"/>
        <v>60738.87681735608</v>
      </c>
      <c r="O226" s="134">
        <f t="shared" si="232"/>
        <v>60358.40553720684</v>
      </c>
      <c r="P226" s="134">
        <f t="shared" si="232"/>
        <v>59926.771309255506</v>
      </c>
      <c r="Q226" s="134">
        <f t="shared" si="232"/>
        <v>59448.06716932624</v>
      </c>
      <c r="R226" s="134">
        <f t="shared" si="232"/>
        <v>58926.058710377285</v>
      </c>
      <c r="S226" s="134">
        <f t="shared" si="232"/>
        <v>58364.21027793021</v>
      </c>
      <c r="T226" s="134">
        <f t="shared" si="232"/>
        <v>57765.70906986485</v>
      </c>
      <c r="U226" s="134">
        <f t="shared" si="232"/>
        <v>57133.487308230695</v>
      </c>
      <c r="V226" s="134">
        <f t="shared" si="232"/>
        <v>56470.24263731323</v>
      </c>
      <c r="W226" s="134">
        <f t="shared" si="232"/>
        <v>55778.45688985514</v>
      </c>
      <c r="X226" s="134">
        <f t="shared" si="232"/>
        <v>55060.413351979645</v>
      </c>
      <c r="Y226" s="134">
        <f t="shared" si="232"/>
        <v>54318.21264692016</v>
      </c>
      <c r="Z226" s="134">
        <f t="shared" si="232"/>
        <v>53553.787348051395</v>
      </c>
      <c r="AA226" s="134">
        <f t="shared" si="232"/>
        <v>52768.9154228781</v>
      </c>
      <c r="AB226" s="134">
        <f t="shared" si="232"/>
        <v>51965.23260150463</v>
      </c>
      <c r="AC226" s="134">
        <f t="shared" si="232"/>
        <v>51144.243755627</v>
      </c>
      <c r="AD226" s="134">
        <f t="shared" si="232"/>
        <v>50307.333367205545</v>
      </c>
      <c r="AE226" s="134">
        <f t="shared" si="232"/>
        <v>49455.775159643774</v>
      </c>
      <c r="AF226" s="134">
        <f t="shared" si="232"/>
        <v>48590.7409584729</v>
      </c>
      <c r="AG226" s="134">
        <f t="shared" si="232"/>
        <v>47713.30884318166</v>
      </c>
      <c r="AH226" s="134">
        <f t="shared" si="232"/>
        <v>46824.47064689969</v>
      </c>
      <c r="AI226" s="134">
        <f t="shared" si="232"/>
        <v>45925.138856106234</v>
      </c>
      <c r="AJ226" s="134">
        <f t="shared" si="232"/>
        <v>45016.15295836223</v>
      </c>
      <c r="AK226" s="134">
        <f t="shared" si="232"/>
        <v>44098.2852822237</v>
      </c>
      <c r="AL226" s="134">
        <f t="shared" si="232"/>
        <v>43172.24636996222</v>
      </c>
      <c r="AM226" s="134">
        <f t="shared" si="232"/>
        <v>42238.689920467616</v>
      </c>
      <c r="AN226" s="134">
        <f t="shared" si="232"/>
        <v>41298.217336718546</v>
      </c>
      <c r="AO226" s="134">
        <f t="shared" si="232"/>
        <v>40351.38190945538</v>
      </c>
      <c r="AP226" s="134">
        <f t="shared" si="232"/>
        <v>39398.69266615921</v>
      </c>
      <c r="AQ226" s="134">
        <f t="shared" si="232"/>
        <v>38440.617912112706</v>
      </c>
      <c r="AR226" s="134">
        <f t="shared" si="232"/>
        <v>37477.58848817588</v>
      </c>
      <c r="AS226" s="134">
        <f t="shared" si="232"/>
        <v>36510.00076793997</v>
      </c>
      <c r="AT226" s="134">
        <f t="shared" si="232"/>
        <v>35538.219415108906</v>
      </c>
      <c r="AU226" s="134">
        <f t="shared" si="232"/>
        <v>34562.57992029027</v>
      </c>
      <c r="AV226" s="134">
        <f t="shared" si="232"/>
        <v>33583.390934843104</v>
      </c>
      <c r="AW226" s="134">
        <f t="shared" si="232"/>
        <v>32600.93641801767</v>
      </c>
      <c r="AX226" s="134">
        <f t="shared" si="232"/>
        <v>31615.477612324234</v>
      </c>
      <c r="AY226" s="134">
        <f t="shared" si="232"/>
        <v>30627.254860872243</v>
      </c>
      <c r="AZ226" s="134">
        <f t="shared" si="232"/>
        <v>29636.489279322366</v>
      </c>
      <c r="BA226" s="134">
        <f t="shared" si="232"/>
        <v>28643.38429408245</v>
      </c>
      <c r="BB226" s="134">
        <f t="shared" si="232"/>
        <v>27648.127057447688</v>
      </c>
      <c r="BC226" s="134">
        <f>BC222+BC215+BC214+BC213+BC217</f>
        <v>193012.28854451102</v>
      </c>
      <c r="BD226" s="134">
        <f>BD222+BD215+BD214+BD213+BD217</f>
        <v>0</v>
      </c>
      <c r="BE226" s="134">
        <f aca="true" t="shared" si="233" ref="BE226:BU226">BE222+BE215+BE214+BE213+BE217</f>
        <v>0</v>
      </c>
      <c r="BF226" s="134">
        <f t="shared" si="233"/>
        <v>0</v>
      </c>
      <c r="BG226" s="134">
        <f t="shared" si="233"/>
        <v>0</v>
      </c>
      <c r="BH226" s="134">
        <f t="shared" si="233"/>
        <v>0</v>
      </c>
      <c r="BI226" s="134">
        <f t="shared" si="233"/>
        <v>0</v>
      </c>
      <c r="BJ226" s="134">
        <f t="shared" si="233"/>
        <v>0</v>
      </c>
      <c r="BK226" s="134">
        <f t="shared" si="233"/>
        <v>0</v>
      </c>
      <c r="BL226" s="134">
        <f t="shared" si="233"/>
        <v>0</v>
      </c>
      <c r="BM226" s="134">
        <f t="shared" si="233"/>
        <v>0</v>
      </c>
      <c r="BN226" s="134">
        <f t="shared" si="233"/>
        <v>0</v>
      </c>
      <c r="BO226" s="134">
        <f t="shared" si="233"/>
        <v>0</v>
      </c>
      <c r="BP226" s="134">
        <f t="shared" si="233"/>
        <v>0</v>
      </c>
      <c r="BQ226" s="134">
        <f t="shared" si="233"/>
        <v>0</v>
      </c>
      <c r="BR226" s="134">
        <f t="shared" si="233"/>
        <v>0</v>
      </c>
      <c r="BS226" s="134">
        <f t="shared" si="233"/>
        <v>0</v>
      </c>
      <c r="BT226" s="134">
        <f t="shared" si="233"/>
        <v>0</v>
      </c>
      <c r="BU226" s="134">
        <f t="shared" si="233"/>
        <v>0</v>
      </c>
      <c r="BV226" s="134"/>
      <c r="BW226" s="134"/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  <c r="CJ226" s="134"/>
      <c r="CK226" s="134"/>
      <c r="CL226" s="134"/>
      <c r="CM226" s="134"/>
      <c r="CN226" s="134"/>
      <c r="CO226" s="134"/>
    </row>
    <row r="227" spans="1:93" ht="12.75">
      <c r="A227" s="15"/>
      <c r="B227" s="15"/>
      <c r="C227" s="129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  <c r="AV227" s="134"/>
      <c r="AW227" s="134"/>
      <c r="AX227" s="134"/>
      <c r="AY227" s="134"/>
      <c r="AZ227" s="134"/>
      <c r="BA227" s="134"/>
      <c r="BB227" s="134"/>
      <c r="BC227" s="134"/>
      <c r="BD227" s="134"/>
      <c r="BE227" s="134"/>
      <c r="BF227" s="134"/>
      <c r="BG227" s="134"/>
      <c r="BH227" s="134"/>
      <c r="BI227" s="134"/>
      <c r="BJ227" s="134"/>
      <c r="BK227" s="134"/>
      <c r="BL227" s="134"/>
      <c r="BM227" s="134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4"/>
      <c r="BX227" s="134"/>
      <c r="BY227" s="134"/>
      <c r="BZ227" s="134"/>
      <c r="CA227" s="134"/>
      <c r="CB227" s="134"/>
      <c r="CC227" s="134"/>
      <c r="CD227" s="134"/>
      <c r="CE227" s="134"/>
      <c r="CF227" s="134"/>
      <c r="CG227" s="134"/>
      <c r="CH227" s="134"/>
      <c r="CI227" s="134"/>
      <c r="CJ227" s="134"/>
      <c r="CK227" s="134"/>
      <c r="CL227" s="134"/>
      <c r="CM227" s="134"/>
      <c r="CN227" s="134"/>
      <c r="CO227" s="134"/>
    </row>
    <row r="228" spans="1:93" ht="12.75">
      <c r="A228" s="39"/>
      <c r="C228" s="129"/>
      <c r="D228" s="135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6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</row>
    <row r="229" s="129" customFormat="1" ht="12.75"/>
    <row r="230" spans="1:3" ht="12.75">
      <c r="A230" s="18" t="s">
        <v>55</v>
      </c>
      <c r="B230" s="18"/>
      <c r="C230" s="170"/>
    </row>
    <row r="231" spans="1:3" ht="12.75">
      <c r="A231" s="18"/>
      <c r="B231" s="18"/>
      <c r="C231" s="170"/>
    </row>
    <row r="232" spans="1:3" ht="12.75">
      <c r="A232" s="54" t="s">
        <v>133</v>
      </c>
      <c r="B232" s="54"/>
      <c r="C232" s="116"/>
    </row>
    <row r="233" spans="1:93" ht="12.75">
      <c r="A233" s="124" t="s">
        <v>75</v>
      </c>
      <c r="C233" s="129"/>
      <c r="D233" s="198">
        <f>Data!D33</f>
        <v>1445500</v>
      </c>
      <c r="E233" s="198">
        <f>Data!E33</f>
        <v>1547400</v>
      </c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  <c r="BT233" s="137"/>
      <c r="BU233" s="137"/>
      <c r="BV233" s="137"/>
      <c r="BW233" s="137"/>
      <c r="BX233" s="137"/>
      <c r="BY233" s="137"/>
      <c r="BZ233" s="137"/>
      <c r="CA233" s="137"/>
      <c r="CB233" s="137"/>
      <c r="CC233" s="137"/>
      <c r="CD233" s="137"/>
      <c r="CE233" s="137"/>
      <c r="CF233" s="137"/>
      <c r="CG233" s="137"/>
      <c r="CH233" s="137"/>
      <c r="CI233" s="137"/>
      <c r="CJ233" s="137"/>
      <c r="CK233" s="137"/>
      <c r="CL233" s="137"/>
      <c r="CM233" s="137"/>
      <c r="CN233" s="137"/>
      <c r="CO233" s="137"/>
    </row>
    <row r="234" spans="1:93" ht="12.75">
      <c r="A234" s="124" t="s">
        <v>161</v>
      </c>
      <c r="C234" s="129"/>
      <c r="D234" s="198">
        <f>Data!D34</f>
        <v>43580.68805853658</v>
      </c>
      <c r="E234" s="198">
        <f>Data!E34</f>
        <v>25958.273898305084</v>
      </c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  <c r="BV234" s="133"/>
      <c r="BW234" s="133"/>
      <c r="BX234" s="133"/>
      <c r="BY234" s="133"/>
      <c r="BZ234" s="133"/>
      <c r="CA234" s="133"/>
      <c r="CB234" s="133"/>
      <c r="CC234" s="133"/>
      <c r="CD234" s="133"/>
      <c r="CE234" s="133"/>
      <c r="CF234" s="133"/>
      <c r="CG234" s="133"/>
      <c r="CH234" s="133"/>
      <c r="CI234" s="133"/>
      <c r="CJ234" s="133"/>
      <c r="CK234" s="133"/>
      <c r="CL234" s="133"/>
      <c r="CM234" s="133"/>
      <c r="CN234" s="133"/>
      <c r="CO234" s="133"/>
    </row>
    <row r="235" spans="1:93" ht="12.75">
      <c r="A235" s="124" t="s">
        <v>70</v>
      </c>
      <c r="C235" s="129"/>
      <c r="D235" s="198">
        <f>Data!D35</f>
        <v>0</v>
      </c>
      <c r="E235" s="198">
        <f>Data!E35</f>
        <v>36600</v>
      </c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133"/>
      <c r="BW235" s="133"/>
      <c r="BX235" s="133"/>
      <c r="BY235" s="133"/>
      <c r="BZ235" s="133"/>
      <c r="CA235" s="133"/>
      <c r="CB235" s="133"/>
      <c r="CC235" s="133"/>
      <c r="CD235" s="133"/>
      <c r="CE235" s="133"/>
      <c r="CF235" s="133"/>
      <c r="CG235" s="133"/>
      <c r="CH235" s="133"/>
      <c r="CI235" s="133"/>
      <c r="CJ235" s="133"/>
      <c r="CK235" s="133"/>
      <c r="CL235" s="133"/>
      <c r="CM235" s="133"/>
      <c r="CN235" s="133"/>
      <c r="CO235" s="133"/>
    </row>
    <row r="236" spans="3:93" ht="12.75">
      <c r="C236" s="129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  <c r="BV236" s="133"/>
      <c r="BW236" s="133"/>
      <c r="BX236" s="133"/>
      <c r="BY236" s="133"/>
      <c r="BZ236" s="133"/>
      <c r="CA236" s="133"/>
      <c r="CB236" s="133"/>
      <c r="CC236" s="133"/>
      <c r="CD236" s="133"/>
      <c r="CE236" s="133"/>
      <c r="CF236" s="133"/>
      <c r="CG236" s="133"/>
      <c r="CH236" s="133"/>
      <c r="CI236" s="133"/>
      <c r="CJ236" s="133"/>
      <c r="CK236" s="133"/>
      <c r="CL236" s="133"/>
      <c r="CM236" s="133"/>
      <c r="CN236" s="133"/>
      <c r="CO236" s="133"/>
    </row>
    <row r="237" spans="1:93" ht="12.75">
      <c r="A237" s="124" t="s">
        <v>71</v>
      </c>
      <c r="C237" s="129"/>
      <c r="D237" s="133">
        <f>D233-D234-D235</f>
        <v>1401919.3119414635</v>
      </c>
      <c r="E237" s="133">
        <f>E233-E234-E235</f>
        <v>1484841.7261016949</v>
      </c>
      <c r="F237" s="133">
        <f>E237</f>
        <v>1484841.7261016949</v>
      </c>
      <c r="G237" s="133">
        <f aca="true" t="shared" si="234" ref="G237:BR237">F237</f>
        <v>1484841.7261016949</v>
      </c>
      <c r="H237" s="133">
        <f t="shared" si="234"/>
        <v>1484841.7261016949</v>
      </c>
      <c r="I237" s="133">
        <f t="shared" si="234"/>
        <v>1484841.7261016949</v>
      </c>
      <c r="J237" s="133">
        <f t="shared" si="234"/>
        <v>1484841.7261016949</v>
      </c>
      <c r="K237" s="133">
        <f t="shared" si="234"/>
        <v>1484841.7261016949</v>
      </c>
      <c r="L237" s="133">
        <f t="shared" si="234"/>
        <v>1484841.7261016949</v>
      </c>
      <c r="M237" s="133">
        <f t="shared" si="234"/>
        <v>1484841.7261016949</v>
      </c>
      <c r="N237" s="133">
        <f t="shared" si="234"/>
        <v>1484841.7261016949</v>
      </c>
      <c r="O237" s="133">
        <f t="shared" si="234"/>
        <v>1484841.7261016949</v>
      </c>
      <c r="P237" s="133">
        <f t="shared" si="234"/>
        <v>1484841.7261016949</v>
      </c>
      <c r="Q237" s="133">
        <f t="shared" si="234"/>
        <v>1484841.7261016949</v>
      </c>
      <c r="R237" s="133">
        <f t="shared" si="234"/>
        <v>1484841.7261016949</v>
      </c>
      <c r="S237" s="133">
        <f t="shared" si="234"/>
        <v>1484841.7261016949</v>
      </c>
      <c r="T237" s="133">
        <f t="shared" si="234"/>
        <v>1484841.7261016949</v>
      </c>
      <c r="U237" s="133">
        <f t="shared" si="234"/>
        <v>1484841.7261016949</v>
      </c>
      <c r="V237" s="133">
        <f t="shared" si="234"/>
        <v>1484841.7261016949</v>
      </c>
      <c r="W237" s="133">
        <f t="shared" si="234"/>
        <v>1484841.7261016949</v>
      </c>
      <c r="X237" s="133">
        <f t="shared" si="234"/>
        <v>1484841.7261016949</v>
      </c>
      <c r="Y237" s="133">
        <f t="shared" si="234"/>
        <v>1484841.7261016949</v>
      </c>
      <c r="Z237" s="133">
        <f t="shared" si="234"/>
        <v>1484841.7261016949</v>
      </c>
      <c r="AA237" s="133">
        <f t="shared" si="234"/>
        <v>1484841.7261016949</v>
      </c>
      <c r="AB237" s="133">
        <f t="shared" si="234"/>
        <v>1484841.7261016949</v>
      </c>
      <c r="AC237" s="133">
        <f t="shared" si="234"/>
        <v>1484841.7261016949</v>
      </c>
      <c r="AD237" s="133">
        <f t="shared" si="234"/>
        <v>1484841.7261016949</v>
      </c>
      <c r="AE237" s="133">
        <f t="shared" si="234"/>
        <v>1484841.7261016949</v>
      </c>
      <c r="AF237" s="133">
        <f t="shared" si="234"/>
        <v>1484841.7261016949</v>
      </c>
      <c r="AG237" s="133">
        <f t="shared" si="234"/>
        <v>1484841.7261016949</v>
      </c>
      <c r="AH237" s="133">
        <f t="shared" si="234"/>
        <v>1484841.7261016949</v>
      </c>
      <c r="AI237" s="133">
        <f t="shared" si="234"/>
        <v>1484841.7261016949</v>
      </c>
      <c r="AJ237" s="133">
        <f t="shared" si="234"/>
        <v>1484841.7261016949</v>
      </c>
      <c r="AK237" s="133">
        <f t="shared" si="234"/>
        <v>1484841.7261016949</v>
      </c>
      <c r="AL237" s="133">
        <f t="shared" si="234"/>
        <v>1484841.7261016949</v>
      </c>
      <c r="AM237" s="133">
        <f t="shared" si="234"/>
        <v>1484841.7261016949</v>
      </c>
      <c r="AN237" s="133">
        <f t="shared" si="234"/>
        <v>1484841.7261016949</v>
      </c>
      <c r="AO237" s="133">
        <f t="shared" si="234"/>
        <v>1484841.7261016949</v>
      </c>
      <c r="AP237" s="133">
        <f t="shared" si="234"/>
        <v>1484841.7261016949</v>
      </c>
      <c r="AQ237" s="133">
        <f t="shared" si="234"/>
        <v>1484841.7261016949</v>
      </c>
      <c r="AR237" s="133">
        <f t="shared" si="234"/>
        <v>1484841.7261016949</v>
      </c>
      <c r="AS237" s="133">
        <f t="shared" si="234"/>
        <v>1484841.7261016949</v>
      </c>
      <c r="AT237" s="133">
        <f t="shared" si="234"/>
        <v>1484841.7261016949</v>
      </c>
      <c r="AU237" s="133">
        <f t="shared" si="234"/>
        <v>1484841.7261016949</v>
      </c>
      <c r="AV237" s="133">
        <f t="shared" si="234"/>
        <v>1484841.7261016949</v>
      </c>
      <c r="AW237" s="133">
        <f t="shared" si="234"/>
        <v>1484841.7261016949</v>
      </c>
      <c r="AX237" s="133">
        <f t="shared" si="234"/>
        <v>1484841.7261016949</v>
      </c>
      <c r="AY237" s="133">
        <f t="shared" si="234"/>
        <v>1484841.7261016949</v>
      </c>
      <c r="AZ237" s="133">
        <f t="shared" si="234"/>
        <v>1484841.7261016949</v>
      </c>
      <c r="BA237" s="133">
        <f t="shared" si="234"/>
        <v>1484841.7261016949</v>
      </c>
      <c r="BB237" s="133">
        <f t="shared" si="234"/>
        <v>1484841.7261016949</v>
      </c>
      <c r="BC237" s="133">
        <f t="shared" si="234"/>
        <v>1484841.7261016949</v>
      </c>
      <c r="BD237" s="133">
        <f t="shared" si="234"/>
        <v>1484841.7261016949</v>
      </c>
      <c r="BE237" s="133">
        <f t="shared" si="234"/>
        <v>1484841.7261016949</v>
      </c>
      <c r="BF237" s="133">
        <f t="shared" si="234"/>
        <v>1484841.7261016949</v>
      </c>
      <c r="BG237" s="133">
        <f t="shared" si="234"/>
        <v>1484841.7261016949</v>
      </c>
      <c r="BH237" s="133">
        <f t="shared" si="234"/>
        <v>1484841.7261016949</v>
      </c>
      <c r="BI237" s="133">
        <f t="shared" si="234"/>
        <v>1484841.7261016949</v>
      </c>
      <c r="BJ237" s="133">
        <f t="shared" si="234"/>
        <v>1484841.7261016949</v>
      </c>
      <c r="BK237" s="133">
        <f t="shared" si="234"/>
        <v>1484841.7261016949</v>
      </c>
      <c r="BL237" s="133">
        <f t="shared" si="234"/>
        <v>1484841.7261016949</v>
      </c>
      <c r="BM237" s="133">
        <f t="shared" si="234"/>
        <v>1484841.7261016949</v>
      </c>
      <c r="BN237" s="133">
        <f t="shared" si="234"/>
        <v>1484841.7261016949</v>
      </c>
      <c r="BO237" s="133">
        <f t="shared" si="234"/>
        <v>1484841.7261016949</v>
      </c>
      <c r="BP237" s="133">
        <f t="shared" si="234"/>
        <v>1484841.7261016949</v>
      </c>
      <c r="BQ237" s="133">
        <f t="shared" si="234"/>
        <v>1484841.7261016949</v>
      </c>
      <c r="BR237" s="133">
        <f t="shared" si="234"/>
        <v>1484841.7261016949</v>
      </c>
      <c r="BS237" s="133">
        <f>BR237</f>
        <v>1484841.7261016949</v>
      </c>
      <c r="BT237" s="133">
        <f>BS237</f>
        <v>1484841.7261016949</v>
      </c>
      <c r="BU237" s="133">
        <f>BT237</f>
        <v>1484841.7261016949</v>
      </c>
      <c r="BV237" s="133"/>
      <c r="BW237" s="133"/>
      <c r="BX237" s="133"/>
      <c r="BY237" s="133"/>
      <c r="BZ237" s="133"/>
      <c r="CA237" s="133"/>
      <c r="CB237" s="133"/>
      <c r="CC237" s="133"/>
      <c r="CD237" s="133"/>
      <c r="CE237" s="133"/>
      <c r="CF237" s="133"/>
      <c r="CG237" s="133"/>
      <c r="CH237" s="133"/>
      <c r="CI237" s="133"/>
      <c r="CJ237" s="133"/>
      <c r="CK237" s="133"/>
      <c r="CL237" s="133"/>
      <c r="CM237" s="133"/>
      <c r="CN237" s="133"/>
      <c r="CO237" s="133"/>
    </row>
    <row r="238" spans="1:93" ht="12.75">
      <c r="A238" s="124" t="s">
        <v>72</v>
      </c>
      <c r="C238" s="129"/>
      <c r="D238" s="133">
        <f>D226</f>
        <v>0</v>
      </c>
      <c r="E238" s="133">
        <f>E226</f>
        <v>29575.307348648195</v>
      </c>
      <c r="F238" s="133">
        <f>F226</f>
        <v>60303.08890296385</v>
      </c>
      <c r="G238" s="133">
        <f>G226</f>
        <v>61542.66245520831</v>
      </c>
      <c r="H238" s="133">
        <f aca="true" t="shared" si="235" ref="H238:AS238">H226</f>
        <v>61669.092875529146</v>
      </c>
      <c r="I238" s="133">
        <f t="shared" si="235"/>
        <v>61703.808212010284</v>
      </c>
      <c r="J238" s="133">
        <f t="shared" si="235"/>
        <v>61654.14567135889</v>
      </c>
      <c r="K238" s="133">
        <f t="shared" si="235"/>
        <v>61526.855483745574</v>
      </c>
      <c r="L238" s="133">
        <f t="shared" si="235"/>
        <v>61328.14786092729</v>
      </c>
      <c r="M238" s="133">
        <f t="shared" si="235"/>
        <v>61063.73619772043</v>
      </c>
      <c r="N238" s="133">
        <f t="shared" si="235"/>
        <v>60738.87681735608</v>
      </c>
      <c r="O238" s="133">
        <f t="shared" si="235"/>
        <v>60358.40553720684</v>
      </c>
      <c r="P238" s="133">
        <f t="shared" si="235"/>
        <v>59926.771309255506</v>
      </c>
      <c r="Q238" s="133">
        <f t="shared" si="235"/>
        <v>59448.06716932624</v>
      </c>
      <c r="R238" s="133">
        <f t="shared" si="235"/>
        <v>58926.058710377285</v>
      </c>
      <c r="S238" s="133">
        <f t="shared" si="235"/>
        <v>58364.21027793021</v>
      </c>
      <c r="T238" s="133">
        <f t="shared" si="235"/>
        <v>57765.70906986485</v>
      </c>
      <c r="U238" s="133">
        <f t="shared" si="235"/>
        <v>57133.487308230695</v>
      </c>
      <c r="V238" s="133">
        <f t="shared" si="235"/>
        <v>56470.24263731323</v>
      </c>
      <c r="W238" s="133">
        <f t="shared" si="235"/>
        <v>55778.45688985514</v>
      </c>
      <c r="X238" s="133">
        <f t="shared" si="235"/>
        <v>55060.413351979645</v>
      </c>
      <c r="Y238" s="133">
        <f t="shared" si="235"/>
        <v>54318.21264692016</v>
      </c>
      <c r="Z238" s="133">
        <f t="shared" si="235"/>
        <v>53553.787348051395</v>
      </c>
      <c r="AA238" s="133">
        <f t="shared" si="235"/>
        <v>52768.9154228781</v>
      </c>
      <c r="AB238" s="133">
        <f t="shared" si="235"/>
        <v>51965.23260150463</v>
      </c>
      <c r="AC238" s="133">
        <f t="shared" si="235"/>
        <v>51144.243755627</v>
      </c>
      <c r="AD238" s="133">
        <f t="shared" si="235"/>
        <v>50307.333367205545</v>
      </c>
      <c r="AE238" s="133">
        <f t="shared" si="235"/>
        <v>49455.775159643774</v>
      </c>
      <c r="AF238" s="133">
        <f t="shared" si="235"/>
        <v>48590.7409584729</v>
      </c>
      <c r="AG238" s="133">
        <f t="shared" si="235"/>
        <v>47713.30884318166</v>
      </c>
      <c r="AH238" s="133">
        <f t="shared" si="235"/>
        <v>46824.47064689969</v>
      </c>
      <c r="AI238" s="133">
        <f t="shared" si="235"/>
        <v>45925.138856106234</v>
      </c>
      <c r="AJ238" s="133">
        <f t="shared" si="235"/>
        <v>45016.15295836223</v>
      </c>
      <c r="AK238" s="133">
        <f t="shared" si="235"/>
        <v>44098.2852822237</v>
      </c>
      <c r="AL238" s="133">
        <f t="shared" si="235"/>
        <v>43172.24636996222</v>
      </c>
      <c r="AM238" s="133">
        <f t="shared" si="235"/>
        <v>42238.689920467616</v>
      </c>
      <c r="AN238" s="133">
        <f t="shared" si="235"/>
        <v>41298.217336718546</v>
      </c>
      <c r="AO238" s="133">
        <f t="shared" si="235"/>
        <v>40351.38190945538</v>
      </c>
      <c r="AP238" s="133">
        <f t="shared" si="235"/>
        <v>39398.69266615921</v>
      </c>
      <c r="AQ238" s="133">
        <f t="shared" si="235"/>
        <v>38440.617912112706</v>
      </c>
      <c r="AR238" s="133">
        <f t="shared" si="235"/>
        <v>37477.58848817588</v>
      </c>
      <c r="AS238" s="133">
        <f t="shared" si="235"/>
        <v>36510.00076793997</v>
      </c>
      <c r="AT238" s="133">
        <f aca="true" t="shared" si="236" ref="AT238:BC238">AT226</f>
        <v>35538.219415108906</v>
      </c>
      <c r="AU238" s="133">
        <f t="shared" si="236"/>
        <v>34562.57992029027</v>
      </c>
      <c r="AV238" s="133">
        <f t="shared" si="236"/>
        <v>33583.390934843104</v>
      </c>
      <c r="AW238" s="133">
        <f t="shared" si="236"/>
        <v>32600.93641801767</v>
      </c>
      <c r="AX238" s="133">
        <f t="shared" si="236"/>
        <v>31615.477612324234</v>
      </c>
      <c r="AY238" s="133">
        <f t="shared" si="236"/>
        <v>30627.254860872243</v>
      </c>
      <c r="AZ238" s="133">
        <f t="shared" si="236"/>
        <v>29636.489279322366</v>
      </c>
      <c r="BA238" s="133">
        <f t="shared" si="236"/>
        <v>28643.38429408245</v>
      </c>
      <c r="BB238" s="133">
        <f t="shared" si="236"/>
        <v>27648.127057447688</v>
      </c>
      <c r="BC238" s="133">
        <f t="shared" si="236"/>
        <v>193012.28854451102</v>
      </c>
      <c r="BD238" s="133">
        <f aca="true" t="shared" si="237" ref="BD238:BU238">BD226</f>
        <v>0</v>
      </c>
      <c r="BE238" s="133">
        <f t="shared" si="237"/>
        <v>0</v>
      </c>
      <c r="BF238" s="133">
        <f t="shared" si="237"/>
        <v>0</v>
      </c>
      <c r="BG238" s="133">
        <f t="shared" si="237"/>
        <v>0</v>
      </c>
      <c r="BH238" s="133">
        <f t="shared" si="237"/>
        <v>0</v>
      </c>
      <c r="BI238" s="133">
        <f t="shared" si="237"/>
        <v>0</v>
      </c>
      <c r="BJ238" s="133">
        <f t="shared" si="237"/>
        <v>0</v>
      </c>
      <c r="BK238" s="133">
        <f t="shared" si="237"/>
        <v>0</v>
      </c>
      <c r="BL238" s="133">
        <f t="shared" si="237"/>
        <v>0</v>
      </c>
      <c r="BM238" s="133">
        <f t="shared" si="237"/>
        <v>0</v>
      </c>
      <c r="BN238" s="133">
        <f t="shared" si="237"/>
        <v>0</v>
      </c>
      <c r="BO238" s="133">
        <f t="shared" si="237"/>
        <v>0</v>
      </c>
      <c r="BP238" s="133">
        <f t="shared" si="237"/>
        <v>0</v>
      </c>
      <c r="BQ238" s="133">
        <f t="shared" si="237"/>
        <v>0</v>
      </c>
      <c r="BR238" s="133">
        <f t="shared" si="237"/>
        <v>0</v>
      </c>
      <c r="BS238" s="133">
        <f t="shared" si="237"/>
        <v>0</v>
      </c>
      <c r="BT238" s="133">
        <f t="shared" si="237"/>
        <v>0</v>
      </c>
      <c r="BU238" s="133">
        <f t="shared" si="237"/>
        <v>0</v>
      </c>
      <c r="BV238" s="133"/>
      <c r="BW238" s="133"/>
      <c r="BX238" s="133"/>
      <c r="BY238" s="133"/>
      <c r="BZ238" s="133"/>
      <c r="CA238" s="133"/>
      <c r="CB238" s="133"/>
      <c r="CC238" s="133"/>
      <c r="CD238" s="133"/>
      <c r="CE238" s="133"/>
      <c r="CF238" s="133"/>
      <c r="CG238" s="133"/>
      <c r="CH238" s="133"/>
      <c r="CI238" s="133"/>
      <c r="CJ238" s="133"/>
      <c r="CK238" s="133"/>
      <c r="CL238" s="133"/>
      <c r="CM238" s="133"/>
      <c r="CN238" s="133"/>
      <c r="CO238" s="133"/>
    </row>
    <row r="239" spans="1:93" ht="12.75">
      <c r="A239" s="124" t="s">
        <v>73</v>
      </c>
      <c r="C239" s="129"/>
      <c r="D239" s="133">
        <f>D195</f>
        <v>43580.68805853658</v>
      </c>
      <c r="E239" s="133">
        <f aca="true" t="shared" si="238" ref="E239:BP239">E195</f>
        <v>25958.273898305084</v>
      </c>
      <c r="F239" s="133">
        <f t="shared" si="238"/>
        <v>0</v>
      </c>
      <c r="G239" s="133">
        <f t="shared" si="238"/>
        <v>0</v>
      </c>
      <c r="H239" s="133">
        <f t="shared" si="238"/>
        <v>0</v>
      </c>
      <c r="I239" s="133">
        <f t="shared" si="238"/>
        <v>0</v>
      </c>
      <c r="J239" s="133">
        <f t="shared" si="238"/>
        <v>0</v>
      </c>
      <c r="K239" s="133">
        <f t="shared" si="238"/>
        <v>0</v>
      </c>
      <c r="L239" s="133">
        <f t="shared" si="238"/>
        <v>0</v>
      </c>
      <c r="M239" s="133">
        <f t="shared" si="238"/>
        <v>0</v>
      </c>
      <c r="N239" s="133">
        <f t="shared" si="238"/>
        <v>0</v>
      </c>
      <c r="O239" s="133">
        <f t="shared" si="238"/>
        <v>0</v>
      </c>
      <c r="P239" s="133">
        <f t="shared" si="238"/>
        <v>0</v>
      </c>
      <c r="Q239" s="133">
        <f t="shared" si="238"/>
        <v>0</v>
      </c>
      <c r="R239" s="133">
        <f t="shared" si="238"/>
        <v>0</v>
      </c>
      <c r="S239" s="133">
        <f t="shared" si="238"/>
        <v>0</v>
      </c>
      <c r="T239" s="133">
        <f t="shared" si="238"/>
        <v>0</v>
      </c>
      <c r="U239" s="133">
        <f t="shared" si="238"/>
        <v>0</v>
      </c>
      <c r="V239" s="133">
        <f t="shared" si="238"/>
        <v>0</v>
      </c>
      <c r="W239" s="133">
        <f t="shared" si="238"/>
        <v>0</v>
      </c>
      <c r="X239" s="133">
        <f t="shared" si="238"/>
        <v>0</v>
      </c>
      <c r="Y239" s="133">
        <f t="shared" si="238"/>
        <v>0</v>
      </c>
      <c r="Z239" s="133">
        <f t="shared" si="238"/>
        <v>0</v>
      </c>
      <c r="AA239" s="133">
        <f t="shared" si="238"/>
        <v>0</v>
      </c>
      <c r="AB239" s="133">
        <f t="shared" si="238"/>
        <v>0</v>
      </c>
      <c r="AC239" s="133">
        <f t="shared" si="238"/>
        <v>0</v>
      </c>
      <c r="AD239" s="133">
        <f t="shared" si="238"/>
        <v>0</v>
      </c>
      <c r="AE239" s="133">
        <f t="shared" si="238"/>
        <v>0</v>
      </c>
      <c r="AF239" s="133">
        <f t="shared" si="238"/>
        <v>0</v>
      </c>
      <c r="AG239" s="133">
        <f t="shared" si="238"/>
        <v>0</v>
      </c>
      <c r="AH239" s="133">
        <f t="shared" si="238"/>
        <v>0</v>
      </c>
      <c r="AI239" s="133">
        <f t="shared" si="238"/>
        <v>0</v>
      </c>
      <c r="AJ239" s="133">
        <f t="shared" si="238"/>
        <v>0</v>
      </c>
      <c r="AK239" s="133">
        <f t="shared" si="238"/>
        <v>0</v>
      </c>
      <c r="AL239" s="133">
        <f t="shared" si="238"/>
        <v>0</v>
      </c>
      <c r="AM239" s="133">
        <f t="shared" si="238"/>
        <v>0</v>
      </c>
      <c r="AN239" s="133">
        <f t="shared" si="238"/>
        <v>0</v>
      </c>
      <c r="AO239" s="133">
        <f t="shared" si="238"/>
        <v>0</v>
      </c>
      <c r="AP239" s="133">
        <f t="shared" si="238"/>
        <v>0</v>
      </c>
      <c r="AQ239" s="133">
        <f t="shared" si="238"/>
        <v>0</v>
      </c>
      <c r="AR239" s="133">
        <f t="shared" si="238"/>
        <v>0</v>
      </c>
      <c r="AS239" s="133">
        <f t="shared" si="238"/>
        <v>0</v>
      </c>
      <c r="AT239" s="133">
        <f t="shared" si="238"/>
        <v>0</v>
      </c>
      <c r="AU239" s="133">
        <f t="shared" si="238"/>
        <v>0</v>
      </c>
      <c r="AV239" s="133">
        <f t="shared" si="238"/>
        <v>0</v>
      </c>
      <c r="AW239" s="133">
        <f t="shared" si="238"/>
        <v>0</v>
      </c>
      <c r="AX239" s="133">
        <f t="shared" si="238"/>
        <v>0</v>
      </c>
      <c r="AY239" s="133">
        <f t="shared" si="238"/>
        <v>0</v>
      </c>
      <c r="AZ239" s="133">
        <f t="shared" si="238"/>
        <v>0</v>
      </c>
      <c r="BA239" s="133">
        <f t="shared" si="238"/>
        <v>0</v>
      </c>
      <c r="BB239" s="133">
        <f t="shared" si="238"/>
        <v>0</v>
      </c>
      <c r="BC239" s="133">
        <f t="shared" si="238"/>
        <v>0</v>
      </c>
      <c r="BD239" s="133">
        <f t="shared" si="238"/>
        <v>0</v>
      </c>
      <c r="BE239" s="133">
        <f t="shared" si="238"/>
        <v>0</v>
      </c>
      <c r="BF239" s="133">
        <f t="shared" si="238"/>
        <v>0</v>
      </c>
      <c r="BG239" s="133">
        <f t="shared" si="238"/>
        <v>0</v>
      </c>
      <c r="BH239" s="133">
        <f t="shared" si="238"/>
        <v>0</v>
      </c>
      <c r="BI239" s="133">
        <f t="shared" si="238"/>
        <v>0</v>
      </c>
      <c r="BJ239" s="133">
        <f t="shared" si="238"/>
        <v>0</v>
      </c>
      <c r="BK239" s="133">
        <f t="shared" si="238"/>
        <v>0</v>
      </c>
      <c r="BL239" s="133">
        <f t="shared" si="238"/>
        <v>0</v>
      </c>
      <c r="BM239" s="133">
        <f t="shared" si="238"/>
        <v>0</v>
      </c>
      <c r="BN239" s="133">
        <f t="shared" si="238"/>
        <v>0</v>
      </c>
      <c r="BO239" s="133">
        <f t="shared" si="238"/>
        <v>0</v>
      </c>
      <c r="BP239" s="133">
        <f t="shared" si="238"/>
        <v>0</v>
      </c>
      <c r="BQ239" s="133">
        <f>BQ195</f>
        <v>0</v>
      </c>
      <c r="BR239" s="133">
        <f>BR195</f>
        <v>0</v>
      </c>
      <c r="BS239" s="133">
        <f>BS195</f>
        <v>0</v>
      </c>
      <c r="BT239" s="133">
        <f>BT195</f>
        <v>0</v>
      </c>
      <c r="BU239" s="133">
        <f>BU195</f>
        <v>0</v>
      </c>
      <c r="BV239" s="133"/>
      <c r="BW239" s="133"/>
      <c r="BX239" s="133"/>
      <c r="BY239" s="133"/>
      <c r="BZ239" s="133"/>
      <c r="CA239" s="133"/>
      <c r="CB239" s="133"/>
      <c r="CC239" s="133"/>
      <c r="CD239" s="133"/>
      <c r="CE239" s="133"/>
      <c r="CF239" s="133"/>
      <c r="CG239" s="133"/>
      <c r="CH239" s="133"/>
      <c r="CI239" s="133"/>
      <c r="CJ239" s="133"/>
      <c r="CK239" s="133"/>
      <c r="CL239" s="133"/>
      <c r="CM239" s="133"/>
      <c r="CN239" s="133"/>
      <c r="CO239" s="133"/>
    </row>
    <row r="240" spans="3:5" s="204" customFormat="1" ht="12.75">
      <c r="C240" s="203"/>
      <c r="D240" s="205"/>
      <c r="E240" s="206"/>
    </row>
    <row r="241" spans="1:93" ht="12.75">
      <c r="A241" s="124" t="s">
        <v>74</v>
      </c>
      <c r="C241" s="129"/>
      <c r="D241" s="133">
        <f>D237+D238+D239</f>
        <v>1445500</v>
      </c>
      <c r="E241" s="133">
        <f aca="true" t="shared" si="239" ref="E241:BP241">E237+E238+E239</f>
        <v>1540375.307348648</v>
      </c>
      <c r="F241" s="133">
        <f t="shared" si="239"/>
        <v>1545144.8150046587</v>
      </c>
      <c r="G241" s="133">
        <f t="shared" si="239"/>
        <v>1546384.3885569032</v>
      </c>
      <c r="H241" s="133">
        <f t="shared" si="239"/>
        <v>1546510.818977224</v>
      </c>
      <c r="I241" s="133">
        <f t="shared" si="239"/>
        <v>1546545.534313705</v>
      </c>
      <c r="J241" s="133">
        <f t="shared" si="239"/>
        <v>1546495.8717730537</v>
      </c>
      <c r="K241" s="133">
        <f t="shared" si="239"/>
        <v>1546368.5815854403</v>
      </c>
      <c r="L241" s="133">
        <f t="shared" si="239"/>
        <v>1546169.8739626221</v>
      </c>
      <c r="M241" s="133">
        <f t="shared" si="239"/>
        <v>1545905.4622994154</v>
      </c>
      <c r="N241" s="133">
        <f t="shared" si="239"/>
        <v>1545580.602919051</v>
      </c>
      <c r="O241" s="133">
        <f t="shared" si="239"/>
        <v>1545200.1316389018</v>
      </c>
      <c r="P241" s="133">
        <f t="shared" si="239"/>
        <v>1544768.4974109503</v>
      </c>
      <c r="Q241" s="133">
        <f t="shared" si="239"/>
        <v>1544289.793271021</v>
      </c>
      <c r="R241" s="133">
        <f t="shared" si="239"/>
        <v>1543767.784812072</v>
      </c>
      <c r="S241" s="133">
        <f t="shared" si="239"/>
        <v>1543205.936379625</v>
      </c>
      <c r="T241" s="133">
        <f t="shared" si="239"/>
        <v>1542607.4351715597</v>
      </c>
      <c r="U241" s="133">
        <f t="shared" si="239"/>
        <v>1541975.2134099256</v>
      </c>
      <c r="V241" s="133">
        <f t="shared" si="239"/>
        <v>1541311.968739008</v>
      </c>
      <c r="W241" s="133">
        <f t="shared" si="239"/>
        <v>1540620.18299155</v>
      </c>
      <c r="X241" s="133">
        <f t="shared" si="239"/>
        <v>1539902.1394536744</v>
      </c>
      <c r="Y241" s="133">
        <f t="shared" si="239"/>
        <v>1539159.938748615</v>
      </c>
      <c r="Z241" s="133">
        <f t="shared" si="239"/>
        <v>1538395.5134497462</v>
      </c>
      <c r="AA241" s="133">
        <f t="shared" si="239"/>
        <v>1537610.6415245729</v>
      </c>
      <c r="AB241" s="133">
        <f t="shared" si="239"/>
        <v>1536806.9587031994</v>
      </c>
      <c r="AC241" s="133">
        <f t="shared" si="239"/>
        <v>1535985.9698573218</v>
      </c>
      <c r="AD241" s="133">
        <f t="shared" si="239"/>
        <v>1535149.0594689003</v>
      </c>
      <c r="AE241" s="133">
        <f t="shared" si="239"/>
        <v>1534297.5012613386</v>
      </c>
      <c r="AF241" s="133">
        <f t="shared" si="239"/>
        <v>1533432.4670601678</v>
      </c>
      <c r="AG241" s="133">
        <f t="shared" si="239"/>
        <v>1532555.0349448766</v>
      </c>
      <c r="AH241" s="133">
        <f t="shared" si="239"/>
        <v>1531666.1967485945</v>
      </c>
      <c r="AI241" s="133">
        <f t="shared" si="239"/>
        <v>1530766.864957801</v>
      </c>
      <c r="AJ241" s="133">
        <f t="shared" si="239"/>
        <v>1529857.879060057</v>
      </c>
      <c r="AK241" s="133">
        <f t="shared" si="239"/>
        <v>1528940.0113839186</v>
      </c>
      <c r="AL241" s="133">
        <f t="shared" si="239"/>
        <v>1528013.972471657</v>
      </c>
      <c r="AM241" s="133">
        <f t="shared" si="239"/>
        <v>1527080.4160221624</v>
      </c>
      <c r="AN241" s="133">
        <f t="shared" si="239"/>
        <v>1526139.9434384133</v>
      </c>
      <c r="AO241" s="133">
        <f t="shared" si="239"/>
        <v>1525193.1080111503</v>
      </c>
      <c r="AP241" s="133">
        <f t="shared" si="239"/>
        <v>1524240.418767854</v>
      </c>
      <c r="AQ241" s="133">
        <f t="shared" si="239"/>
        <v>1523282.3440138076</v>
      </c>
      <c r="AR241" s="133">
        <f t="shared" si="239"/>
        <v>1522319.3145898706</v>
      </c>
      <c r="AS241" s="133">
        <f t="shared" si="239"/>
        <v>1521351.7268696348</v>
      </c>
      <c r="AT241" s="133">
        <f t="shared" si="239"/>
        <v>1520379.9455168038</v>
      </c>
      <c r="AU241" s="133">
        <f t="shared" si="239"/>
        <v>1519404.3060219851</v>
      </c>
      <c r="AV241" s="133">
        <f t="shared" si="239"/>
        <v>1518425.117036538</v>
      </c>
      <c r="AW241" s="133">
        <f t="shared" si="239"/>
        <v>1517442.6625197125</v>
      </c>
      <c r="AX241" s="133">
        <f t="shared" si="239"/>
        <v>1516457.2037140192</v>
      </c>
      <c r="AY241" s="133">
        <f t="shared" si="239"/>
        <v>1515468.980962567</v>
      </c>
      <c r="AZ241" s="133">
        <f t="shared" si="239"/>
        <v>1514478.2153810172</v>
      </c>
      <c r="BA241" s="133">
        <f t="shared" si="239"/>
        <v>1513485.1103957773</v>
      </c>
      <c r="BB241" s="133">
        <f t="shared" si="239"/>
        <v>1512489.8531591427</v>
      </c>
      <c r="BC241" s="133">
        <f t="shared" si="239"/>
        <v>1677854.0146462058</v>
      </c>
      <c r="BD241" s="133">
        <f t="shared" si="239"/>
        <v>1484841.7261016949</v>
      </c>
      <c r="BE241" s="133">
        <f t="shared" si="239"/>
        <v>1484841.7261016949</v>
      </c>
      <c r="BF241" s="133">
        <f t="shared" si="239"/>
        <v>1484841.7261016949</v>
      </c>
      <c r="BG241" s="133">
        <f t="shared" si="239"/>
        <v>1484841.7261016949</v>
      </c>
      <c r="BH241" s="133">
        <f t="shared" si="239"/>
        <v>1484841.7261016949</v>
      </c>
      <c r="BI241" s="133">
        <f t="shared" si="239"/>
        <v>1484841.7261016949</v>
      </c>
      <c r="BJ241" s="133">
        <f t="shared" si="239"/>
        <v>1484841.7261016949</v>
      </c>
      <c r="BK241" s="133">
        <f t="shared" si="239"/>
        <v>1484841.7261016949</v>
      </c>
      <c r="BL241" s="133">
        <f t="shared" si="239"/>
        <v>1484841.7261016949</v>
      </c>
      <c r="BM241" s="133">
        <f t="shared" si="239"/>
        <v>1484841.7261016949</v>
      </c>
      <c r="BN241" s="133">
        <f t="shared" si="239"/>
        <v>1484841.7261016949</v>
      </c>
      <c r="BO241" s="133">
        <f t="shared" si="239"/>
        <v>1484841.7261016949</v>
      </c>
      <c r="BP241" s="133">
        <f t="shared" si="239"/>
        <v>1484841.7261016949</v>
      </c>
      <c r="BQ241" s="133">
        <f>BQ237+BQ238+BQ239</f>
        <v>1484841.7261016949</v>
      </c>
      <c r="BR241" s="133">
        <f>BR237+BR238+BR239</f>
        <v>1484841.7261016949</v>
      </c>
      <c r="BS241" s="133">
        <f>BS237+BS238+BS239</f>
        <v>1484841.7261016949</v>
      </c>
      <c r="BT241" s="133">
        <f>BT237+BT238+BT239</f>
        <v>1484841.7261016949</v>
      </c>
      <c r="BU241" s="133">
        <f>BU237+BU238+BU239</f>
        <v>1484841.7261016949</v>
      </c>
      <c r="BV241" s="133"/>
      <c r="BW241" s="133"/>
      <c r="BX241" s="133"/>
      <c r="BY241" s="133"/>
      <c r="BZ241" s="133"/>
      <c r="CA241" s="133"/>
      <c r="CB241" s="133"/>
      <c r="CC241" s="133"/>
      <c r="CD241" s="133"/>
      <c r="CE241" s="133"/>
      <c r="CF241" s="133"/>
      <c r="CG241" s="133"/>
      <c r="CH241" s="133"/>
      <c r="CI241" s="133"/>
      <c r="CJ241" s="133"/>
      <c r="CK241" s="133"/>
      <c r="CL241" s="133"/>
      <c r="CM241" s="133"/>
      <c r="CN241" s="133"/>
      <c r="CO241" s="133"/>
    </row>
    <row r="242" ht="12.75">
      <c r="C242" s="129"/>
    </row>
    <row r="243" ht="12.75">
      <c r="C243" s="129"/>
    </row>
    <row r="244" spans="1:93" ht="12.75">
      <c r="A244" s="124" t="s">
        <v>76</v>
      </c>
      <c r="C244" s="129"/>
      <c r="D244" s="133">
        <f>D241-D237</f>
        <v>43580.6880585365</v>
      </c>
      <c r="E244" s="133">
        <f>E241-E237</f>
        <v>55533.581246953225</v>
      </c>
      <c r="F244" s="133">
        <f>F241-F237</f>
        <v>60303.08890296379</v>
      </c>
      <c r="G244" s="133">
        <f>G241-G237</f>
        <v>61542.66245520837</v>
      </c>
      <c r="H244" s="133">
        <f aca="true" t="shared" si="240" ref="H244:AS244">H241-H237</f>
        <v>61669.09287552908</v>
      </c>
      <c r="I244" s="133">
        <f t="shared" si="240"/>
        <v>61703.80821201019</v>
      </c>
      <c r="J244" s="133">
        <f t="shared" si="240"/>
        <v>61654.1456713588</v>
      </c>
      <c r="K244" s="133">
        <f t="shared" si="240"/>
        <v>61526.85548374546</v>
      </c>
      <c r="L244" s="133">
        <f t="shared" si="240"/>
        <v>61328.147860927274</v>
      </c>
      <c r="M244" s="133">
        <f t="shared" si="240"/>
        <v>61063.736197720515</v>
      </c>
      <c r="N244" s="133">
        <f t="shared" si="240"/>
        <v>60738.8768173561</v>
      </c>
      <c r="O244" s="133">
        <f t="shared" si="240"/>
        <v>60358.40553720691</v>
      </c>
      <c r="P244" s="133">
        <f t="shared" si="240"/>
        <v>59926.77130925539</v>
      </c>
      <c r="Q244" s="133">
        <f t="shared" si="240"/>
        <v>59448.067169326125</v>
      </c>
      <c r="R244" s="133">
        <f t="shared" si="240"/>
        <v>58926.0587103772</v>
      </c>
      <c r="S244" s="133">
        <f t="shared" si="240"/>
        <v>58364.210277930135</v>
      </c>
      <c r="T244" s="133">
        <f t="shared" si="240"/>
        <v>57765.709069864824</v>
      </c>
      <c r="U244" s="133">
        <f t="shared" si="240"/>
        <v>57133.48730823072</v>
      </c>
      <c r="V244" s="133">
        <f t="shared" si="240"/>
        <v>56470.242637313204</v>
      </c>
      <c r="W244" s="133">
        <f t="shared" si="240"/>
        <v>55778.45688985521</v>
      </c>
      <c r="X244" s="133">
        <f t="shared" si="240"/>
        <v>55060.41335197957</v>
      </c>
      <c r="Y244" s="133">
        <f t="shared" si="240"/>
        <v>54318.212646920234</v>
      </c>
      <c r="Z244" s="133">
        <f t="shared" si="240"/>
        <v>53553.78734805132</v>
      </c>
      <c r="AA244" s="133">
        <f t="shared" si="240"/>
        <v>52768.915422877995</v>
      </c>
      <c r="AB244" s="133">
        <f t="shared" si="240"/>
        <v>51965.23260150454</v>
      </c>
      <c r="AC244" s="133">
        <f t="shared" si="240"/>
        <v>51144.24375562696</v>
      </c>
      <c r="AD244" s="133">
        <f t="shared" si="240"/>
        <v>50307.33336720546</v>
      </c>
      <c r="AE244" s="133">
        <f t="shared" si="240"/>
        <v>49455.77515964373</v>
      </c>
      <c r="AF244" s="133">
        <f t="shared" si="240"/>
        <v>48590.74095847295</v>
      </c>
      <c r="AG244" s="133">
        <f t="shared" si="240"/>
        <v>47713.3088431817</v>
      </c>
      <c r="AH244" s="133">
        <f t="shared" si="240"/>
        <v>46824.47064689966</v>
      </c>
      <c r="AI244" s="133">
        <f t="shared" si="240"/>
        <v>45925.138856106205</v>
      </c>
      <c r="AJ244" s="133">
        <f t="shared" si="240"/>
        <v>45016.15295836213</v>
      </c>
      <c r="AK244" s="133">
        <f t="shared" si="240"/>
        <v>44098.28528222372</v>
      </c>
      <c r="AL244" s="133">
        <f t="shared" si="240"/>
        <v>43172.246369962115</v>
      </c>
      <c r="AM244" s="133">
        <f t="shared" si="240"/>
        <v>42238.68992046756</v>
      </c>
      <c r="AN244" s="133">
        <f t="shared" si="240"/>
        <v>41298.21733671846</v>
      </c>
      <c r="AO244" s="133">
        <f t="shared" si="240"/>
        <v>40351.381909455406</v>
      </c>
      <c r="AP244" s="133">
        <f t="shared" si="240"/>
        <v>39398.692666159244</v>
      </c>
      <c r="AQ244" s="133">
        <f t="shared" si="240"/>
        <v>38440.617912112735</v>
      </c>
      <c r="AR244" s="133">
        <f t="shared" si="240"/>
        <v>37477.58848817577</v>
      </c>
      <c r="AS244" s="133">
        <f t="shared" si="240"/>
        <v>36510.00076793996</v>
      </c>
      <c r="AT244" s="133">
        <f aca="true" t="shared" si="241" ref="AT244:BC244">AT241-AT237</f>
        <v>35538.219415108906</v>
      </c>
      <c r="AU244" s="133">
        <f t="shared" si="241"/>
        <v>34562.57992029027</v>
      </c>
      <c r="AV244" s="133">
        <f t="shared" si="241"/>
        <v>33583.390934843104</v>
      </c>
      <c r="AW244" s="133">
        <f t="shared" si="241"/>
        <v>32600.936418017605</v>
      </c>
      <c r="AX244" s="133">
        <f t="shared" si="241"/>
        <v>31615.477612324292</v>
      </c>
      <c r="AY244" s="133">
        <f t="shared" si="241"/>
        <v>30627.25486087217</v>
      </c>
      <c r="AZ244" s="133">
        <f t="shared" si="241"/>
        <v>29636.489279322326</v>
      </c>
      <c r="BA244" s="133">
        <f t="shared" si="241"/>
        <v>28643.38429408241</v>
      </c>
      <c r="BB244" s="133">
        <f t="shared" si="241"/>
        <v>27648.127057447797</v>
      </c>
      <c r="BC244" s="133">
        <f t="shared" si="241"/>
        <v>193012.28854451096</v>
      </c>
      <c r="BD244" s="133">
        <f>BD241-BD237</f>
        <v>0</v>
      </c>
      <c r="BE244" s="133">
        <f aca="true" t="shared" si="242" ref="BE244:BU244">BE241-BE237</f>
        <v>0</v>
      </c>
      <c r="BF244" s="133">
        <f t="shared" si="242"/>
        <v>0</v>
      </c>
      <c r="BG244" s="133">
        <f t="shared" si="242"/>
        <v>0</v>
      </c>
      <c r="BH244" s="133">
        <f t="shared" si="242"/>
        <v>0</v>
      </c>
      <c r="BI244" s="133">
        <f t="shared" si="242"/>
        <v>0</v>
      </c>
      <c r="BJ244" s="133">
        <f t="shared" si="242"/>
        <v>0</v>
      </c>
      <c r="BK244" s="133">
        <f t="shared" si="242"/>
        <v>0</v>
      </c>
      <c r="BL244" s="133">
        <f t="shared" si="242"/>
        <v>0</v>
      </c>
      <c r="BM244" s="133">
        <f t="shared" si="242"/>
        <v>0</v>
      </c>
      <c r="BN244" s="133">
        <f t="shared" si="242"/>
        <v>0</v>
      </c>
      <c r="BO244" s="133">
        <f t="shared" si="242"/>
        <v>0</v>
      </c>
      <c r="BP244" s="133">
        <f t="shared" si="242"/>
        <v>0</v>
      </c>
      <c r="BQ244" s="133">
        <f t="shared" si="242"/>
        <v>0</v>
      </c>
      <c r="BR244" s="133">
        <f t="shared" si="242"/>
        <v>0</v>
      </c>
      <c r="BS244" s="133">
        <f t="shared" si="242"/>
        <v>0</v>
      </c>
      <c r="BT244" s="133">
        <f t="shared" si="242"/>
        <v>0</v>
      </c>
      <c r="BU244" s="133">
        <f t="shared" si="242"/>
        <v>0</v>
      </c>
      <c r="BV244" s="133"/>
      <c r="BW244" s="133"/>
      <c r="BX244" s="133"/>
      <c r="BY244" s="133"/>
      <c r="BZ244" s="133"/>
      <c r="CA244" s="133"/>
      <c r="CB244" s="133"/>
      <c r="CC244" s="133"/>
      <c r="CD244" s="133"/>
      <c r="CE244" s="133"/>
      <c r="CF244" s="133"/>
      <c r="CG244" s="133"/>
      <c r="CH244" s="133"/>
      <c r="CI244" s="133"/>
      <c r="CJ244" s="133"/>
      <c r="CK244" s="133"/>
      <c r="CL244" s="133"/>
      <c r="CM244" s="133"/>
      <c r="CN244" s="133"/>
      <c r="CO244" s="133"/>
    </row>
    <row r="245" spans="1:93" ht="12.75">
      <c r="A245" s="124" t="s">
        <v>103</v>
      </c>
      <c r="C245" s="129"/>
      <c r="D245" s="138">
        <f aca="true" t="shared" si="243" ref="D245:AI245">D244/D237</f>
        <v>0.03108644533770157</v>
      </c>
      <c r="E245" s="138">
        <f t="shared" si="243"/>
        <v>0.03740033720142762</v>
      </c>
      <c r="F245" s="138">
        <f t="shared" si="243"/>
        <v>0.04061246922342598</v>
      </c>
      <c r="G245" s="138">
        <f t="shared" si="243"/>
        <v>0.04144728786466861</v>
      </c>
      <c r="H245" s="138">
        <f t="shared" si="243"/>
        <v>0.041532435270010354</v>
      </c>
      <c r="I245" s="138">
        <f t="shared" si="243"/>
        <v>0.041555815092836484</v>
      </c>
      <c r="J245" s="138">
        <f t="shared" si="243"/>
        <v>0.04152236873974822</v>
      </c>
      <c r="K245" s="138">
        <f t="shared" si="243"/>
        <v>0.041436642304818666</v>
      </c>
      <c r="L245" s="138">
        <f t="shared" si="243"/>
        <v>0.041302818194595234</v>
      </c>
      <c r="M245" s="138">
        <f t="shared" si="243"/>
        <v>0.041124744223101355</v>
      </c>
      <c r="N245" s="138">
        <f t="shared" si="243"/>
        <v>0.04090596037923854</v>
      </c>
      <c r="O245" s="138">
        <f t="shared" si="243"/>
        <v>0.04064972345279651</v>
      </c>
      <c r="P245" s="138">
        <f t="shared" si="243"/>
        <v>0.04035902969038135</v>
      </c>
      <c r="Q245" s="138">
        <f t="shared" si="243"/>
        <v>0.040036635638871186</v>
      </c>
      <c r="R245" s="138">
        <f t="shared" si="243"/>
        <v>0.03968507732139353</v>
      </c>
      <c r="S245" s="138">
        <f t="shared" si="243"/>
        <v>0.039306687879225755</v>
      </c>
      <c r="T245" s="138">
        <f t="shared" si="243"/>
        <v>0.038903613802343084</v>
      </c>
      <c r="U245" s="138">
        <f t="shared" si="243"/>
        <v>0.038477829861522705</v>
      </c>
      <c r="V245" s="138">
        <f t="shared" si="243"/>
        <v>0.038031152845879566</v>
      </c>
      <c r="W245" s="138">
        <f t="shared" si="243"/>
        <v>0.03756525420139965</v>
      </c>
      <c r="X245" s="138">
        <f t="shared" si="243"/>
        <v>0.03708167165838964</v>
      </c>
      <c r="Y245" s="138">
        <f t="shared" si="243"/>
        <v>0.03658181992873229</v>
      </c>
      <c r="Z245" s="138">
        <f t="shared" si="243"/>
        <v>0.03606700054735901</v>
      </c>
      <c r="AA245" s="138">
        <f t="shared" si="243"/>
        <v>0.03553841092640733</v>
      </c>
      <c r="AB245" s="138">
        <f t="shared" si="243"/>
        <v>0.03499715268504349</v>
      </c>
      <c r="AC245" s="138">
        <f t="shared" si="243"/>
        <v>0.03444423931290045</v>
      </c>
      <c r="AD245" s="138">
        <f t="shared" si="243"/>
        <v>0.03388060322044046</v>
      </c>
      <c r="AE245" s="138">
        <f t="shared" si="243"/>
        <v>0.03330710222528901</v>
      </c>
      <c r="AF245" s="138">
        <f t="shared" si="243"/>
        <v>0.03272452551966137</v>
      </c>
      <c r="AG245" s="138">
        <f t="shared" si="243"/>
        <v>0.03213359916039555</v>
      </c>
      <c r="AH245" s="138">
        <f t="shared" si="243"/>
        <v>0.03153499111978263</v>
      </c>
      <c r="AI245" s="138">
        <f t="shared" si="243"/>
        <v>0.030929315932330455</v>
      </c>
      <c r="AJ245" s="138">
        <f aca="true" t="shared" si="244" ref="AJ245:BO245">AJ244/AJ237</f>
        <v>0.030317138969786085</v>
      </c>
      <c r="AK245" s="138">
        <f t="shared" si="244"/>
        <v>0.029698980374157052</v>
      </c>
      <c r="AL245" s="138">
        <f t="shared" si="244"/>
        <v>0.02907531867608986</v>
      </c>
      <c r="AM245" s="138">
        <f t="shared" si="244"/>
        <v>0.02844659412377982</v>
      </c>
      <c r="AN245" s="138">
        <f t="shared" si="244"/>
        <v>0.027813211745566207</v>
      </c>
      <c r="AO245" s="138">
        <f t="shared" si="244"/>
        <v>0.027175544167521458</v>
      </c>
      <c r="AP245" s="138">
        <f t="shared" si="244"/>
        <v>0.026533934205631878</v>
      </c>
      <c r="AQ245" s="138">
        <f t="shared" si="244"/>
        <v>0.02588869725060514</v>
      </c>
      <c r="AR245" s="138">
        <f t="shared" si="244"/>
        <v>0.02524012346189211</v>
      </c>
      <c r="AS245" s="138">
        <f t="shared" si="244"/>
        <v>0.024588479786187955</v>
      </c>
      <c r="AT245" s="138">
        <f t="shared" si="244"/>
        <v>0.023934011814451758</v>
      </c>
      <c r="AU245" s="138">
        <f t="shared" si="244"/>
        <v>0.023276945490366106</v>
      </c>
      <c r="AV245" s="138">
        <f t="shared" si="244"/>
        <v>0.022617488682118988</v>
      </c>
      <c r="AW245" s="138">
        <f t="shared" si="244"/>
        <v>0.02195583262844326</v>
      </c>
      <c r="AX245" s="138">
        <f t="shared" si="244"/>
        <v>0.02129215326897339</v>
      </c>
      <c r="AY245" s="138">
        <f t="shared" si="244"/>
        <v>0.020626612468172618</v>
      </c>
      <c r="AZ245" s="138">
        <f t="shared" si="244"/>
        <v>0.019959359141347676</v>
      </c>
      <c r="BA245" s="138">
        <f t="shared" si="244"/>
        <v>0.019290530290580386</v>
      </c>
      <c r="BB245" s="138">
        <f t="shared" si="244"/>
        <v>0.01862025195778625</v>
      </c>
      <c r="BC245" s="138">
        <f t="shared" si="244"/>
        <v>0.12998845947793078</v>
      </c>
      <c r="BD245" s="138">
        <f t="shared" si="244"/>
        <v>0</v>
      </c>
      <c r="BE245" s="138">
        <f t="shared" si="244"/>
        <v>0</v>
      </c>
      <c r="BF245" s="138">
        <f t="shared" si="244"/>
        <v>0</v>
      </c>
      <c r="BG245" s="138">
        <f t="shared" si="244"/>
        <v>0</v>
      </c>
      <c r="BH245" s="138">
        <f t="shared" si="244"/>
        <v>0</v>
      </c>
      <c r="BI245" s="138">
        <f t="shared" si="244"/>
        <v>0</v>
      </c>
      <c r="BJ245" s="138">
        <f t="shared" si="244"/>
        <v>0</v>
      </c>
      <c r="BK245" s="138">
        <f t="shared" si="244"/>
        <v>0</v>
      </c>
      <c r="BL245" s="138">
        <f t="shared" si="244"/>
        <v>0</v>
      </c>
      <c r="BM245" s="138">
        <f t="shared" si="244"/>
        <v>0</v>
      </c>
      <c r="BN245" s="138">
        <f t="shared" si="244"/>
        <v>0</v>
      </c>
      <c r="BO245" s="138">
        <f t="shared" si="244"/>
        <v>0</v>
      </c>
      <c r="BP245" s="138">
        <f aca="true" t="shared" si="245" ref="BP245:BU245">BP244/BP237</f>
        <v>0</v>
      </c>
      <c r="BQ245" s="138">
        <f t="shared" si="245"/>
        <v>0</v>
      </c>
      <c r="BR245" s="138">
        <f t="shared" si="245"/>
        <v>0</v>
      </c>
      <c r="BS245" s="138">
        <f t="shared" si="245"/>
        <v>0</v>
      </c>
      <c r="BT245" s="138">
        <f t="shared" si="245"/>
        <v>0</v>
      </c>
      <c r="BU245" s="138">
        <f t="shared" si="245"/>
        <v>0</v>
      </c>
      <c r="BV245" s="138"/>
      <c r="BW245" s="138"/>
      <c r="BX245" s="138"/>
      <c r="BY245" s="138"/>
      <c r="BZ245" s="138"/>
      <c r="CA245" s="138"/>
      <c r="CB245" s="138"/>
      <c r="CC245" s="138"/>
      <c r="CD245" s="138"/>
      <c r="CE245" s="138"/>
      <c r="CF245" s="138"/>
      <c r="CG245" s="138"/>
      <c r="CH245" s="138"/>
      <c r="CI245" s="138"/>
      <c r="CJ245" s="138"/>
      <c r="CK245" s="138"/>
      <c r="CL245" s="138"/>
      <c r="CM245" s="138"/>
      <c r="CN245" s="138"/>
      <c r="CO245" s="138"/>
    </row>
    <row r="246" spans="3:93" ht="12.75">
      <c r="C246" s="129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138"/>
      <c r="AT246" s="138"/>
      <c r="AU246" s="138"/>
      <c r="AV246" s="138"/>
      <c r="AW246" s="138"/>
      <c r="AX246" s="138"/>
      <c r="AY246" s="138"/>
      <c r="AZ246" s="138"/>
      <c r="BA246" s="138"/>
      <c r="BB246" s="138"/>
      <c r="BC246" s="138"/>
      <c r="BD246" s="138"/>
      <c r="BE246" s="138"/>
      <c r="BF246" s="138"/>
      <c r="BG246" s="138"/>
      <c r="BH246" s="138"/>
      <c r="BI246" s="138"/>
      <c r="BJ246" s="138"/>
      <c r="BK246" s="138"/>
      <c r="BL246" s="138"/>
      <c r="BM246" s="138"/>
      <c r="BN246" s="138"/>
      <c r="BO246" s="138"/>
      <c r="BP246" s="138"/>
      <c r="BQ246" s="138"/>
      <c r="BR246" s="138"/>
      <c r="BS246" s="138"/>
      <c r="BT246" s="138"/>
      <c r="BU246" s="138"/>
      <c r="BV246" s="138"/>
      <c r="BW246" s="138"/>
      <c r="BX246" s="138"/>
      <c r="BY246" s="138"/>
      <c r="BZ246" s="138"/>
      <c r="CA246" s="138"/>
      <c r="CB246" s="138"/>
      <c r="CC246" s="138"/>
      <c r="CD246" s="138"/>
      <c r="CE246" s="138"/>
      <c r="CF246" s="138"/>
      <c r="CG246" s="138"/>
      <c r="CH246" s="138"/>
      <c r="CI246" s="138"/>
      <c r="CJ246" s="138"/>
      <c r="CK246" s="138"/>
      <c r="CL246" s="138"/>
      <c r="CM246" s="138"/>
      <c r="CN246" s="138"/>
      <c r="CO246" s="138"/>
    </row>
    <row r="247" spans="1:93" ht="12.75">
      <c r="A247" s="39" t="s">
        <v>12</v>
      </c>
      <c r="B247" s="39"/>
      <c r="C247" s="130"/>
      <c r="D247" s="32">
        <f>1/(1+cwip_wacc)^0.5</f>
        <v>0.9684577098520617</v>
      </c>
      <c r="E247" s="32">
        <f aca="true" t="shared" si="246" ref="E247:BC247">D247/(1+cwip_wacc)</f>
        <v>0.9083264958282327</v>
      </c>
      <c r="F247" s="32">
        <f t="shared" si="246"/>
        <v>0.8519288086927712</v>
      </c>
      <c r="G247" s="32">
        <f t="shared" si="246"/>
        <v>0.7990328350147919</v>
      </c>
      <c r="H247" s="32">
        <f t="shared" si="246"/>
        <v>0.7494211545814968</v>
      </c>
      <c r="I247" s="32">
        <f t="shared" si="246"/>
        <v>0.7028898467280968</v>
      </c>
      <c r="J247" s="32">
        <f t="shared" si="246"/>
        <v>0.6592476521554088</v>
      </c>
      <c r="K247" s="32">
        <f t="shared" si="246"/>
        <v>0.6183151867899164</v>
      </c>
      <c r="L247" s="32">
        <f t="shared" si="246"/>
        <v>0.5799242044549956</v>
      </c>
      <c r="M247" s="32">
        <f t="shared" si="246"/>
        <v>0.543916905322637</v>
      </c>
      <c r="N247" s="32">
        <f t="shared" si="246"/>
        <v>0.5101452873031673</v>
      </c>
      <c r="O247" s="32">
        <f t="shared" si="246"/>
        <v>0.4784705377069661</v>
      </c>
      <c r="P247" s="32">
        <f t="shared" si="246"/>
        <v>0.4487624626777022</v>
      </c>
      <c r="Q247" s="32">
        <f t="shared" si="246"/>
        <v>0.4208989520518685</v>
      </c>
      <c r="R247" s="32">
        <f t="shared" si="246"/>
        <v>0.3947654774450089</v>
      </c>
      <c r="S247" s="32">
        <f t="shared" si="246"/>
        <v>0.37025462150160277</v>
      </c>
      <c r="T247" s="32">
        <f t="shared" si="246"/>
        <v>0.3472656363736661</v>
      </c>
      <c r="U247" s="32">
        <f t="shared" si="246"/>
        <v>0.3257040296132678</v>
      </c>
      <c r="V247" s="32">
        <f t="shared" si="246"/>
        <v>0.3054811757768409</v>
      </c>
      <c r="W247" s="32">
        <f t="shared" si="246"/>
        <v>0.2865139521448517</v>
      </c>
      <c r="X247" s="32">
        <f t="shared" si="246"/>
        <v>0.268724397059512</v>
      </c>
      <c r="Y247" s="32">
        <f t="shared" si="246"/>
        <v>0.2520393894761883</v>
      </c>
      <c r="Z247" s="32">
        <f t="shared" si="246"/>
        <v>0.2363903484113565</v>
      </c>
      <c r="AA247" s="32">
        <f t="shared" si="246"/>
        <v>0.22171295105173186</v>
      </c>
      <c r="AB247" s="32">
        <f t="shared" si="246"/>
        <v>0.2079468683659087</v>
      </c>
      <c r="AC247" s="32">
        <f t="shared" si="246"/>
        <v>0.19503551713178455</v>
      </c>
      <c r="AD247" s="32">
        <f t="shared" si="246"/>
        <v>0.18292582736051824</v>
      </c>
      <c r="AE247" s="32">
        <f t="shared" si="246"/>
        <v>0.1715680241610563</v>
      </c>
      <c r="AF247" s="32">
        <f t="shared" si="246"/>
        <v>0.1609154231486178</v>
      </c>
      <c r="AG247" s="32">
        <f t="shared" si="246"/>
        <v>0.1509242385561975</v>
      </c>
      <c r="AH247" s="32">
        <f t="shared" si="246"/>
        <v>0.14155340326036156</v>
      </c>
      <c r="AI247" s="32">
        <f t="shared" si="246"/>
        <v>0.1327643999815809</v>
      </c>
      <c r="AJ247" s="32">
        <f t="shared" si="246"/>
        <v>0.1245211029652794</v>
      </c>
      <c r="AK247" s="32">
        <f t="shared" si="246"/>
        <v>0.11678962949285256</v>
      </c>
      <c r="AL247" s="32">
        <f t="shared" si="246"/>
        <v>0.10953820061231716</v>
      </c>
      <c r="AM247" s="32">
        <f t="shared" si="246"/>
        <v>0.10273701051614814</v>
      </c>
      <c r="AN247" s="32">
        <f t="shared" si="246"/>
        <v>0.09635810402940174</v>
      </c>
      <c r="AO247" s="32">
        <f t="shared" si="246"/>
        <v>0.09037526170455988</v>
      </c>
      <c r="AP247" s="32">
        <f t="shared" si="246"/>
        <v>0.08476389205079711</v>
      </c>
      <c r="AQ247" s="32">
        <f t="shared" si="246"/>
        <v>0.07950093045469622</v>
      </c>
      <c r="AR247" s="32">
        <f t="shared" si="246"/>
        <v>0.07456474437694262</v>
      </c>
      <c r="AS247" s="32">
        <f t="shared" si="246"/>
        <v>0.06993504443532415</v>
      </c>
      <c r="AT247" s="32">
        <f t="shared" si="246"/>
        <v>0.06559280100855763</v>
      </c>
      <c r="AU247" s="32">
        <f t="shared" si="246"/>
        <v>0.06152016601815572</v>
      </c>
      <c r="AV247" s="32">
        <f t="shared" si="246"/>
        <v>0.05770039956683148</v>
      </c>
      <c r="AW247" s="32">
        <f t="shared" si="246"/>
        <v>0.054117801131899713</v>
      </c>
      <c r="AX247" s="32">
        <f t="shared" si="246"/>
        <v>0.05075764503085698</v>
      </c>
      <c r="AY247" s="32">
        <f t="shared" si="246"/>
        <v>0.04760611989388199</v>
      </c>
      <c r="AZ247" s="32">
        <f t="shared" si="246"/>
        <v>0.04465027189446819</v>
      </c>
      <c r="BA247" s="32">
        <f t="shared" si="246"/>
        <v>0.0418779515048473</v>
      </c>
      <c r="BB247" s="32">
        <f t="shared" si="246"/>
        <v>0.03927776355735068</v>
      </c>
      <c r="BC247" s="32">
        <f t="shared" si="246"/>
        <v>0.03683902040644408</v>
      </c>
      <c r="BD247" s="32">
        <f aca="true" t="shared" si="247" ref="BD247:BU247">BC247/(1+cwip_wacc)</f>
        <v>0.03455169799891585</v>
      </c>
      <c r="BE247" s="32">
        <f t="shared" si="247"/>
        <v>0.03240639467165246</v>
      </c>
      <c r="BF247" s="32">
        <f t="shared" si="247"/>
        <v>0.030394292507646276</v>
      </c>
      <c r="BG247" s="32">
        <f t="shared" si="247"/>
        <v>0.028507121091395866</v>
      </c>
      <c r="BH247" s="32">
        <f t="shared" si="247"/>
        <v>0.026737123514721316</v>
      </c>
      <c r="BI247" s="32">
        <f t="shared" si="247"/>
        <v>0.025077024493267038</v>
      </c>
      <c r="BJ247" s="32">
        <f t="shared" si="247"/>
        <v>0.023520000462640252</v>
      </c>
      <c r="BK247" s="32">
        <f t="shared" si="247"/>
        <v>0.022059651531270166</v>
      </c>
      <c r="BL247" s="32">
        <f t="shared" si="247"/>
        <v>0.020689975174704712</v>
      </c>
      <c r="BM247" s="32">
        <f t="shared" si="247"/>
        <v>0.019405341563219575</v>
      </c>
      <c r="BN247" s="32">
        <f t="shared" si="247"/>
        <v>0.01820047042132768</v>
      </c>
      <c r="BO247" s="32">
        <f t="shared" si="247"/>
        <v>0.01707040932407398</v>
      </c>
      <c r="BP247" s="32">
        <f t="shared" si="247"/>
        <v>0.016010513340906002</v>
      </c>
      <c r="BQ247" s="32">
        <f t="shared" si="247"/>
        <v>0.015016425943449636</v>
      </c>
      <c r="BR247" s="32">
        <f t="shared" si="247"/>
        <v>0.01408406109871472</v>
      </c>
      <c r="BS247" s="32">
        <f t="shared" si="247"/>
        <v>0.013209586474127481</v>
      </c>
      <c r="BT247" s="32">
        <f t="shared" si="247"/>
        <v>0.012389407685356856</v>
      </c>
      <c r="BU247" s="32">
        <f t="shared" si="247"/>
        <v>0.01162015352218801</v>
      </c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</row>
    <row r="248" spans="1:93" ht="12.75">
      <c r="A248" s="39"/>
      <c r="B248" s="39"/>
      <c r="C248" s="130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</row>
    <row r="249" spans="1:93" ht="12.75">
      <c r="A249" s="39" t="s">
        <v>85</v>
      </c>
      <c r="B249" s="173">
        <f>SUM(D249:BU249)</f>
        <v>838998.6738233194</v>
      </c>
      <c r="C249" s="174"/>
      <c r="D249" s="133">
        <f>D244*D247</f>
        <v>42206.05335094735</v>
      </c>
      <c r="E249" s="133">
        <f aca="true" t="shared" si="248" ref="E249:BP249">E244*E247</f>
        <v>50442.623254837476</v>
      </c>
      <c r="F249" s="133">
        <f t="shared" si="248"/>
        <v>51373.938689596216</v>
      </c>
      <c r="G249" s="133">
        <f t="shared" si="248"/>
        <v>49174.608055943536</v>
      </c>
      <c r="H249" s="133">
        <f t="shared" si="248"/>
        <v>46216.12278477256</v>
      </c>
      <c r="I249" s="133">
        <f t="shared" si="248"/>
        <v>43370.98029667973</v>
      </c>
      <c r="J249" s="133">
        <f t="shared" si="248"/>
        <v>40645.35077949085</v>
      </c>
      <c r="K249" s="133">
        <f t="shared" si="248"/>
        <v>38042.989141028265</v>
      </c>
      <c r="L249" s="133">
        <f t="shared" si="248"/>
        <v>35565.67735894659</v>
      </c>
      <c r="M249" s="133">
        <f t="shared" si="248"/>
        <v>33213.59842010203</v>
      </c>
      <c r="N249" s="133">
        <f t="shared" si="248"/>
        <v>30985.651764461814</v>
      </c>
      <c r="O249" s="133">
        <f t="shared" si="248"/>
        <v>28879.718752522513</v>
      </c>
      <c r="P249" s="133">
        <f t="shared" si="248"/>
        <v>26892.88547306492</v>
      </c>
      <c r="Q249" s="133">
        <f t="shared" si="248"/>
        <v>25021.629173078454</v>
      </c>
      <c r="R249" s="133">
        <f t="shared" si="248"/>
        <v>23261.97370075468</v>
      </c>
      <c r="S249" s="133">
        <f t="shared" si="248"/>
        <v>21609.618585694978</v>
      </c>
      <c r="T249" s="133">
        <f t="shared" si="248"/>
        <v>20060.045720722665</v>
      </c>
      <c r="U249" s="133">
        <f t="shared" si="248"/>
        <v>18608.607042149237</v>
      </c>
      <c r="V249" s="133">
        <f t="shared" si="248"/>
        <v>17250.59611724993</v>
      </c>
      <c r="W249" s="133">
        <f t="shared" si="248"/>
        <v>15981.30612805365</v>
      </c>
      <c r="X249" s="133">
        <f t="shared" si="248"/>
        <v>14796.076379858216</v>
      </c>
      <c r="Y249" s="133">
        <f t="shared" si="248"/>
        <v>13690.329152967546</v>
      </c>
      <c r="Z249" s="133">
        <f t="shared" si="248"/>
        <v>12659.598449953548</v>
      </c>
      <c r="AA249" s="133">
        <f t="shared" si="248"/>
        <v>11699.551962205527</v>
      </c>
      <c r="AB249" s="133">
        <f t="shared" si="248"/>
        <v>10806.007383388891</v>
      </c>
      <c r="AC249" s="133">
        <f t="shared" si="248"/>
        <v>9974.944029192746</v>
      </c>
      <c r="AD249" s="133">
        <f t="shared" si="248"/>
        <v>9202.510578497464</v>
      </c>
      <c r="AE249" s="133">
        <f t="shared" si="248"/>
        <v>8485.029627493523</v>
      </c>
      <c r="AF249" s="133">
        <f t="shared" si="248"/>
        <v>7818.999642437548</v>
      </c>
      <c r="AG249" s="133">
        <f t="shared" si="248"/>
        <v>7201.094806153883</v>
      </c>
      <c r="AH249" s="133">
        <f t="shared" si="248"/>
        <v>6628.1631759335505</v>
      </c>
      <c r="AI249" s="133">
        <f t="shared" si="248"/>
        <v>6097.223504301727</v>
      </c>
      <c r="AJ249" s="133">
        <f t="shared" si="248"/>
        <v>5605.461017628978</v>
      </c>
      <c r="AK249" s="133">
        <f t="shared" si="248"/>
        <v>5150.222399381021</v>
      </c>
      <c r="AL249" s="133">
        <f t="shared" si="248"/>
        <v>4729.010183757291</v>
      </c>
      <c r="AM249" s="133">
        <f t="shared" si="248"/>
        <v>4339.476730547396</v>
      </c>
      <c r="AN249" s="133">
        <f t="shared" si="248"/>
        <v>3979.41792236036</v>
      </c>
      <c r="AO249" s="133">
        <f t="shared" si="248"/>
        <v>3646.7667002076755</v>
      </c>
      <c r="AP249" s="133">
        <f t="shared" si="248"/>
        <v>3339.586532096854</v>
      </c>
      <c r="AQ249" s="133">
        <f t="shared" si="248"/>
        <v>3056.0648912664246</v>
      </c>
      <c r="AR249" s="133">
        <f t="shared" si="248"/>
        <v>2794.5068054850735</v>
      </c>
      <c r="AS249" s="133">
        <f t="shared" si="248"/>
        <v>2553.3285260395996</v>
      </c>
      <c r="AT249" s="133">
        <f t="shared" si="248"/>
        <v>2331.051354293698</v>
      </c>
      <c r="AU249" s="133">
        <f t="shared" si="248"/>
        <v>2126.295654712033</v>
      </c>
      <c r="AV249" s="133">
        <f t="shared" si="248"/>
        <v>1937.7750757495533</v>
      </c>
      <c r="AW249" s="133">
        <f t="shared" si="248"/>
        <v>1764.2909937839838</v>
      </c>
      <c r="AX249" s="133">
        <f t="shared" si="248"/>
        <v>1604.7271901273623</v>
      </c>
      <c r="AY249" s="133">
        <f t="shared" si="248"/>
        <v>1458.0447669271605</v>
      </c>
      <c r="AZ249" s="133">
        <f t="shared" si="248"/>
        <v>1323.2773043192335</v>
      </c>
      <c r="BA249" s="133">
        <f t="shared" si="248"/>
        <v>1199.526258402288</v>
      </c>
      <c r="BB249" s="133">
        <f t="shared" si="248"/>
        <v>1085.9565973660244</v>
      </c>
      <c r="BC249" s="133">
        <f t="shared" si="248"/>
        <v>7110.383636385712</v>
      </c>
      <c r="BD249" s="133">
        <f t="shared" si="248"/>
        <v>0</v>
      </c>
      <c r="BE249" s="133">
        <f t="shared" si="248"/>
        <v>0</v>
      </c>
      <c r="BF249" s="133">
        <f t="shared" si="248"/>
        <v>0</v>
      </c>
      <c r="BG249" s="133">
        <f t="shared" si="248"/>
        <v>0</v>
      </c>
      <c r="BH249" s="133">
        <f t="shared" si="248"/>
        <v>0</v>
      </c>
      <c r="BI249" s="133">
        <f t="shared" si="248"/>
        <v>0</v>
      </c>
      <c r="BJ249" s="133">
        <f t="shared" si="248"/>
        <v>0</v>
      </c>
      <c r="BK249" s="133">
        <f t="shared" si="248"/>
        <v>0</v>
      </c>
      <c r="BL249" s="133">
        <f t="shared" si="248"/>
        <v>0</v>
      </c>
      <c r="BM249" s="133">
        <f t="shared" si="248"/>
        <v>0</v>
      </c>
      <c r="BN249" s="133">
        <f t="shared" si="248"/>
        <v>0</v>
      </c>
      <c r="BO249" s="133">
        <f t="shared" si="248"/>
        <v>0</v>
      </c>
      <c r="BP249" s="133">
        <f t="shared" si="248"/>
        <v>0</v>
      </c>
      <c r="BQ249" s="133">
        <f>BQ244*BQ247</f>
        <v>0</v>
      </c>
      <c r="BR249" s="133">
        <f>BR244*BR247</f>
        <v>0</v>
      </c>
      <c r="BS249" s="133">
        <f>BS244*BS247</f>
        <v>0</v>
      </c>
      <c r="BT249" s="133">
        <f>BT244*BT247</f>
        <v>0</v>
      </c>
      <c r="BU249" s="133">
        <f>BU244*BU247</f>
        <v>0</v>
      </c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</row>
    <row r="250" spans="1:93" ht="12.75">
      <c r="A250" s="39" t="s">
        <v>78</v>
      </c>
      <c r="C250" s="129"/>
      <c r="D250" s="136">
        <f>D249</f>
        <v>42206.05335094735</v>
      </c>
      <c r="E250" s="136">
        <f>E249+D250</f>
        <v>92648.67660578483</v>
      </c>
      <c r="F250" s="136">
        <f aca="true" t="shared" si="249" ref="F250:BC250">F249+E250</f>
        <v>144022.61529538105</v>
      </c>
      <c r="G250" s="136">
        <f t="shared" si="249"/>
        <v>193197.2233513246</v>
      </c>
      <c r="H250" s="136">
        <f t="shared" si="249"/>
        <v>239413.34613609716</v>
      </c>
      <c r="I250" s="136">
        <f t="shared" si="249"/>
        <v>282784.32643277687</v>
      </c>
      <c r="J250" s="136">
        <f t="shared" si="249"/>
        <v>323429.6772122677</v>
      </c>
      <c r="K250" s="136">
        <f t="shared" si="249"/>
        <v>361472.66635329596</v>
      </c>
      <c r="L250" s="136">
        <f t="shared" si="249"/>
        <v>397038.34371224255</v>
      </c>
      <c r="M250" s="136">
        <f t="shared" si="249"/>
        <v>430251.9421323446</v>
      </c>
      <c r="N250" s="136">
        <f t="shared" si="249"/>
        <v>461237.5938968064</v>
      </c>
      <c r="O250" s="136">
        <f t="shared" si="249"/>
        <v>490117.3126493289</v>
      </c>
      <c r="P250" s="136">
        <f t="shared" si="249"/>
        <v>517010.1981223938</v>
      </c>
      <c r="Q250" s="136">
        <f t="shared" si="249"/>
        <v>542031.8272954723</v>
      </c>
      <c r="R250" s="136">
        <f t="shared" si="249"/>
        <v>565293.800996227</v>
      </c>
      <c r="S250" s="136">
        <f t="shared" si="249"/>
        <v>586903.4195819219</v>
      </c>
      <c r="T250" s="136">
        <f t="shared" si="249"/>
        <v>606963.4653026445</v>
      </c>
      <c r="U250" s="136">
        <f t="shared" si="249"/>
        <v>625572.0723447938</v>
      </c>
      <c r="V250" s="136">
        <f t="shared" si="249"/>
        <v>642822.6684620437</v>
      </c>
      <c r="W250" s="136">
        <f t="shared" si="249"/>
        <v>658803.9745900974</v>
      </c>
      <c r="X250" s="136">
        <f t="shared" si="249"/>
        <v>673600.0509699556</v>
      </c>
      <c r="Y250" s="136">
        <f t="shared" si="249"/>
        <v>687290.3801229232</v>
      </c>
      <c r="Z250" s="136">
        <f t="shared" si="249"/>
        <v>699949.9785728768</v>
      </c>
      <c r="AA250" s="136">
        <f t="shared" si="249"/>
        <v>711649.5305350823</v>
      </c>
      <c r="AB250" s="136">
        <f t="shared" si="249"/>
        <v>722455.5379184713</v>
      </c>
      <c r="AC250" s="136">
        <f t="shared" si="249"/>
        <v>732430.481947664</v>
      </c>
      <c r="AD250" s="136">
        <f t="shared" si="249"/>
        <v>741632.9925261615</v>
      </c>
      <c r="AE250" s="136">
        <f t="shared" si="249"/>
        <v>750118.022153655</v>
      </c>
      <c r="AF250" s="136">
        <f t="shared" si="249"/>
        <v>757937.0217960925</v>
      </c>
      <c r="AG250" s="136">
        <f t="shared" si="249"/>
        <v>765138.1166022464</v>
      </c>
      <c r="AH250" s="136">
        <f t="shared" si="249"/>
        <v>771766.27977818</v>
      </c>
      <c r="AI250" s="136">
        <f t="shared" si="249"/>
        <v>777863.5032824817</v>
      </c>
      <c r="AJ250" s="136">
        <f t="shared" si="249"/>
        <v>783468.9643001107</v>
      </c>
      <c r="AK250" s="136">
        <f t="shared" si="249"/>
        <v>788619.1866994917</v>
      </c>
      <c r="AL250" s="136">
        <f t="shared" si="249"/>
        <v>793348.196883249</v>
      </c>
      <c r="AM250" s="136">
        <f t="shared" si="249"/>
        <v>797687.6736137964</v>
      </c>
      <c r="AN250" s="136">
        <f t="shared" si="249"/>
        <v>801667.0915361567</v>
      </c>
      <c r="AO250" s="136">
        <f t="shared" si="249"/>
        <v>805313.8582363644</v>
      </c>
      <c r="AP250" s="136">
        <f t="shared" si="249"/>
        <v>808653.4447684613</v>
      </c>
      <c r="AQ250" s="136">
        <f t="shared" si="249"/>
        <v>811709.5096597277</v>
      </c>
      <c r="AR250" s="136">
        <f t="shared" si="249"/>
        <v>814504.0164652128</v>
      </c>
      <c r="AS250" s="136">
        <f t="shared" si="249"/>
        <v>817057.3449912524</v>
      </c>
      <c r="AT250" s="136">
        <f t="shared" si="249"/>
        <v>819388.3963455461</v>
      </c>
      <c r="AU250" s="136">
        <f t="shared" si="249"/>
        <v>821514.6920002581</v>
      </c>
      <c r="AV250" s="136">
        <f t="shared" si="249"/>
        <v>823452.4670760077</v>
      </c>
      <c r="AW250" s="136">
        <f t="shared" si="249"/>
        <v>825216.7580697917</v>
      </c>
      <c r="AX250" s="136">
        <f t="shared" si="249"/>
        <v>826821.4852599191</v>
      </c>
      <c r="AY250" s="136">
        <f t="shared" si="249"/>
        <v>828279.5300268462</v>
      </c>
      <c r="AZ250" s="136">
        <f t="shared" si="249"/>
        <v>829602.8073311654</v>
      </c>
      <c r="BA250" s="136">
        <f t="shared" si="249"/>
        <v>830802.3335895677</v>
      </c>
      <c r="BB250" s="136">
        <f t="shared" si="249"/>
        <v>831888.2901869337</v>
      </c>
      <c r="BC250" s="136">
        <f t="shared" si="249"/>
        <v>838998.6738233194</v>
      </c>
      <c r="BD250" s="136">
        <f aca="true" t="shared" si="250" ref="BD250:BU250">BD249+BC250</f>
        <v>838998.6738233194</v>
      </c>
      <c r="BE250" s="136">
        <f t="shared" si="250"/>
        <v>838998.6738233194</v>
      </c>
      <c r="BF250" s="136">
        <f t="shared" si="250"/>
        <v>838998.6738233194</v>
      </c>
      <c r="BG250" s="136">
        <f t="shared" si="250"/>
        <v>838998.6738233194</v>
      </c>
      <c r="BH250" s="136">
        <f t="shared" si="250"/>
        <v>838998.6738233194</v>
      </c>
      <c r="BI250" s="136">
        <f t="shared" si="250"/>
        <v>838998.6738233194</v>
      </c>
      <c r="BJ250" s="136">
        <f t="shared" si="250"/>
        <v>838998.6738233194</v>
      </c>
      <c r="BK250" s="136">
        <f t="shared" si="250"/>
        <v>838998.6738233194</v>
      </c>
      <c r="BL250" s="136">
        <f t="shared" si="250"/>
        <v>838998.6738233194</v>
      </c>
      <c r="BM250" s="136">
        <f t="shared" si="250"/>
        <v>838998.6738233194</v>
      </c>
      <c r="BN250" s="136">
        <f t="shared" si="250"/>
        <v>838998.6738233194</v>
      </c>
      <c r="BO250" s="136">
        <f t="shared" si="250"/>
        <v>838998.6738233194</v>
      </c>
      <c r="BP250" s="136">
        <f t="shared" si="250"/>
        <v>838998.6738233194</v>
      </c>
      <c r="BQ250" s="136">
        <f t="shared" si="250"/>
        <v>838998.6738233194</v>
      </c>
      <c r="BR250" s="136">
        <f t="shared" si="250"/>
        <v>838998.6738233194</v>
      </c>
      <c r="BS250" s="136">
        <f t="shared" si="250"/>
        <v>838998.6738233194</v>
      </c>
      <c r="BT250" s="136">
        <f t="shared" si="250"/>
        <v>838998.6738233194</v>
      </c>
      <c r="BU250" s="136">
        <f t="shared" si="250"/>
        <v>838998.6738233194</v>
      </c>
      <c r="BV250" s="136"/>
      <c r="BW250" s="136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3"/>
  <sheetViews>
    <sheetView workbookViewId="0" topLeftCell="A1">
      <selection activeCell="G19" sqref="G19"/>
    </sheetView>
  </sheetViews>
  <sheetFormatPr defaultColWidth="9.140625" defaultRowHeight="12.75"/>
  <cols>
    <col min="1" max="1" width="3.8515625" style="187" customWidth="1"/>
    <col min="2" max="2" width="4.7109375" style="56" customWidth="1"/>
    <col min="3" max="3" width="39.8515625" style="56" customWidth="1"/>
    <col min="4" max="5" width="9.00390625" style="56" customWidth="1"/>
    <col min="6" max="15" width="9.00390625" style="58" customWidth="1"/>
    <col min="16" max="74" width="9.00390625" style="56" customWidth="1"/>
    <col min="75" max="16384" width="9.140625" style="56" customWidth="1"/>
  </cols>
  <sheetData>
    <row r="1" spans="1:17" ht="12.75">
      <c r="A1" s="18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2.75">
      <c r="A2" s="186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2.75">
      <c r="A3" s="186">
        <f>A2+1</f>
        <v>2</v>
      </c>
      <c r="B3" s="207" t="str">
        <f>Data!B44</f>
        <v>Attachment 1 to Staff 122  - CWIP in ratebase </v>
      </c>
      <c r="C3" s="208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2.75">
      <c r="A4" s="186">
        <f>A3+1</f>
        <v>3</v>
      </c>
      <c r="B4" s="208"/>
      <c r="C4" s="208"/>
      <c r="D4" s="59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4.25">
      <c r="A5" s="186">
        <f>A4+1</f>
        <v>4</v>
      </c>
      <c r="B5" s="57"/>
      <c r="C5" s="6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5.75">
      <c r="A6" s="186">
        <f aca="true" t="shared" si="0" ref="A6:A63">A5+1</f>
        <v>5</v>
      </c>
      <c r="B6" s="182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>
      <c r="A7" s="186">
        <f t="shared" si="0"/>
        <v>6</v>
      </c>
      <c r="B7" s="183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2.75">
      <c r="A8" s="186">
        <f t="shared" si="0"/>
        <v>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75" ht="12.75">
      <c r="A9" s="186">
        <f t="shared" si="0"/>
        <v>8</v>
      </c>
      <c r="B9" s="57"/>
      <c r="C9" s="104" t="s">
        <v>79</v>
      </c>
      <c r="D9" s="70" t="s">
        <v>16</v>
      </c>
      <c r="E9" s="185">
        <v>2011</v>
      </c>
      <c r="F9" s="185">
        <f aca="true" t="shared" si="1" ref="F9:P9">+E9+1</f>
        <v>2012</v>
      </c>
      <c r="G9" s="185">
        <f t="shared" si="1"/>
        <v>2013</v>
      </c>
      <c r="H9" s="185">
        <f t="shared" si="1"/>
        <v>2014</v>
      </c>
      <c r="I9" s="185">
        <f t="shared" si="1"/>
        <v>2015</v>
      </c>
      <c r="J9" s="185">
        <f t="shared" si="1"/>
        <v>2016</v>
      </c>
      <c r="K9" s="185">
        <f t="shared" si="1"/>
        <v>2017</v>
      </c>
      <c r="L9" s="185">
        <f t="shared" si="1"/>
        <v>2018</v>
      </c>
      <c r="M9" s="185">
        <f t="shared" si="1"/>
        <v>2019</v>
      </c>
      <c r="N9" s="185">
        <f t="shared" si="1"/>
        <v>2020</v>
      </c>
      <c r="O9" s="185">
        <f t="shared" si="1"/>
        <v>2021</v>
      </c>
      <c r="P9" s="185">
        <f t="shared" si="1"/>
        <v>2022</v>
      </c>
      <c r="Q9" s="185">
        <f aca="true" t="shared" si="2" ref="Q9:AG9">+P9+1</f>
        <v>2023</v>
      </c>
      <c r="R9" s="185">
        <f t="shared" si="2"/>
        <v>2024</v>
      </c>
      <c r="S9" s="185">
        <f t="shared" si="2"/>
        <v>2025</v>
      </c>
      <c r="T9" s="185">
        <f t="shared" si="2"/>
        <v>2026</v>
      </c>
      <c r="U9" s="185">
        <f t="shared" si="2"/>
        <v>2027</v>
      </c>
      <c r="V9" s="185">
        <f t="shared" si="2"/>
        <v>2028</v>
      </c>
      <c r="W9" s="185">
        <f t="shared" si="2"/>
        <v>2029</v>
      </c>
      <c r="X9" s="185">
        <f t="shared" si="2"/>
        <v>2030</v>
      </c>
      <c r="Y9" s="185">
        <f t="shared" si="2"/>
        <v>2031</v>
      </c>
      <c r="Z9" s="185">
        <f t="shared" si="2"/>
        <v>2032</v>
      </c>
      <c r="AA9" s="185">
        <f t="shared" si="2"/>
        <v>2033</v>
      </c>
      <c r="AB9" s="185">
        <f t="shared" si="2"/>
        <v>2034</v>
      </c>
      <c r="AC9" s="185">
        <f t="shared" si="2"/>
        <v>2035</v>
      </c>
      <c r="AD9" s="185">
        <f t="shared" si="2"/>
        <v>2036</v>
      </c>
      <c r="AE9" s="185">
        <f t="shared" si="2"/>
        <v>2037</v>
      </c>
      <c r="AF9" s="185">
        <f t="shared" si="2"/>
        <v>2038</v>
      </c>
      <c r="AG9" s="185">
        <f t="shared" si="2"/>
        <v>2039</v>
      </c>
      <c r="AH9" s="185">
        <f aca="true" t="shared" si="3" ref="AH9:BV9">+AG9+1</f>
        <v>2040</v>
      </c>
      <c r="AI9" s="185">
        <f t="shared" si="3"/>
        <v>2041</v>
      </c>
      <c r="AJ9" s="185">
        <f t="shared" si="3"/>
        <v>2042</v>
      </c>
      <c r="AK9" s="185">
        <f t="shared" si="3"/>
        <v>2043</v>
      </c>
      <c r="AL9" s="185">
        <f t="shared" si="3"/>
        <v>2044</v>
      </c>
      <c r="AM9" s="185">
        <f t="shared" si="3"/>
        <v>2045</v>
      </c>
      <c r="AN9" s="185">
        <f t="shared" si="3"/>
        <v>2046</v>
      </c>
      <c r="AO9" s="185">
        <f t="shared" si="3"/>
        <v>2047</v>
      </c>
      <c r="AP9" s="185">
        <f t="shared" si="3"/>
        <v>2048</v>
      </c>
      <c r="AQ9" s="185">
        <f t="shared" si="3"/>
        <v>2049</v>
      </c>
      <c r="AR9" s="185">
        <f t="shared" si="3"/>
        <v>2050</v>
      </c>
      <c r="AS9" s="185">
        <f t="shared" si="3"/>
        <v>2051</v>
      </c>
      <c r="AT9" s="185">
        <f t="shared" si="3"/>
        <v>2052</v>
      </c>
      <c r="AU9" s="185">
        <f t="shared" si="3"/>
        <v>2053</v>
      </c>
      <c r="AV9" s="185">
        <f t="shared" si="3"/>
        <v>2054</v>
      </c>
      <c r="AW9" s="185">
        <f t="shared" si="3"/>
        <v>2055</v>
      </c>
      <c r="AX9" s="185">
        <f t="shared" si="3"/>
        <v>2056</v>
      </c>
      <c r="AY9" s="185">
        <f t="shared" si="3"/>
        <v>2057</v>
      </c>
      <c r="AZ9" s="185">
        <f t="shared" si="3"/>
        <v>2058</v>
      </c>
      <c r="BA9" s="185">
        <f t="shared" si="3"/>
        <v>2059</v>
      </c>
      <c r="BB9" s="185">
        <f t="shared" si="3"/>
        <v>2060</v>
      </c>
      <c r="BC9" s="185">
        <f t="shared" si="3"/>
        <v>2061</v>
      </c>
      <c r="BD9" s="185">
        <f t="shared" si="3"/>
        <v>2062</v>
      </c>
      <c r="BE9" s="185">
        <f t="shared" si="3"/>
        <v>2063</v>
      </c>
      <c r="BF9" s="185">
        <f t="shared" si="3"/>
        <v>2064</v>
      </c>
      <c r="BG9" s="185">
        <f t="shared" si="3"/>
        <v>2065</v>
      </c>
      <c r="BH9" s="185">
        <f t="shared" si="3"/>
        <v>2066</v>
      </c>
      <c r="BI9" s="185">
        <f t="shared" si="3"/>
        <v>2067</v>
      </c>
      <c r="BJ9" s="185">
        <f t="shared" si="3"/>
        <v>2068</v>
      </c>
      <c r="BK9" s="185">
        <f t="shared" si="3"/>
        <v>2069</v>
      </c>
      <c r="BL9" s="185">
        <f t="shared" si="3"/>
        <v>2070</v>
      </c>
      <c r="BM9" s="185">
        <f t="shared" si="3"/>
        <v>2071</v>
      </c>
      <c r="BN9" s="185">
        <f t="shared" si="3"/>
        <v>2072</v>
      </c>
      <c r="BO9" s="185">
        <f t="shared" si="3"/>
        <v>2073</v>
      </c>
      <c r="BP9" s="185">
        <f t="shared" si="3"/>
        <v>2074</v>
      </c>
      <c r="BQ9" s="185">
        <f t="shared" si="3"/>
        <v>2075</v>
      </c>
      <c r="BR9" s="185">
        <f t="shared" si="3"/>
        <v>2076</v>
      </c>
      <c r="BS9" s="185">
        <f t="shared" si="3"/>
        <v>2077</v>
      </c>
      <c r="BT9" s="185">
        <f t="shared" si="3"/>
        <v>2078</v>
      </c>
      <c r="BU9" s="185">
        <f t="shared" si="3"/>
        <v>2079</v>
      </c>
      <c r="BV9" s="185">
        <f t="shared" si="3"/>
        <v>2080</v>
      </c>
      <c r="BW9" s="70"/>
    </row>
    <row r="10" spans="1:75" ht="12.75">
      <c r="A10" s="186">
        <f t="shared" si="0"/>
        <v>9</v>
      </c>
      <c r="B10" s="57"/>
      <c r="C10" s="57"/>
      <c r="D10" s="69"/>
      <c r="E10" s="106">
        <v>1</v>
      </c>
      <c r="F10" s="106">
        <f>E10+1</f>
        <v>2</v>
      </c>
      <c r="G10" s="106">
        <f>F10+1</f>
        <v>3</v>
      </c>
      <c r="H10" s="106">
        <f aca="true" t="shared" si="4" ref="H10:BS10">G10+1</f>
        <v>4</v>
      </c>
      <c r="I10" s="106">
        <f t="shared" si="4"/>
        <v>5</v>
      </c>
      <c r="J10" s="106">
        <f t="shared" si="4"/>
        <v>6</v>
      </c>
      <c r="K10" s="106">
        <f t="shared" si="4"/>
        <v>7</v>
      </c>
      <c r="L10" s="106">
        <f t="shared" si="4"/>
        <v>8</v>
      </c>
      <c r="M10" s="106">
        <f t="shared" si="4"/>
        <v>9</v>
      </c>
      <c r="N10" s="106">
        <f t="shared" si="4"/>
        <v>10</v>
      </c>
      <c r="O10" s="106">
        <f t="shared" si="4"/>
        <v>11</v>
      </c>
      <c r="P10" s="106">
        <f t="shared" si="4"/>
        <v>12</v>
      </c>
      <c r="Q10" s="106">
        <f t="shared" si="4"/>
        <v>13</v>
      </c>
      <c r="R10" s="106">
        <f t="shared" si="4"/>
        <v>14</v>
      </c>
      <c r="S10" s="106">
        <f t="shared" si="4"/>
        <v>15</v>
      </c>
      <c r="T10" s="106">
        <f t="shared" si="4"/>
        <v>16</v>
      </c>
      <c r="U10" s="106">
        <f t="shared" si="4"/>
        <v>17</v>
      </c>
      <c r="V10" s="106">
        <f t="shared" si="4"/>
        <v>18</v>
      </c>
      <c r="W10" s="106">
        <f t="shared" si="4"/>
        <v>19</v>
      </c>
      <c r="X10" s="106">
        <f t="shared" si="4"/>
        <v>20</v>
      </c>
      <c r="Y10" s="106">
        <f t="shared" si="4"/>
        <v>21</v>
      </c>
      <c r="Z10" s="106">
        <f t="shared" si="4"/>
        <v>22</v>
      </c>
      <c r="AA10" s="106">
        <f t="shared" si="4"/>
        <v>23</v>
      </c>
      <c r="AB10" s="106">
        <f t="shared" si="4"/>
        <v>24</v>
      </c>
      <c r="AC10" s="106">
        <f t="shared" si="4"/>
        <v>25</v>
      </c>
      <c r="AD10" s="106">
        <f t="shared" si="4"/>
        <v>26</v>
      </c>
      <c r="AE10" s="106">
        <f t="shared" si="4"/>
        <v>27</v>
      </c>
      <c r="AF10" s="106">
        <f t="shared" si="4"/>
        <v>28</v>
      </c>
      <c r="AG10" s="106">
        <f t="shared" si="4"/>
        <v>29</v>
      </c>
      <c r="AH10" s="106">
        <f t="shared" si="4"/>
        <v>30</v>
      </c>
      <c r="AI10" s="106">
        <f t="shared" si="4"/>
        <v>31</v>
      </c>
      <c r="AJ10" s="106">
        <f t="shared" si="4"/>
        <v>32</v>
      </c>
      <c r="AK10" s="106">
        <f t="shared" si="4"/>
        <v>33</v>
      </c>
      <c r="AL10" s="106">
        <f t="shared" si="4"/>
        <v>34</v>
      </c>
      <c r="AM10" s="106">
        <f t="shared" si="4"/>
        <v>35</v>
      </c>
      <c r="AN10" s="106">
        <f t="shared" si="4"/>
        <v>36</v>
      </c>
      <c r="AO10" s="106">
        <f t="shared" si="4"/>
        <v>37</v>
      </c>
      <c r="AP10" s="106">
        <f t="shared" si="4"/>
        <v>38</v>
      </c>
      <c r="AQ10" s="106">
        <f t="shared" si="4"/>
        <v>39</v>
      </c>
      <c r="AR10" s="106">
        <f t="shared" si="4"/>
        <v>40</v>
      </c>
      <c r="AS10" s="106">
        <f t="shared" si="4"/>
        <v>41</v>
      </c>
      <c r="AT10" s="106">
        <f t="shared" si="4"/>
        <v>42</v>
      </c>
      <c r="AU10" s="106">
        <f t="shared" si="4"/>
        <v>43</v>
      </c>
      <c r="AV10" s="106">
        <f t="shared" si="4"/>
        <v>44</v>
      </c>
      <c r="AW10" s="106">
        <f t="shared" si="4"/>
        <v>45</v>
      </c>
      <c r="AX10" s="106">
        <f t="shared" si="4"/>
        <v>46</v>
      </c>
      <c r="AY10" s="106">
        <f t="shared" si="4"/>
        <v>47</v>
      </c>
      <c r="AZ10" s="106">
        <f t="shared" si="4"/>
        <v>48</v>
      </c>
      <c r="BA10" s="106">
        <f t="shared" si="4"/>
        <v>49</v>
      </c>
      <c r="BB10" s="106">
        <f t="shared" si="4"/>
        <v>50</v>
      </c>
      <c r="BC10" s="106">
        <f t="shared" si="4"/>
        <v>51</v>
      </c>
      <c r="BD10" s="106">
        <f t="shared" si="4"/>
        <v>52</v>
      </c>
      <c r="BE10" s="106">
        <f t="shared" si="4"/>
        <v>53</v>
      </c>
      <c r="BF10" s="106">
        <f t="shared" si="4"/>
        <v>54</v>
      </c>
      <c r="BG10" s="106">
        <f t="shared" si="4"/>
        <v>55</v>
      </c>
      <c r="BH10" s="106">
        <f t="shared" si="4"/>
        <v>56</v>
      </c>
      <c r="BI10" s="106">
        <f t="shared" si="4"/>
        <v>57</v>
      </c>
      <c r="BJ10" s="106">
        <f t="shared" si="4"/>
        <v>58</v>
      </c>
      <c r="BK10" s="106">
        <f t="shared" si="4"/>
        <v>59</v>
      </c>
      <c r="BL10" s="106">
        <f t="shared" si="4"/>
        <v>60</v>
      </c>
      <c r="BM10" s="106">
        <f t="shared" si="4"/>
        <v>61</v>
      </c>
      <c r="BN10" s="106">
        <f t="shared" si="4"/>
        <v>62</v>
      </c>
      <c r="BO10" s="106">
        <f t="shared" si="4"/>
        <v>63</v>
      </c>
      <c r="BP10" s="106">
        <f t="shared" si="4"/>
        <v>64</v>
      </c>
      <c r="BQ10" s="106">
        <f t="shared" si="4"/>
        <v>65</v>
      </c>
      <c r="BR10" s="106">
        <f t="shared" si="4"/>
        <v>66</v>
      </c>
      <c r="BS10" s="106">
        <f t="shared" si="4"/>
        <v>67</v>
      </c>
      <c r="BT10" s="106">
        <f>BS10+1</f>
        <v>68</v>
      </c>
      <c r="BU10" s="106">
        <f>BT10+1</f>
        <v>69</v>
      </c>
      <c r="BV10" s="106">
        <f>BU10+1</f>
        <v>70</v>
      </c>
      <c r="BW10" s="71"/>
    </row>
    <row r="11" spans="1:75" ht="12.75">
      <c r="A11" s="186">
        <f t="shared" si="0"/>
        <v>10</v>
      </c>
      <c r="B11" s="57"/>
      <c r="C11" s="57"/>
      <c r="D11" s="69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</row>
    <row r="12" spans="1:75" ht="12.75">
      <c r="A12" s="186">
        <f t="shared" si="0"/>
        <v>11</v>
      </c>
      <c r="B12" s="73" t="s">
        <v>104</v>
      </c>
      <c r="C12" s="57"/>
      <c r="D12" s="104"/>
      <c r="E12" s="105">
        <f>Calculations!D200/1000</f>
        <v>0</v>
      </c>
      <c r="F12" s="105">
        <f>Calculations!E200/1000</f>
        <v>333.3790038661334</v>
      </c>
      <c r="G12" s="105">
        <f>Calculations!F200/1000</f>
        <v>672.8606440627422</v>
      </c>
      <c r="H12" s="105">
        <f>Calculations!G200/1000</f>
        <v>673.2852767236927</v>
      </c>
      <c r="I12" s="105">
        <f>Calculations!H200/1000</f>
        <v>661.9292693846434</v>
      </c>
      <c r="J12" s="105">
        <f>Calculations!I200/1000</f>
        <v>650.573262045594</v>
      </c>
      <c r="K12" s="105">
        <f>Calculations!J200/1000</f>
        <v>639.2172547065447</v>
      </c>
      <c r="L12" s="105">
        <f>Calculations!K200/1000</f>
        <v>627.8612473674954</v>
      </c>
      <c r="M12" s="105">
        <f>Calculations!L200/1000</f>
        <v>616.505240028446</v>
      </c>
      <c r="N12" s="105">
        <f>Calculations!M200/1000</f>
        <v>605.1492326893966</v>
      </c>
      <c r="O12" s="105">
        <f>Calculations!N200/1000</f>
        <v>593.7932253503473</v>
      </c>
      <c r="P12" s="105">
        <f>Calculations!O200/1000</f>
        <v>582.4372180112979</v>
      </c>
      <c r="Q12" s="105">
        <f>Calculations!P200/1000</f>
        <v>571.0812106722485</v>
      </c>
      <c r="R12" s="105">
        <f>Calculations!Q200/1000</f>
        <v>559.7252033331991</v>
      </c>
      <c r="S12" s="105">
        <f>Calculations!R200/1000</f>
        <v>548.3691959941498</v>
      </c>
      <c r="T12" s="105">
        <f>Calculations!S200/1000</f>
        <v>537.0131886551004</v>
      </c>
      <c r="U12" s="105">
        <f>Calculations!T200/1000</f>
        <v>525.657181316051</v>
      </c>
      <c r="V12" s="105">
        <f>Calculations!U200/1000</f>
        <v>514.3011739770017</v>
      </c>
      <c r="W12" s="105">
        <f>Calculations!V200/1000</f>
        <v>502.94516663795224</v>
      </c>
      <c r="X12" s="105">
        <f>Calculations!W200/1000</f>
        <v>491.5891592989029</v>
      </c>
      <c r="Y12" s="105">
        <f>Calculations!X200/1000</f>
        <v>480.23315195985356</v>
      </c>
      <c r="Z12" s="105">
        <f>Calculations!Y200/1000</f>
        <v>468.8771446208042</v>
      </c>
      <c r="AA12" s="105">
        <f>Calculations!Z200/1000</f>
        <v>457.5211372817548</v>
      </c>
      <c r="AB12" s="105">
        <f>Calculations!AA200/1000</f>
        <v>446.16512994270545</v>
      </c>
      <c r="AC12" s="105">
        <f>Calculations!AB200/1000</f>
        <v>434.8091226036561</v>
      </c>
      <c r="AD12" s="105">
        <f>Calculations!AC200/1000</f>
        <v>423.4531152646067</v>
      </c>
      <c r="AE12" s="105">
        <f>Calculations!AD200/1000</f>
        <v>412.09710792555734</v>
      </c>
      <c r="AF12" s="105">
        <f>Calculations!AE200/1000</f>
        <v>400.74110058650797</v>
      </c>
      <c r="AG12" s="105">
        <f>Calculations!AF200/1000</f>
        <v>389.38509324745866</v>
      </c>
      <c r="AH12" s="105">
        <f>Calculations!AG200/1000</f>
        <v>378.0290859084093</v>
      </c>
      <c r="AI12" s="105">
        <f>Calculations!AH200/1000</f>
        <v>366.6730785693599</v>
      </c>
      <c r="AJ12" s="105">
        <f>Calculations!AI200/1000</f>
        <v>355.31707123031055</v>
      </c>
      <c r="AK12" s="105">
        <f>Calculations!AJ200/1000</f>
        <v>343.9610638912612</v>
      </c>
      <c r="AL12" s="105">
        <f>Calculations!AK200/1000</f>
        <v>332.6050565522118</v>
      </c>
      <c r="AM12" s="105">
        <f>Calculations!AL200/1000</f>
        <v>321.24904921316244</v>
      </c>
      <c r="AN12" s="105">
        <f>Calculations!AM200/1000</f>
        <v>309.89304187411307</v>
      </c>
      <c r="AO12" s="105">
        <f>Calculations!AN200/1000</f>
        <v>298.5370345350637</v>
      </c>
      <c r="AP12" s="105">
        <f>Calculations!AO200/1000</f>
        <v>287.1810271960144</v>
      </c>
      <c r="AQ12" s="105">
        <f>Calculations!AP200/1000</f>
        <v>275.825019856965</v>
      </c>
      <c r="AR12" s="105">
        <f>Calculations!AQ200/1000</f>
        <v>264.46901251791564</v>
      </c>
      <c r="AS12" s="105">
        <f>Calculations!AR200/1000</f>
        <v>253.11300517886627</v>
      </c>
      <c r="AT12" s="105">
        <f>Calculations!AS200/1000</f>
        <v>241.7569978398169</v>
      </c>
      <c r="AU12" s="105">
        <f>Calculations!AT200/1000</f>
        <v>230.40099050076753</v>
      </c>
      <c r="AV12" s="105">
        <f>Calculations!AU200/1000</f>
        <v>219.04498316171816</v>
      </c>
      <c r="AW12" s="105">
        <f>Calculations!AV200/1000</f>
        <v>207.68897582266882</v>
      </c>
      <c r="AX12" s="105">
        <f>Calculations!AW200/1000</f>
        <v>196.33296848361945</v>
      </c>
      <c r="AY12" s="105">
        <f>Calculations!AX200/1000</f>
        <v>184.97696114457008</v>
      </c>
      <c r="AZ12" s="105">
        <f>Calculations!AY200/1000</f>
        <v>173.6209538055207</v>
      </c>
      <c r="BA12" s="105">
        <f>Calculations!AZ200/1000</f>
        <v>162.26494646647137</v>
      </c>
      <c r="BB12" s="105">
        <f>Calculations!BA200/1000</f>
        <v>150.908939127422</v>
      </c>
      <c r="BC12" s="105">
        <f>Calculations!BB200/1000</f>
        <v>139.55293178837263</v>
      </c>
      <c r="BD12" s="105">
        <f>Calculations!BC200/1000</f>
        <v>130.8026462840856</v>
      </c>
      <c r="BE12" s="105">
        <f>Calculations!BD200/1000</f>
        <v>0</v>
      </c>
      <c r="BF12" s="105">
        <f>Calculations!BE200/1000</f>
        <v>0</v>
      </c>
      <c r="BG12" s="105">
        <f>Calculations!BF200/1000</f>
        <v>0</v>
      </c>
      <c r="BH12" s="105">
        <f>Calculations!BG200/1000</f>
        <v>0</v>
      </c>
      <c r="BI12" s="105">
        <f>Calculations!BH200/1000</f>
        <v>0</v>
      </c>
      <c r="BJ12" s="105">
        <f>Calculations!BI200/1000</f>
        <v>0</v>
      </c>
      <c r="BK12" s="105">
        <f>Calculations!BJ200/1000</f>
        <v>0</v>
      </c>
      <c r="BL12" s="105">
        <f>Calculations!BK200/1000</f>
        <v>0</v>
      </c>
      <c r="BM12" s="105">
        <f>Calculations!BL200/1000</f>
        <v>0</v>
      </c>
      <c r="BN12" s="105">
        <f>Calculations!BM200/1000</f>
        <v>0</v>
      </c>
      <c r="BO12" s="105">
        <f>Calculations!BN200/1000</f>
        <v>0</v>
      </c>
      <c r="BP12" s="105">
        <f>Calculations!BO200/1000</f>
        <v>0</v>
      </c>
      <c r="BQ12" s="105">
        <f>Calculations!BP200/1000</f>
        <v>0</v>
      </c>
      <c r="BR12" s="105">
        <f>Calculations!BQ200/1000</f>
        <v>0</v>
      </c>
      <c r="BS12" s="105">
        <f>Calculations!BR200/1000</f>
        <v>0</v>
      </c>
      <c r="BT12" s="105">
        <f>Calculations!BS200/1000</f>
        <v>0</v>
      </c>
      <c r="BU12" s="105">
        <f>Calculations!BT200/1000</f>
        <v>0</v>
      </c>
      <c r="BV12" s="105">
        <f>Calculations!BU200/1000</f>
        <v>0</v>
      </c>
      <c r="BW12" s="105"/>
    </row>
    <row r="13" spans="1:75" ht="12.75">
      <c r="A13" s="186">
        <f t="shared" si="0"/>
        <v>12</v>
      </c>
      <c r="B13" s="57"/>
      <c r="C13" s="57"/>
      <c r="D13" s="104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</row>
    <row r="14" spans="1:75" ht="12.75">
      <c r="A14" s="186">
        <f t="shared" si="0"/>
        <v>13</v>
      </c>
      <c r="B14" s="73" t="s">
        <v>83</v>
      </c>
      <c r="C14" s="57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</row>
    <row r="15" spans="1:75" ht="12.75">
      <c r="A15" s="186">
        <f t="shared" si="0"/>
        <v>14</v>
      </c>
      <c r="B15" s="57"/>
      <c r="C15" s="57" t="s">
        <v>84</v>
      </c>
      <c r="D15" s="105">
        <f>SUM(E15:BV15)</f>
        <v>69.53896195684166</v>
      </c>
      <c r="E15" s="105">
        <f>Calculations!D239/1000</f>
        <v>43.58068805853658</v>
      </c>
      <c r="F15" s="105">
        <f>Calculations!E239/1000</f>
        <v>25.958273898305084</v>
      </c>
      <c r="G15" s="105">
        <f>Calculations!F239/1000</f>
        <v>0</v>
      </c>
      <c r="H15" s="105">
        <f>Calculations!G239/1000</f>
        <v>0</v>
      </c>
      <c r="I15" s="105">
        <f>Calculations!H239/1000</f>
        <v>0</v>
      </c>
      <c r="J15" s="105">
        <f>Calculations!I239/1000</f>
        <v>0</v>
      </c>
      <c r="K15" s="105">
        <f>Calculations!J239/1000</f>
        <v>0</v>
      </c>
      <c r="L15" s="105">
        <f>Calculations!K239/1000</f>
        <v>0</v>
      </c>
      <c r="M15" s="105">
        <f>Calculations!L239/1000</f>
        <v>0</v>
      </c>
      <c r="N15" s="105">
        <f>Calculations!M239/1000</f>
        <v>0</v>
      </c>
      <c r="O15" s="105">
        <f>Calculations!N239/1000</f>
        <v>0</v>
      </c>
      <c r="P15" s="105">
        <f>Calculations!O239/1000</f>
        <v>0</v>
      </c>
      <c r="Q15" s="105">
        <f>Calculations!P239/1000</f>
        <v>0</v>
      </c>
      <c r="R15" s="105">
        <f>Calculations!Q239/1000</f>
        <v>0</v>
      </c>
      <c r="S15" s="105">
        <f>Calculations!R239/1000</f>
        <v>0</v>
      </c>
      <c r="T15" s="105">
        <f>Calculations!S239/1000</f>
        <v>0</v>
      </c>
      <c r="U15" s="105">
        <f>Calculations!T239/1000</f>
        <v>0</v>
      </c>
      <c r="V15" s="105">
        <f>Calculations!U239/1000</f>
        <v>0</v>
      </c>
      <c r="W15" s="105">
        <f>Calculations!V239/1000</f>
        <v>0</v>
      </c>
      <c r="X15" s="105">
        <f>Calculations!W239/1000</f>
        <v>0</v>
      </c>
      <c r="Y15" s="105">
        <f>Calculations!X239/1000</f>
        <v>0</v>
      </c>
      <c r="Z15" s="105">
        <f>Calculations!Y239/1000</f>
        <v>0</v>
      </c>
      <c r="AA15" s="105">
        <f>Calculations!Z239/1000</f>
        <v>0</v>
      </c>
      <c r="AB15" s="105">
        <f>Calculations!AA239/1000</f>
        <v>0</v>
      </c>
      <c r="AC15" s="105">
        <f>Calculations!AB239/1000</f>
        <v>0</v>
      </c>
      <c r="AD15" s="105">
        <f>Calculations!AC239/1000</f>
        <v>0</v>
      </c>
      <c r="AE15" s="105">
        <f>Calculations!AD239/1000</f>
        <v>0</v>
      </c>
      <c r="AF15" s="105">
        <f>Calculations!AE239/1000</f>
        <v>0</v>
      </c>
      <c r="AG15" s="105">
        <f>Calculations!AF239/1000</f>
        <v>0</v>
      </c>
      <c r="AH15" s="105">
        <f>Calculations!AG239/1000</f>
        <v>0</v>
      </c>
      <c r="AI15" s="105">
        <f>Calculations!AH239/1000</f>
        <v>0</v>
      </c>
      <c r="AJ15" s="105">
        <f>Calculations!AI239/1000</f>
        <v>0</v>
      </c>
      <c r="AK15" s="105">
        <f>Calculations!AJ239/1000</f>
        <v>0</v>
      </c>
      <c r="AL15" s="105">
        <f>Calculations!AK239/1000</f>
        <v>0</v>
      </c>
      <c r="AM15" s="105">
        <f>Calculations!AL239/1000</f>
        <v>0</v>
      </c>
      <c r="AN15" s="105">
        <f>Calculations!AM239/1000</f>
        <v>0</v>
      </c>
      <c r="AO15" s="105">
        <f>Calculations!AN239/1000</f>
        <v>0</v>
      </c>
      <c r="AP15" s="105">
        <f>Calculations!AO239/1000</f>
        <v>0</v>
      </c>
      <c r="AQ15" s="105">
        <f>Calculations!AP239/1000</f>
        <v>0</v>
      </c>
      <c r="AR15" s="105">
        <f>Calculations!AQ239/1000</f>
        <v>0</v>
      </c>
      <c r="AS15" s="105">
        <f>Calculations!AR239/1000</f>
        <v>0</v>
      </c>
      <c r="AT15" s="105">
        <f>Calculations!AS239/1000</f>
        <v>0</v>
      </c>
      <c r="AU15" s="105">
        <f>Calculations!AT239/1000</f>
        <v>0</v>
      </c>
      <c r="AV15" s="105">
        <f>Calculations!AU239/1000</f>
        <v>0</v>
      </c>
      <c r="AW15" s="105">
        <f>Calculations!AV239/1000</f>
        <v>0</v>
      </c>
      <c r="AX15" s="105">
        <f>Calculations!AW239/1000</f>
        <v>0</v>
      </c>
      <c r="AY15" s="105">
        <f>Calculations!AX239/1000</f>
        <v>0</v>
      </c>
      <c r="AZ15" s="105">
        <f>Calculations!AY239/1000</f>
        <v>0</v>
      </c>
      <c r="BA15" s="105">
        <f>Calculations!AZ239/1000</f>
        <v>0</v>
      </c>
      <c r="BB15" s="105">
        <f>Calculations!BA239/1000</f>
        <v>0</v>
      </c>
      <c r="BC15" s="105">
        <f>Calculations!BB239/1000</f>
        <v>0</v>
      </c>
      <c r="BD15" s="105">
        <f>Calculations!BC239/1000</f>
        <v>0</v>
      </c>
      <c r="BE15" s="105">
        <f>Calculations!BD239/1000</f>
        <v>0</v>
      </c>
      <c r="BF15" s="105">
        <f>Calculations!BE239/1000</f>
        <v>0</v>
      </c>
      <c r="BG15" s="105">
        <f>Calculations!BF239/1000</f>
        <v>0</v>
      </c>
      <c r="BH15" s="105">
        <f>Calculations!BG239/1000</f>
        <v>0</v>
      </c>
      <c r="BI15" s="105">
        <f>Calculations!BH239/1000</f>
        <v>0</v>
      </c>
      <c r="BJ15" s="105">
        <f>Calculations!BI239/1000</f>
        <v>0</v>
      </c>
      <c r="BK15" s="105">
        <f>Calculations!BJ239/1000</f>
        <v>0</v>
      </c>
      <c r="BL15" s="105">
        <f>Calculations!BK239/1000</f>
        <v>0</v>
      </c>
      <c r="BM15" s="105">
        <f>Calculations!BL239/1000</f>
        <v>0</v>
      </c>
      <c r="BN15" s="105">
        <f>Calculations!BM239/1000</f>
        <v>0</v>
      </c>
      <c r="BO15" s="105">
        <f>Calculations!BN239/1000</f>
        <v>0</v>
      </c>
      <c r="BP15" s="105">
        <f>Calculations!BO239/1000</f>
        <v>0</v>
      </c>
      <c r="BQ15" s="105">
        <f>Calculations!BP239/1000</f>
        <v>0</v>
      </c>
      <c r="BR15" s="105">
        <f>Calculations!BQ239/1000</f>
        <v>0</v>
      </c>
      <c r="BS15" s="105">
        <f>Calculations!BR239/1000</f>
        <v>0</v>
      </c>
      <c r="BT15" s="105">
        <f>Calculations!BS239/1000</f>
        <v>0</v>
      </c>
      <c r="BU15" s="105">
        <f>Calculations!BT239/1000</f>
        <v>0</v>
      </c>
      <c r="BV15" s="105">
        <f>Calculations!BU239/1000</f>
        <v>0</v>
      </c>
      <c r="BW15" s="105"/>
    </row>
    <row r="16" spans="1:75" ht="12.75">
      <c r="A16" s="186">
        <f t="shared" si="0"/>
        <v>15</v>
      </c>
      <c r="B16" s="57"/>
      <c r="C16" s="57" t="s">
        <v>97</v>
      </c>
      <c r="D16" s="105">
        <f>SUM(E16:BV16)</f>
        <v>1548.3869473876898</v>
      </c>
      <c r="E16" s="105">
        <f>SUM(Calculations!D213:D215)/1000</f>
        <v>0</v>
      </c>
      <c r="F16" s="105">
        <f>SUM(Calculations!E213:E215)/1000</f>
        <v>25.003425289960006</v>
      </c>
      <c r="G16" s="105">
        <f>SUM(Calculations!F213:F215)/1000</f>
        <v>50.464548304705666</v>
      </c>
      <c r="H16" s="105">
        <f>SUM(Calculations!G213:G215)/1000</f>
        <v>50.49639575427696</v>
      </c>
      <c r="I16" s="105">
        <f>SUM(Calculations!H213:H215)/1000</f>
        <v>49.64469520384826</v>
      </c>
      <c r="J16" s="105">
        <f>SUM(Calculations!I213:I215)/1000</f>
        <v>48.79299465341956</v>
      </c>
      <c r="K16" s="105">
        <f>SUM(Calculations!J213:J215)/1000</f>
        <v>47.94129410299085</v>
      </c>
      <c r="L16" s="105">
        <f>SUM(Calculations!K213:K215)/1000</f>
        <v>47.08959355256216</v>
      </c>
      <c r="M16" s="105">
        <f>SUM(Calculations!L213:L215)/1000</f>
        <v>46.237893002133454</v>
      </c>
      <c r="N16" s="105">
        <f>SUM(Calculations!M213:M215)/1000</f>
        <v>45.386192451704744</v>
      </c>
      <c r="O16" s="105">
        <f>SUM(Calculations!N213:N215)/1000</f>
        <v>44.53449190127605</v>
      </c>
      <c r="P16" s="105">
        <f>SUM(Calculations!O213:O215)/1000</f>
        <v>43.682791350847346</v>
      </c>
      <c r="Q16" s="105">
        <f>SUM(Calculations!P213:P215)/1000</f>
        <v>42.831090800418636</v>
      </c>
      <c r="R16" s="105">
        <f>SUM(Calculations!Q213:Q215)/1000</f>
        <v>41.97939024998994</v>
      </c>
      <c r="S16" s="105">
        <f>SUM(Calculations!R213:R215)/1000</f>
        <v>41.12768969956123</v>
      </c>
      <c r="T16" s="105">
        <f>SUM(Calculations!S213:S215)/1000</f>
        <v>40.27598914913254</v>
      </c>
      <c r="U16" s="105">
        <f>SUM(Calculations!T213:T215)/1000</f>
        <v>39.42428859870383</v>
      </c>
      <c r="V16" s="105">
        <f>SUM(Calculations!U213:U215)/1000</f>
        <v>38.57258804827512</v>
      </c>
      <c r="W16" s="105">
        <f>SUM(Calculations!V213:V215)/1000</f>
        <v>37.72088749784642</v>
      </c>
      <c r="X16" s="105">
        <f>SUM(Calculations!W213:W215)/1000</f>
        <v>36.869186947417724</v>
      </c>
      <c r="Y16" s="105">
        <f>SUM(Calculations!X213:X215)/1000</f>
        <v>36.01748639698902</v>
      </c>
      <c r="Z16" s="105">
        <f>SUM(Calculations!Y213:Y215)/1000</f>
        <v>35.16578584656031</v>
      </c>
      <c r="AA16" s="105">
        <f>SUM(Calculations!Z213:Z215)/1000</f>
        <v>34.314085296131616</v>
      </c>
      <c r="AB16" s="105">
        <f>SUM(Calculations!AA213:AA215)/1000</f>
        <v>33.46238474570291</v>
      </c>
      <c r="AC16" s="105">
        <f>SUM(Calculations!AB213:AB215)/1000</f>
        <v>32.61068419527421</v>
      </c>
      <c r="AD16" s="105">
        <f>SUM(Calculations!AC213:AC215)/1000</f>
        <v>31.75898364484551</v>
      </c>
      <c r="AE16" s="105">
        <f>SUM(Calculations!AD213:AD215)/1000</f>
        <v>30.9072830944168</v>
      </c>
      <c r="AF16" s="105">
        <f>SUM(Calculations!AE213:AE215)/1000</f>
        <v>30.055582543988102</v>
      </c>
      <c r="AG16" s="105">
        <f>SUM(Calculations!AF213:AF215)/1000</f>
        <v>29.2038819935594</v>
      </c>
      <c r="AH16" s="105">
        <f>SUM(Calculations!AG213:AG215)/1000</f>
        <v>28.352181443130693</v>
      </c>
      <c r="AI16" s="105">
        <f>SUM(Calculations!AH213:AH215)/1000</f>
        <v>27.500480892701994</v>
      </c>
      <c r="AJ16" s="105">
        <f>SUM(Calculations!AI213:AI215)/1000</f>
        <v>26.64878034227329</v>
      </c>
      <c r="AK16" s="105">
        <f>SUM(Calculations!AJ213:AJ215)/1000</f>
        <v>25.797079791844588</v>
      </c>
      <c r="AL16" s="105">
        <f>SUM(Calculations!AK213:AK215)/1000</f>
        <v>24.94537924141589</v>
      </c>
      <c r="AM16" s="105">
        <f>SUM(Calculations!AL213:AL215)/1000</f>
        <v>24.093678690987186</v>
      </c>
      <c r="AN16" s="105">
        <f>SUM(Calculations!AM213:AM215)/1000</f>
        <v>23.241978140558484</v>
      </c>
      <c r="AO16" s="105">
        <f>SUM(Calculations!AN213:AN215)/1000</f>
        <v>22.39027759012978</v>
      </c>
      <c r="AP16" s="105">
        <f>SUM(Calculations!AO213:AO215)/1000</f>
        <v>21.538577039701078</v>
      </c>
      <c r="AQ16" s="105">
        <f>SUM(Calculations!AP213:AP215)/1000</f>
        <v>20.68687648927238</v>
      </c>
      <c r="AR16" s="105">
        <f>SUM(Calculations!AQ213:AQ215)/1000</f>
        <v>19.835175938843676</v>
      </c>
      <c r="AS16" s="105">
        <f>SUM(Calculations!AR213:AR215)/1000</f>
        <v>18.983475388414973</v>
      </c>
      <c r="AT16" s="105">
        <f>SUM(Calculations!AS213:AS215)/1000</f>
        <v>18.131774837986267</v>
      </c>
      <c r="AU16" s="105">
        <f>SUM(Calculations!AT213:AT215)/1000</f>
        <v>17.280074287557568</v>
      </c>
      <c r="AV16" s="105">
        <f>SUM(Calculations!AU213:AU215)/1000</f>
        <v>16.428373737128865</v>
      </c>
      <c r="AW16" s="105">
        <f>SUM(Calculations!AV213:AV215)/1000</f>
        <v>15.576673186700162</v>
      </c>
      <c r="AX16" s="105">
        <f>SUM(Calculations!AW213:AW215)/1000</f>
        <v>14.72497263627146</v>
      </c>
      <c r="AY16" s="105">
        <f>SUM(Calculations!AX213:AX215)/1000</f>
        <v>13.873272085842757</v>
      </c>
      <c r="AZ16" s="105">
        <f>SUM(Calculations!AY213:AY215)/1000</f>
        <v>13.021571535414056</v>
      </c>
      <c r="BA16" s="105">
        <f>SUM(Calculations!AZ213:AZ215)/1000</f>
        <v>12.169870984985353</v>
      </c>
      <c r="BB16" s="105">
        <f>SUM(Calculations!BA213:BA215)/1000</f>
        <v>11.31817043455665</v>
      </c>
      <c r="BC16" s="105">
        <f>SUM(Calculations!BB213:BB215)/1000</f>
        <v>10.466469884127948</v>
      </c>
      <c r="BD16" s="105">
        <f>SUM(Calculations!BC213:BC215)/1000</f>
        <v>9.81019847130642</v>
      </c>
      <c r="BE16" s="105">
        <f>SUM(Calculations!BD213:BD215)/1000</f>
        <v>0</v>
      </c>
      <c r="BF16" s="105">
        <f>SUM(Calculations!BE213:BE215)/1000</f>
        <v>0</v>
      </c>
      <c r="BG16" s="105">
        <f>SUM(Calculations!BF213:BF215)/1000</f>
        <v>0</v>
      </c>
      <c r="BH16" s="105">
        <f>SUM(Calculations!BG213:BG215)/1000</f>
        <v>0</v>
      </c>
      <c r="BI16" s="105">
        <f>SUM(Calculations!BH213:BH215)/1000</f>
        <v>0</v>
      </c>
      <c r="BJ16" s="105">
        <f>SUM(Calculations!BI213:BI215)/1000</f>
        <v>0</v>
      </c>
      <c r="BK16" s="105">
        <f>SUM(Calculations!BJ213:BJ215)/1000</f>
        <v>0</v>
      </c>
      <c r="BL16" s="105">
        <f>SUM(Calculations!BK213:BK215)/1000</f>
        <v>0</v>
      </c>
      <c r="BM16" s="105">
        <f>SUM(Calculations!BL213:BL215)/1000</f>
        <v>0</v>
      </c>
      <c r="BN16" s="105">
        <f>SUM(Calculations!BM213:BM215)/1000</f>
        <v>0</v>
      </c>
      <c r="BO16" s="105">
        <f>SUM(Calculations!BN213:BN215)/1000</f>
        <v>0</v>
      </c>
      <c r="BP16" s="105">
        <f>SUM(Calculations!BO213:BO215)/1000</f>
        <v>0</v>
      </c>
      <c r="BQ16" s="105">
        <f>SUM(Calculations!BP213:BP215)/1000</f>
        <v>0</v>
      </c>
      <c r="BR16" s="105">
        <f>SUM(Calculations!BQ213:BQ215)/1000</f>
        <v>0</v>
      </c>
      <c r="BS16" s="105">
        <f>SUM(Calculations!BR213:BR215)/1000</f>
        <v>0</v>
      </c>
      <c r="BT16" s="105">
        <f>SUM(Calculations!BS213:BS215)/1000</f>
        <v>0</v>
      </c>
      <c r="BU16" s="105">
        <f>SUM(Calculations!BT213:BT215)/1000</f>
        <v>0</v>
      </c>
      <c r="BV16" s="105">
        <f>SUM(Calculations!BU213:BU215)/1000</f>
        <v>0</v>
      </c>
      <c r="BW16" s="105"/>
    </row>
    <row r="17" spans="1:75" ht="15.75">
      <c r="A17" s="186">
        <f t="shared" si="0"/>
        <v>16</v>
      </c>
      <c r="B17" s="57"/>
      <c r="C17" s="57" t="s">
        <v>47</v>
      </c>
      <c r="D17" s="105">
        <f>SUM(E17:BV17)</f>
        <v>354.45704685221483</v>
      </c>
      <c r="E17" s="105">
        <f>Calculations!D222/1000</f>
        <v>0</v>
      </c>
      <c r="F17" s="105">
        <f>Calculations!E222/1000</f>
        <v>-0.8728416108364956</v>
      </c>
      <c r="G17" s="105">
        <f>Calculations!F222/1000</f>
        <v>-1.2841867407911807</v>
      </c>
      <c r="H17" s="105">
        <f>Calculations!G222/1000</f>
        <v>-0.3097406381180138</v>
      </c>
      <c r="I17" s="105">
        <f>Calculations!H222/1000</f>
        <v>0.6683903326315244</v>
      </c>
      <c r="J17" s="105">
        <f>Calculations!I222/1000</f>
        <v>1.5548062195413637</v>
      </c>
      <c r="K17" s="105">
        <f>Calculations!J222/1000</f>
        <v>2.3568442293186744</v>
      </c>
      <c r="L17" s="105">
        <f>Calculations!K222/1000</f>
        <v>3.081254592134058</v>
      </c>
      <c r="M17" s="105">
        <f>Calculations!L222/1000</f>
        <v>3.734247519744475</v>
      </c>
      <c r="N17" s="105">
        <f>Calculations!M222/1000</f>
        <v>4.321536406966317</v>
      </c>
      <c r="O17" s="105">
        <f>Calculations!N222/1000</f>
        <v>4.848377577030669</v>
      </c>
      <c r="P17" s="105">
        <f>Calculations!O222/1000</f>
        <v>5.319606847310135</v>
      </c>
      <c r="Q17" s="105">
        <f>Calculations!P222/1000</f>
        <v>5.739673169787502</v>
      </c>
      <c r="R17" s="105">
        <f>Calculations!Q222/1000</f>
        <v>6.112669580286941</v>
      </c>
      <c r="S17" s="105">
        <f>Calculations!R222/1000</f>
        <v>6.442361671766685</v>
      </c>
      <c r="T17" s="105">
        <f>Calculations!S222/1000</f>
        <v>6.732213789748308</v>
      </c>
      <c r="U17" s="105">
        <f>Calculations!T222/1000</f>
        <v>6.985413132111661</v>
      </c>
      <c r="V17" s="105">
        <f>Calculations!U222/1000</f>
        <v>7.204891920906209</v>
      </c>
      <c r="W17" s="105">
        <f>Calculations!V222/1000</f>
        <v>7.393347800417448</v>
      </c>
      <c r="X17" s="105">
        <f>Calculations!W222/1000</f>
        <v>7.55326260338805</v>
      </c>
      <c r="Y17" s="105">
        <f>Calculations!X222/1000</f>
        <v>7.686919615941265</v>
      </c>
      <c r="Z17" s="105">
        <f>Calculations!Y222/1000</f>
        <v>7.79641946131048</v>
      </c>
      <c r="AA17" s="105">
        <f>Calculations!Z222/1000</f>
        <v>7.883694712870421</v>
      </c>
      <c r="AB17" s="105">
        <f>Calculations!AA222/1000</f>
        <v>7.950523338125824</v>
      </c>
      <c r="AC17" s="105">
        <f>Calculations!AB222/1000</f>
        <v>7.998541067181056</v>
      </c>
      <c r="AD17" s="105">
        <f>Calculations!AC222/1000</f>
        <v>8.02925277173213</v>
      </c>
      <c r="AE17" s="105">
        <f>Calculations!AD222/1000</f>
        <v>8.044042933739377</v>
      </c>
      <c r="AF17" s="105">
        <f>Calculations!AE222/1000</f>
        <v>8.044185276606305</v>
      </c>
      <c r="AG17" s="105">
        <f>Calculations!AF222/1000</f>
        <v>8.030851625864136</v>
      </c>
      <c r="AH17" s="105">
        <f>Calculations!AG222/1000</f>
        <v>8.005120061001602</v>
      </c>
      <c r="AI17" s="105">
        <f>Calculations!AH222/1000</f>
        <v>7.96798241514833</v>
      </c>
      <c r="AJ17" s="105">
        <f>Calculations!AI222/1000</f>
        <v>7.920351174783581</v>
      </c>
      <c r="AK17" s="105">
        <f>Calculations!AJ222/1000</f>
        <v>7.863065827468272</v>
      </c>
      <c r="AL17" s="105">
        <f>Calculations!AK222/1000</f>
        <v>7.796898701758445</v>
      </c>
      <c r="AM17" s="105">
        <f>Calculations!AL222/1000</f>
        <v>7.722560339925667</v>
      </c>
      <c r="AN17" s="105">
        <f>Calculations!AM222/1000</f>
        <v>7.64070444085977</v>
      </c>
      <c r="AO17" s="105">
        <f>Calculations!AN222/1000</f>
        <v>7.551932407539405</v>
      </c>
      <c r="AP17" s="105">
        <f>Calculations!AO222/1000</f>
        <v>7.456797530704929</v>
      </c>
      <c r="AQ17" s="105">
        <f>Calculations!AP222/1000</f>
        <v>7.35580883783747</v>
      </c>
      <c r="AR17" s="105">
        <f>Calculations!AQ222/1000</f>
        <v>7.249434634219669</v>
      </c>
      <c r="AS17" s="105">
        <f>Calculations!AR222/1000</f>
        <v>7.138105760711551</v>
      </c>
      <c r="AT17" s="105">
        <f>Calculations!AS222/1000</f>
        <v>7.022218590904343</v>
      </c>
      <c r="AU17" s="105">
        <f>Calculations!AT222/1000</f>
        <v>6.902137788501971</v>
      </c>
      <c r="AV17" s="105">
        <f>Calculations!AU222/1000</f>
        <v>6.7781988441120475</v>
      </c>
      <c r="AW17" s="105">
        <f>Calculations!AV222/1000</f>
        <v>6.6507104090935805</v>
      </c>
      <c r="AX17" s="105">
        <f>Calculations!AW222/1000</f>
        <v>6.5199564426968495</v>
      </c>
      <c r="AY17" s="105">
        <f>Calculations!AX222/1000</f>
        <v>6.386198187432116</v>
      </c>
      <c r="AZ17" s="105">
        <f>Calculations!AY222/1000</f>
        <v>6.249675986408823</v>
      </c>
      <c r="BA17" s="105">
        <f>Calculations!AZ222/1000</f>
        <v>6.110610955287652</v>
      </c>
      <c r="BB17" s="105">
        <f>Calculations!BA222/1000</f>
        <v>5.969206520476434</v>
      </c>
      <c r="BC17" s="105">
        <f>Calculations!BB222/1000</f>
        <v>5.825649834270374</v>
      </c>
      <c r="BD17" s="105">
        <f>Calculations!BC222/1000</f>
        <v>49.327161954356654</v>
      </c>
      <c r="BE17" s="105">
        <f>Calculations!BD222/1000</f>
        <v>0</v>
      </c>
      <c r="BF17" s="105">
        <f>Calculations!BE222/1000</f>
        <v>0</v>
      </c>
      <c r="BG17" s="105">
        <f>Calculations!BF222/1000</f>
        <v>0</v>
      </c>
      <c r="BH17" s="105">
        <f>Calculations!BG222/1000</f>
        <v>0</v>
      </c>
      <c r="BI17" s="105">
        <f>Calculations!BH222/1000</f>
        <v>0</v>
      </c>
      <c r="BJ17" s="105">
        <f>Calculations!BI222/1000</f>
        <v>0</v>
      </c>
      <c r="BK17" s="105">
        <f>Calculations!BJ222/1000</f>
        <v>0</v>
      </c>
      <c r="BL17" s="105">
        <f>Calculations!BK222/1000</f>
        <v>0</v>
      </c>
      <c r="BM17" s="105">
        <f>Calculations!BL222/1000</f>
        <v>0</v>
      </c>
      <c r="BN17" s="105">
        <f>Calculations!BM222/1000</f>
        <v>0</v>
      </c>
      <c r="BO17" s="105">
        <f>Calculations!BN222/1000</f>
        <v>0</v>
      </c>
      <c r="BP17" s="105">
        <f>Calculations!BO222/1000</f>
        <v>0</v>
      </c>
      <c r="BQ17" s="105">
        <f>Calculations!BP222/1000</f>
        <v>0</v>
      </c>
      <c r="BR17" s="105">
        <f>Calculations!BQ222/1000</f>
        <v>0</v>
      </c>
      <c r="BS17" s="105">
        <f>Calculations!BR222/1000</f>
        <v>0</v>
      </c>
      <c r="BT17" s="105">
        <f>Calculations!BS222/1000</f>
        <v>0</v>
      </c>
      <c r="BU17" s="105">
        <f>Calculations!BT222/1000</f>
        <v>0</v>
      </c>
      <c r="BV17" s="105">
        <f>Calculations!BU222/1000</f>
        <v>0</v>
      </c>
      <c r="BW17" s="201">
        <v>1</v>
      </c>
    </row>
    <row r="18" spans="1:75" ht="15.75">
      <c r="A18" s="186">
        <f t="shared" si="0"/>
        <v>17</v>
      </c>
      <c r="B18" s="57"/>
      <c r="C18" s="57" t="s">
        <v>37</v>
      </c>
      <c r="D18" s="105">
        <f>SUM(E18:BV18)</f>
        <v>695.5307314017916</v>
      </c>
      <c r="E18" s="76">
        <f>Calculations!D217/1000</f>
        <v>0</v>
      </c>
      <c r="F18" s="76">
        <f>Calculations!E217/1000</f>
        <v>5.444723669524682</v>
      </c>
      <c r="G18" s="76">
        <f>Calculations!F217/1000</f>
        <v>11.122727339049362</v>
      </c>
      <c r="H18" s="76">
        <f>Calculations!G217/1000</f>
        <v>11.356007339049363</v>
      </c>
      <c r="I18" s="76">
        <f>Calculations!H217/1000</f>
        <v>11.356007339049363</v>
      </c>
      <c r="J18" s="76">
        <f>Calculations!I217/1000</f>
        <v>11.356007339049363</v>
      </c>
      <c r="K18" s="76">
        <f>Calculations!J217/1000</f>
        <v>11.356007339049363</v>
      </c>
      <c r="L18" s="76">
        <f>Calculations!K217/1000</f>
        <v>11.356007339049363</v>
      </c>
      <c r="M18" s="76">
        <f>Calculations!L217/1000</f>
        <v>11.356007339049363</v>
      </c>
      <c r="N18" s="76">
        <f>Calculations!M217/1000</f>
        <v>11.356007339049363</v>
      </c>
      <c r="O18" s="76">
        <f>Calculations!N217/1000</f>
        <v>11.356007339049363</v>
      </c>
      <c r="P18" s="76">
        <f>Calculations!O217/1000</f>
        <v>11.356007339049363</v>
      </c>
      <c r="Q18" s="76">
        <f>Calculations!P217/1000</f>
        <v>11.356007339049363</v>
      </c>
      <c r="R18" s="76">
        <f>Calculations!Q217/1000</f>
        <v>11.356007339049363</v>
      </c>
      <c r="S18" s="76">
        <f>Calculations!R217/1000</f>
        <v>11.356007339049363</v>
      </c>
      <c r="T18" s="76">
        <f>Calculations!S217/1000</f>
        <v>11.356007339049363</v>
      </c>
      <c r="U18" s="76">
        <f>Calculations!T217/1000</f>
        <v>11.356007339049363</v>
      </c>
      <c r="V18" s="76">
        <f>Calculations!U217/1000</f>
        <v>11.356007339049363</v>
      </c>
      <c r="W18" s="76">
        <f>Calculations!V217/1000</f>
        <v>11.356007339049363</v>
      </c>
      <c r="X18" s="76">
        <f>Calculations!W217/1000</f>
        <v>11.356007339049363</v>
      </c>
      <c r="Y18" s="76">
        <f>Calculations!X217/1000</f>
        <v>11.356007339049363</v>
      </c>
      <c r="Z18" s="76">
        <f>Calculations!Y217/1000</f>
        <v>11.356007339049363</v>
      </c>
      <c r="AA18" s="76">
        <f>Calculations!Z217/1000</f>
        <v>11.356007339049363</v>
      </c>
      <c r="AB18" s="76">
        <f>Calculations!AA217/1000</f>
        <v>11.356007339049363</v>
      </c>
      <c r="AC18" s="76">
        <f>Calculations!AB217/1000</f>
        <v>11.356007339049363</v>
      </c>
      <c r="AD18" s="76">
        <f>Calculations!AC217/1000</f>
        <v>11.356007339049363</v>
      </c>
      <c r="AE18" s="76">
        <f>Calculations!AD217/1000</f>
        <v>11.356007339049363</v>
      </c>
      <c r="AF18" s="76">
        <f>Calculations!AE217/1000</f>
        <v>11.356007339049363</v>
      </c>
      <c r="AG18" s="76">
        <f>Calculations!AF217/1000</f>
        <v>11.356007339049363</v>
      </c>
      <c r="AH18" s="76">
        <f>Calculations!AG217/1000</f>
        <v>11.356007339049363</v>
      </c>
      <c r="AI18" s="76">
        <f>Calculations!AH217/1000</f>
        <v>11.356007339049363</v>
      </c>
      <c r="AJ18" s="76">
        <f>Calculations!AI217/1000</f>
        <v>11.356007339049363</v>
      </c>
      <c r="AK18" s="76">
        <f>Calculations!AJ217/1000</f>
        <v>11.356007339049363</v>
      </c>
      <c r="AL18" s="76">
        <f>Calculations!AK217/1000</f>
        <v>11.356007339049363</v>
      </c>
      <c r="AM18" s="76">
        <f>Calculations!AL217/1000</f>
        <v>11.356007339049363</v>
      </c>
      <c r="AN18" s="76">
        <f>Calculations!AM217/1000</f>
        <v>11.356007339049363</v>
      </c>
      <c r="AO18" s="76">
        <f>Calculations!AN217/1000</f>
        <v>11.356007339049363</v>
      </c>
      <c r="AP18" s="76">
        <f>Calculations!AO217/1000</f>
        <v>11.356007339049363</v>
      </c>
      <c r="AQ18" s="76">
        <f>Calculations!AP217/1000</f>
        <v>11.356007339049363</v>
      </c>
      <c r="AR18" s="76">
        <f>Calculations!AQ217/1000</f>
        <v>11.356007339049363</v>
      </c>
      <c r="AS18" s="76">
        <f>Calculations!AR217/1000</f>
        <v>11.356007339049363</v>
      </c>
      <c r="AT18" s="76">
        <f>Calculations!AS217/1000</f>
        <v>11.356007339049363</v>
      </c>
      <c r="AU18" s="76">
        <f>Calculations!AT217/1000</f>
        <v>11.356007339049363</v>
      </c>
      <c r="AV18" s="76">
        <f>Calculations!AU217/1000</f>
        <v>11.356007339049363</v>
      </c>
      <c r="AW18" s="76">
        <f>Calculations!AV217/1000</f>
        <v>11.356007339049363</v>
      </c>
      <c r="AX18" s="76">
        <f>Calculations!AW217/1000</f>
        <v>11.356007339049363</v>
      </c>
      <c r="AY18" s="76">
        <f>Calculations!AX217/1000</f>
        <v>11.356007339049363</v>
      </c>
      <c r="AZ18" s="76">
        <f>Calculations!AY217/1000</f>
        <v>11.356007339049363</v>
      </c>
      <c r="BA18" s="76">
        <f>Calculations!AZ217/1000</f>
        <v>11.356007339049363</v>
      </c>
      <c r="BB18" s="76">
        <f>Calculations!BA217/1000</f>
        <v>11.356007339049363</v>
      </c>
      <c r="BC18" s="76">
        <f>Calculations!BB217/1000</f>
        <v>11.356007339049363</v>
      </c>
      <c r="BD18" s="76">
        <f>Calculations!BC217/1000</f>
        <v>133.87492811884795</v>
      </c>
      <c r="BE18" s="76">
        <f>Calculations!BD217/1000</f>
        <v>0</v>
      </c>
      <c r="BF18" s="76">
        <f>Calculations!BE217/1000</f>
        <v>0</v>
      </c>
      <c r="BG18" s="76">
        <f>Calculations!BF217/1000</f>
        <v>0</v>
      </c>
      <c r="BH18" s="76">
        <f>Calculations!BG217/1000</f>
        <v>0</v>
      </c>
      <c r="BI18" s="76">
        <f>Calculations!BH217/1000</f>
        <v>0</v>
      </c>
      <c r="BJ18" s="76">
        <f>Calculations!BI217/1000</f>
        <v>0</v>
      </c>
      <c r="BK18" s="76">
        <f>Calculations!BJ217/1000</f>
        <v>0</v>
      </c>
      <c r="BL18" s="76">
        <f>Calculations!BK217/1000</f>
        <v>0</v>
      </c>
      <c r="BM18" s="76">
        <f>Calculations!BL217/1000</f>
        <v>0</v>
      </c>
      <c r="BN18" s="76">
        <f>Calculations!BM217/1000</f>
        <v>0</v>
      </c>
      <c r="BO18" s="76">
        <f>Calculations!BN217/1000</f>
        <v>0</v>
      </c>
      <c r="BP18" s="76">
        <f>Calculations!BO217/1000</f>
        <v>0</v>
      </c>
      <c r="BQ18" s="76">
        <f>Calculations!BP217/1000</f>
        <v>0</v>
      </c>
      <c r="BR18" s="76">
        <f>Calculations!BQ217/1000</f>
        <v>0</v>
      </c>
      <c r="BS18" s="76">
        <f>Calculations!BR217/1000</f>
        <v>0</v>
      </c>
      <c r="BT18" s="76">
        <f>Calculations!BS217/1000</f>
        <v>0</v>
      </c>
      <c r="BU18" s="76">
        <f>Calculations!BT217/1000</f>
        <v>0</v>
      </c>
      <c r="BV18" s="76">
        <f>Calculations!BU217/1000</f>
        <v>0</v>
      </c>
      <c r="BW18" s="201">
        <v>1</v>
      </c>
    </row>
    <row r="19" spans="1:75" ht="15.75">
      <c r="A19" s="186">
        <f t="shared" si="0"/>
        <v>18</v>
      </c>
      <c r="B19" s="73" t="s">
        <v>160</v>
      </c>
      <c r="C19" s="57"/>
      <c r="D19" s="107">
        <f>SUM(E19:BV19)</f>
        <v>2667.913687598538</v>
      </c>
      <c r="E19" s="107">
        <f aca="true" t="shared" si="5" ref="E19:P19">SUM(E15:E18)</f>
        <v>43.58068805853658</v>
      </c>
      <c r="F19" s="107">
        <f t="shared" si="5"/>
        <v>55.533581246953275</v>
      </c>
      <c r="G19" s="107">
        <f t="shared" si="5"/>
        <v>60.30308890296385</v>
      </c>
      <c r="H19" s="107">
        <f t="shared" si="5"/>
        <v>61.54266245520831</v>
      </c>
      <c r="I19" s="107">
        <f t="shared" si="5"/>
        <v>61.669092875529145</v>
      </c>
      <c r="J19" s="107">
        <f t="shared" si="5"/>
        <v>61.70380821201029</v>
      </c>
      <c r="K19" s="107">
        <f t="shared" si="5"/>
        <v>61.65414567135889</v>
      </c>
      <c r="L19" s="107">
        <f t="shared" si="5"/>
        <v>61.52685548374558</v>
      </c>
      <c r="M19" s="107">
        <f t="shared" si="5"/>
        <v>61.328147860927295</v>
      </c>
      <c r="N19" s="107">
        <f t="shared" si="5"/>
        <v>61.063736197720424</v>
      </c>
      <c r="O19" s="107">
        <f t="shared" si="5"/>
        <v>60.73887681735608</v>
      </c>
      <c r="P19" s="107">
        <f t="shared" si="5"/>
        <v>60.35840553720684</v>
      </c>
      <c r="Q19" s="107">
        <f aca="true" t="shared" si="6" ref="Q19:AV19">SUM(Q15:Q18)</f>
        <v>59.9267713092555</v>
      </c>
      <c r="R19" s="107">
        <f t="shared" si="6"/>
        <v>59.448067169326244</v>
      </c>
      <c r="S19" s="107">
        <f t="shared" si="6"/>
        <v>58.926058710377276</v>
      </c>
      <c r="T19" s="107">
        <f t="shared" si="6"/>
        <v>58.36421027793021</v>
      </c>
      <c r="U19" s="107">
        <f t="shared" si="6"/>
        <v>57.765709069864855</v>
      </c>
      <c r="V19" s="107">
        <f t="shared" si="6"/>
        <v>57.13348730823069</v>
      </c>
      <c r="W19" s="107">
        <f t="shared" si="6"/>
        <v>56.47024263731323</v>
      </c>
      <c r="X19" s="107">
        <f t="shared" si="6"/>
        <v>55.778456889855136</v>
      </c>
      <c r="Y19" s="107">
        <f t="shared" si="6"/>
        <v>55.06041335197965</v>
      </c>
      <c r="Z19" s="107">
        <f t="shared" si="6"/>
        <v>54.31821264692015</v>
      </c>
      <c r="AA19" s="107">
        <f t="shared" si="6"/>
        <v>53.5537873480514</v>
      </c>
      <c r="AB19" s="107">
        <f t="shared" si="6"/>
        <v>52.7689154228781</v>
      </c>
      <c r="AC19" s="107">
        <f t="shared" si="6"/>
        <v>51.96523260150463</v>
      </c>
      <c r="AD19" s="107">
        <f t="shared" si="6"/>
        <v>51.144243755627</v>
      </c>
      <c r="AE19" s="107">
        <f t="shared" si="6"/>
        <v>50.30733336720554</v>
      </c>
      <c r="AF19" s="107">
        <f t="shared" si="6"/>
        <v>49.45577515964377</v>
      </c>
      <c r="AG19" s="107">
        <f t="shared" si="6"/>
        <v>48.5907409584729</v>
      </c>
      <c r="AH19" s="107">
        <f t="shared" si="6"/>
        <v>47.71330884318166</v>
      </c>
      <c r="AI19" s="107">
        <f t="shared" si="6"/>
        <v>46.824470646899684</v>
      </c>
      <c r="AJ19" s="107">
        <f t="shared" si="6"/>
        <v>45.92513885610624</v>
      </c>
      <c r="AK19" s="107">
        <f t="shared" si="6"/>
        <v>45.01615295836222</v>
      </c>
      <c r="AL19" s="107">
        <f t="shared" si="6"/>
        <v>44.0982852822237</v>
      </c>
      <c r="AM19" s="107">
        <f t="shared" si="6"/>
        <v>43.17224636996222</v>
      </c>
      <c r="AN19" s="107">
        <f t="shared" si="6"/>
        <v>42.23868992046762</v>
      </c>
      <c r="AO19" s="107">
        <f t="shared" si="6"/>
        <v>41.29821733671855</v>
      </c>
      <c r="AP19" s="107">
        <f t="shared" si="6"/>
        <v>40.35138190945537</v>
      </c>
      <c r="AQ19" s="107">
        <f t="shared" si="6"/>
        <v>39.398692666159214</v>
      </c>
      <c r="AR19" s="107">
        <f t="shared" si="6"/>
        <v>38.44061791211271</v>
      </c>
      <c r="AS19" s="107">
        <f t="shared" si="6"/>
        <v>37.47758848817588</v>
      </c>
      <c r="AT19" s="107">
        <f t="shared" si="6"/>
        <v>36.51000076793997</v>
      </c>
      <c r="AU19" s="107">
        <f t="shared" si="6"/>
        <v>35.5382194151089</v>
      </c>
      <c r="AV19" s="107">
        <f t="shared" si="6"/>
        <v>34.562579920290275</v>
      </c>
      <c r="AW19" s="107">
        <f aca="true" t="shared" si="7" ref="AW19:BV19">SUM(AW15:AW18)</f>
        <v>33.58339093484311</v>
      </c>
      <c r="AX19" s="107">
        <f t="shared" si="7"/>
        <v>32.60093641801767</v>
      </c>
      <c r="AY19" s="107">
        <f t="shared" si="7"/>
        <v>31.615477612324234</v>
      </c>
      <c r="AZ19" s="107">
        <f t="shared" si="7"/>
        <v>30.62725486087224</v>
      </c>
      <c r="BA19" s="107">
        <f t="shared" si="7"/>
        <v>29.63648927932237</v>
      </c>
      <c r="BB19" s="107">
        <f t="shared" si="7"/>
        <v>28.64338429408245</v>
      </c>
      <c r="BC19" s="107">
        <f t="shared" si="7"/>
        <v>27.648127057447685</v>
      </c>
      <c r="BD19" s="107">
        <f t="shared" si="7"/>
        <v>193.01228854451102</v>
      </c>
      <c r="BE19" s="107">
        <f t="shared" si="7"/>
        <v>0</v>
      </c>
      <c r="BF19" s="107">
        <f t="shared" si="7"/>
        <v>0</v>
      </c>
      <c r="BG19" s="107">
        <f t="shared" si="7"/>
        <v>0</v>
      </c>
      <c r="BH19" s="107">
        <f t="shared" si="7"/>
        <v>0</v>
      </c>
      <c r="BI19" s="107">
        <f t="shared" si="7"/>
        <v>0</v>
      </c>
      <c r="BJ19" s="107">
        <f t="shared" si="7"/>
        <v>0</v>
      </c>
      <c r="BK19" s="107">
        <f t="shared" si="7"/>
        <v>0</v>
      </c>
      <c r="BL19" s="107">
        <f t="shared" si="7"/>
        <v>0</v>
      </c>
      <c r="BM19" s="107">
        <f t="shared" si="7"/>
        <v>0</v>
      </c>
      <c r="BN19" s="107">
        <f t="shared" si="7"/>
        <v>0</v>
      </c>
      <c r="BO19" s="107">
        <f t="shared" si="7"/>
        <v>0</v>
      </c>
      <c r="BP19" s="107">
        <f t="shared" si="7"/>
        <v>0</v>
      </c>
      <c r="BQ19" s="107">
        <f t="shared" si="7"/>
        <v>0</v>
      </c>
      <c r="BR19" s="107">
        <f t="shared" si="7"/>
        <v>0</v>
      </c>
      <c r="BS19" s="107">
        <f t="shared" si="7"/>
        <v>0</v>
      </c>
      <c r="BT19" s="107">
        <f t="shared" si="7"/>
        <v>0</v>
      </c>
      <c r="BU19" s="107">
        <f t="shared" si="7"/>
        <v>0</v>
      </c>
      <c r="BV19" s="107">
        <f t="shared" si="7"/>
        <v>0</v>
      </c>
      <c r="BW19" s="201">
        <v>1</v>
      </c>
    </row>
    <row r="20" spans="1:75" ht="12.75">
      <c r="A20" s="186">
        <f t="shared" si="0"/>
        <v>19</v>
      </c>
      <c r="B20" s="73"/>
      <c r="C20" s="5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</row>
    <row r="21" spans="1:75" ht="12.75">
      <c r="A21" s="186">
        <f t="shared" si="0"/>
        <v>20</v>
      </c>
      <c r="B21" s="73" t="s">
        <v>71</v>
      </c>
      <c r="C21" s="57"/>
      <c r="D21" s="107"/>
      <c r="E21" s="107">
        <f>Calculations!D237/1000</f>
        <v>1401.9193119414635</v>
      </c>
      <c r="F21" s="107">
        <f>Calculations!E237/1000</f>
        <v>1484.8417261016948</v>
      </c>
      <c r="G21" s="107">
        <f>Calculations!F237/1000</f>
        <v>1484.8417261016948</v>
      </c>
      <c r="H21" s="107">
        <f>Calculations!G237/1000</f>
        <v>1484.8417261016948</v>
      </c>
      <c r="I21" s="107">
        <f>Calculations!H237/1000</f>
        <v>1484.8417261016948</v>
      </c>
      <c r="J21" s="107">
        <f>Calculations!I237/1000</f>
        <v>1484.8417261016948</v>
      </c>
      <c r="K21" s="107">
        <f>Calculations!J237/1000</f>
        <v>1484.8417261016948</v>
      </c>
      <c r="L21" s="107">
        <f>Calculations!K237/1000</f>
        <v>1484.8417261016948</v>
      </c>
      <c r="M21" s="107">
        <f>Calculations!L237/1000</f>
        <v>1484.8417261016948</v>
      </c>
      <c r="N21" s="107">
        <f>Calculations!M237/1000</f>
        <v>1484.8417261016948</v>
      </c>
      <c r="O21" s="107">
        <f>Calculations!N237/1000</f>
        <v>1484.8417261016948</v>
      </c>
      <c r="P21" s="107">
        <f>Calculations!O237/1000</f>
        <v>1484.8417261016948</v>
      </c>
      <c r="Q21" s="107">
        <f>Calculations!P237/1000</f>
        <v>1484.8417261016948</v>
      </c>
      <c r="R21" s="107">
        <f>Calculations!Q237/1000</f>
        <v>1484.8417261016948</v>
      </c>
      <c r="S21" s="107">
        <f>Calculations!R237/1000</f>
        <v>1484.8417261016948</v>
      </c>
      <c r="T21" s="107">
        <f>Calculations!S237/1000</f>
        <v>1484.8417261016948</v>
      </c>
      <c r="U21" s="107">
        <f>Calculations!T237/1000</f>
        <v>1484.8417261016948</v>
      </c>
      <c r="V21" s="107">
        <f>Calculations!U237/1000</f>
        <v>1484.8417261016948</v>
      </c>
      <c r="W21" s="107">
        <f>Calculations!V237/1000</f>
        <v>1484.8417261016948</v>
      </c>
      <c r="X21" s="107">
        <f>Calculations!W237/1000</f>
        <v>1484.8417261016948</v>
      </c>
      <c r="Y21" s="107">
        <f>Calculations!X237/1000</f>
        <v>1484.8417261016948</v>
      </c>
      <c r="Z21" s="107">
        <f>Calculations!Y237/1000</f>
        <v>1484.8417261016948</v>
      </c>
      <c r="AA21" s="107">
        <f>Calculations!Z237/1000</f>
        <v>1484.8417261016948</v>
      </c>
      <c r="AB21" s="107">
        <f>Calculations!AA237/1000</f>
        <v>1484.8417261016948</v>
      </c>
      <c r="AC21" s="107">
        <f>Calculations!AB237/1000</f>
        <v>1484.8417261016948</v>
      </c>
      <c r="AD21" s="107">
        <f>Calculations!AC237/1000</f>
        <v>1484.8417261016948</v>
      </c>
      <c r="AE21" s="107">
        <f>Calculations!AD237/1000</f>
        <v>1484.8417261016948</v>
      </c>
      <c r="AF21" s="107">
        <f>Calculations!AE237/1000</f>
        <v>1484.8417261016948</v>
      </c>
      <c r="AG21" s="107">
        <f>Calculations!AF237/1000</f>
        <v>1484.8417261016948</v>
      </c>
      <c r="AH21" s="107">
        <f>Calculations!AG237/1000</f>
        <v>1484.8417261016948</v>
      </c>
      <c r="AI21" s="107">
        <f>Calculations!AH237/1000</f>
        <v>1484.8417261016948</v>
      </c>
      <c r="AJ21" s="107">
        <f>Calculations!AI237/1000</f>
        <v>1484.8417261016948</v>
      </c>
      <c r="AK21" s="107">
        <f>Calculations!AJ237/1000</f>
        <v>1484.8417261016948</v>
      </c>
      <c r="AL21" s="107">
        <f>Calculations!AK237/1000</f>
        <v>1484.8417261016948</v>
      </c>
      <c r="AM21" s="107">
        <f>Calculations!AL237/1000</f>
        <v>1484.8417261016948</v>
      </c>
      <c r="AN21" s="107">
        <f>Calculations!AM237/1000</f>
        <v>1484.8417261016948</v>
      </c>
      <c r="AO21" s="107">
        <f>Calculations!AN237/1000</f>
        <v>1484.8417261016948</v>
      </c>
      <c r="AP21" s="107">
        <f>Calculations!AO237/1000</f>
        <v>1484.8417261016948</v>
      </c>
      <c r="AQ21" s="107">
        <f>Calculations!AP237/1000</f>
        <v>1484.8417261016948</v>
      </c>
      <c r="AR21" s="107">
        <f>Calculations!AQ237/1000</f>
        <v>1484.8417261016948</v>
      </c>
      <c r="AS21" s="107">
        <f>Calculations!AR237/1000</f>
        <v>1484.8417261016948</v>
      </c>
      <c r="AT21" s="107">
        <f>Calculations!AS237/1000</f>
        <v>1484.8417261016948</v>
      </c>
      <c r="AU21" s="107">
        <f>Calculations!AT237/1000</f>
        <v>1484.8417261016948</v>
      </c>
      <c r="AV21" s="107">
        <f>Calculations!AU237/1000</f>
        <v>1484.8417261016948</v>
      </c>
      <c r="AW21" s="107">
        <f>Calculations!AV237/1000</f>
        <v>1484.8417261016948</v>
      </c>
      <c r="AX21" s="107">
        <f>Calculations!AW237/1000</f>
        <v>1484.8417261016948</v>
      </c>
      <c r="AY21" s="107">
        <f>Calculations!AX237/1000</f>
        <v>1484.8417261016948</v>
      </c>
      <c r="AZ21" s="107">
        <f>Calculations!AY237/1000</f>
        <v>1484.8417261016948</v>
      </c>
      <c r="BA21" s="107">
        <f>Calculations!AZ237/1000</f>
        <v>1484.8417261016948</v>
      </c>
      <c r="BB21" s="107">
        <f>Calculations!BA237/1000</f>
        <v>1484.8417261016948</v>
      </c>
      <c r="BC21" s="107">
        <f>Calculations!BB237/1000</f>
        <v>1484.8417261016948</v>
      </c>
      <c r="BD21" s="107">
        <f>Calculations!BC237/1000</f>
        <v>1484.8417261016948</v>
      </c>
      <c r="BE21" s="107">
        <f>Calculations!BD237/1000</f>
        <v>1484.8417261016948</v>
      </c>
      <c r="BF21" s="107">
        <f>Calculations!BE237/1000</f>
        <v>1484.8417261016948</v>
      </c>
      <c r="BG21" s="107">
        <f>Calculations!BF237/1000</f>
        <v>1484.8417261016948</v>
      </c>
      <c r="BH21" s="107">
        <f>Calculations!BG237/1000</f>
        <v>1484.8417261016948</v>
      </c>
      <c r="BI21" s="107">
        <f>Calculations!BH237/1000</f>
        <v>1484.8417261016948</v>
      </c>
      <c r="BJ21" s="107">
        <f>Calculations!BI237/1000</f>
        <v>1484.8417261016948</v>
      </c>
      <c r="BK21" s="107">
        <f>Calculations!BJ237/1000</f>
        <v>1484.8417261016948</v>
      </c>
      <c r="BL21" s="107">
        <f>Calculations!BK237/1000</f>
        <v>1484.8417261016948</v>
      </c>
      <c r="BM21" s="107">
        <f>Calculations!BL237/1000</f>
        <v>1484.8417261016948</v>
      </c>
      <c r="BN21" s="107">
        <f>Calculations!BM237/1000</f>
        <v>1484.8417261016948</v>
      </c>
      <c r="BO21" s="107">
        <f>Calculations!BN237/1000</f>
        <v>1484.8417261016948</v>
      </c>
      <c r="BP21" s="107">
        <f>Calculations!BO237/1000</f>
        <v>1484.8417261016948</v>
      </c>
      <c r="BQ21" s="107">
        <f>Calculations!BP237/1000</f>
        <v>1484.8417261016948</v>
      </c>
      <c r="BR21" s="107">
        <f>Calculations!BQ237/1000</f>
        <v>1484.8417261016948</v>
      </c>
      <c r="BS21" s="107">
        <f>Calculations!BR237/1000</f>
        <v>1484.8417261016948</v>
      </c>
      <c r="BT21" s="107">
        <f>Calculations!BS237/1000</f>
        <v>1484.8417261016948</v>
      </c>
      <c r="BU21" s="107">
        <f>Calculations!BT237/1000</f>
        <v>1484.8417261016948</v>
      </c>
      <c r="BV21" s="107">
        <f>Calculations!BU237/1000</f>
        <v>1484.8417261016948</v>
      </c>
      <c r="BW21" s="107"/>
    </row>
    <row r="22" spans="1:74" ht="12.75">
      <c r="A22" s="186">
        <f t="shared" si="0"/>
        <v>21</v>
      </c>
      <c r="B22" s="73"/>
      <c r="C22" s="5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</row>
    <row r="23" spans="1:75" ht="15.75">
      <c r="A23" s="186">
        <f t="shared" si="0"/>
        <v>22</v>
      </c>
      <c r="B23" s="73" t="s">
        <v>93</v>
      </c>
      <c r="C23" s="57"/>
      <c r="D23" s="105"/>
      <c r="E23" s="108">
        <f>Calculations!D245</f>
        <v>0.03108644533770157</v>
      </c>
      <c r="F23" s="108">
        <f>Calculations!E245</f>
        <v>0.03740033720142762</v>
      </c>
      <c r="G23" s="108">
        <f>Calculations!F245</f>
        <v>0.04061246922342598</v>
      </c>
      <c r="H23" s="108">
        <f>Calculations!G245</f>
        <v>0.04144728786466861</v>
      </c>
      <c r="I23" s="108">
        <f>Calculations!H245</f>
        <v>0.041532435270010354</v>
      </c>
      <c r="J23" s="108">
        <f>Calculations!I245</f>
        <v>0.041555815092836484</v>
      </c>
      <c r="K23" s="108">
        <f>Calculations!J245</f>
        <v>0.04152236873974822</v>
      </c>
      <c r="L23" s="108">
        <f>Calculations!K245</f>
        <v>0.041436642304818666</v>
      </c>
      <c r="M23" s="108">
        <f>Calculations!L245</f>
        <v>0.041302818194595234</v>
      </c>
      <c r="N23" s="108">
        <f>Calculations!M245</f>
        <v>0.041124744223101355</v>
      </c>
      <c r="O23" s="108">
        <f>Calculations!N245</f>
        <v>0.04090596037923854</v>
      </c>
      <c r="P23" s="108">
        <f>Calculations!O245</f>
        <v>0.04064972345279651</v>
      </c>
      <c r="Q23" s="108">
        <f>Calculations!P245</f>
        <v>0.04035902969038135</v>
      </c>
      <c r="R23" s="108">
        <f>Calculations!Q245</f>
        <v>0.040036635638871186</v>
      </c>
      <c r="S23" s="108">
        <f>Calculations!R245</f>
        <v>0.03968507732139353</v>
      </c>
      <c r="T23" s="108">
        <f>Calculations!S245</f>
        <v>0.039306687879225755</v>
      </c>
      <c r="U23" s="108">
        <f>Calculations!T245</f>
        <v>0.038903613802343084</v>
      </c>
      <c r="V23" s="108">
        <f>Calculations!U245</f>
        <v>0.038477829861522705</v>
      </c>
      <c r="W23" s="108">
        <f>Calculations!V245</f>
        <v>0.038031152845879566</v>
      </c>
      <c r="X23" s="108">
        <f>Calculations!W245</f>
        <v>0.03756525420139965</v>
      </c>
      <c r="Y23" s="108">
        <f>Calculations!X245</f>
        <v>0.03708167165838964</v>
      </c>
      <c r="Z23" s="108">
        <f>Calculations!Y245</f>
        <v>0.03658181992873229</v>
      </c>
      <c r="AA23" s="108">
        <f>Calculations!Z245</f>
        <v>0.03606700054735901</v>
      </c>
      <c r="AB23" s="108">
        <f>Calculations!AA245</f>
        <v>0.03553841092640733</v>
      </c>
      <c r="AC23" s="108">
        <f>Calculations!AB245</f>
        <v>0.03499715268504349</v>
      </c>
      <c r="AD23" s="108">
        <f>Calculations!AC245</f>
        <v>0.03444423931290045</v>
      </c>
      <c r="AE23" s="108">
        <f>Calculations!AD245</f>
        <v>0.03388060322044046</v>
      </c>
      <c r="AF23" s="108">
        <f>Calculations!AE245</f>
        <v>0.03330710222528901</v>
      </c>
      <c r="AG23" s="108">
        <f>Calculations!AF245</f>
        <v>0.03272452551966137</v>
      </c>
      <c r="AH23" s="108">
        <f>Calculations!AG245</f>
        <v>0.03213359916039555</v>
      </c>
      <c r="AI23" s="108">
        <f>Calculations!AH245</f>
        <v>0.03153499111978263</v>
      </c>
      <c r="AJ23" s="108">
        <f>Calculations!AI245</f>
        <v>0.030929315932330455</v>
      </c>
      <c r="AK23" s="108">
        <f>Calculations!AJ245</f>
        <v>0.030317138969786085</v>
      </c>
      <c r="AL23" s="108">
        <f>Calculations!AK245</f>
        <v>0.029698980374157052</v>
      </c>
      <c r="AM23" s="108">
        <f>Calculations!AL245</f>
        <v>0.02907531867608986</v>
      </c>
      <c r="AN23" s="108">
        <f>Calculations!AM245</f>
        <v>0.02844659412377982</v>
      </c>
      <c r="AO23" s="108">
        <f>Calculations!AN245</f>
        <v>0.027813211745566207</v>
      </c>
      <c r="AP23" s="108">
        <f>Calculations!AO245</f>
        <v>0.027175544167521458</v>
      </c>
      <c r="AQ23" s="108">
        <f>Calculations!AP245</f>
        <v>0.026533934205631878</v>
      </c>
      <c r="AR23" s="108">
        <f>Calculations!AQ245</f>
        <v>0.02588869725060514</v>
      </c>
      <c r="AS23" s="108">
        <f>Calculations!AR245</f>
        <v>0.02524012346189211</v>
      </c>
      <c r="AT23" s="108">
        <f>Calculations!AS245</f>
        <v>0.024588479786187955</v>
      </c>
      <c r="AU23" s="108">
        <f>Calculations!AT245</f>
        <v>0.023934011814451758</v>
      </c>
      <c r="AV23" s="108">
        <f>Calculations!AU245</f>
        <v>0.023276945490366106</v>
      </c>
      <c r="AW23" s="108">
        <f>Calculations!AV245</f>
        <v>0.022617488682118988</v>
      </c>
      <c r="AX23" s="108">
        <f>Calculations!AW245</f>
        <v>0.02195583262844326</v>
      </c>
      <c r="AY23" s="108">
        <f>Calculations!AX245</f>
        <v>0.02129215326897339</v>
      </c>
      <c r="AZ23" s="108">
        <f>Calculations!AY245</f>
        <v>0.020626612468172618</v>
      </c>
      <c r="BA23" s="108">
        <f>Calculations!AZ245</f>
        <v>0.019959359141347676</v>
      </c>
      <c r="BB23" s="108">
        <f>Calculations!BA245</f>
        <v>0.019290530290580386</v>
      </c>
      <c r="BC23" s="108">
        <f>Calculations!BB245</f>
        <v>0.01862025195778625</v>
      </c>
      <c r="BD23" s="108">
        <f>Calculations!BC245</f>
        <v>0.12998845947793078</v>
      </c>
      <c r="BE23" s="108">
        <f>Calculations!BD245</f>
        <v>0</v>
      </c>
      <c r="BF23" s="108">
        <f>Calculations!BE245</f>
        <v>0</v>
      </c>
      <c r="BG23" s="108">
        <f>Calculations!BF245</f>
        <v>0</v>
      </c>
      <c r="BH23" s="108">
        <f>Calculations!BG245</f>
        <v>0</v>
      </c>
      <c r="BI23" s="108">
        <f>Calculations!BH245</f>
        <v>0</v>
      </c>
      <c r="BJ23" s="108">
        <f>Calculations!BI245</f>
        <v>0</v>
      </c>
      <c r="BK23" s="108">
        <f>Calculations!BJ245</f>
        <v>0</v>
      </c>
      <c r="BL23" s="108">
        <f>Calculations!BK245</f>
        <v>0</v>
      </c>
      <c r="BM23" s="108">
        <f>Calculations!BL245</f>
        <v>0</v>
      </c>
      <c r="BN23" s="108">
        <f>Calculations!BM245</f>
        <v>0</v>
      </c>
      <c r="BO23" s="108">
        <f>Calculations!BN245</f>
        <v>0</v>
      </c>
      <c r="BP23" s="108">
        <f>Calculations!BO245</f>
        <v>0</v>
      </c>
      <c r="BQ23" s="108">
        <f>Calculations!BP245</f>
        <v>0</v>
      </c>
      <c r="BR23" s="108">
        <f>Calculations!BQ245</f>
        <v>0</v>
      </c>
      <c r="BS23" s="108">
        <f>Calculations!BR245</f>
        <v>0</v>
      </c>
      <c r="BT23" s="108">
        <f>Calculations!BS245</f>
        <v>0</v>
      </c>
      <c r="BU23" s="108">
        <f>Calculations!BT245</f>
        <v>0</v>
      </c>
      <c r="BV23" s="108">
        <f>Calculations!BU245</f>
        <v>0</v>
      </c>
      <c r="BW23" s="201">
        <v>1</v>
      </c>
    </row>
    <row r="24" spans="1:75" ht="12.75">
      <c r="A24" s="186">
        <f t="shared" si="0"/>
        <v>23</v>
      </c>
      <c r="B24" s="57"/>
      <c r="C24" s="57"/>
      <c r="D24" s="105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</row>
    <row r="25" spans="1:75" ht="12.75">
      <c r="A25" s="186">
        <f t="shared" si="0"/>
        <v>24</v>
      </c>
      <c r="B25" s="73" t="s">
        <v>77</v>
      </c>
      <c r="C25" s="57"/>
      <c r="D25" s="64"/>
      <c r="E25" s="105">
        <f>Calculations!D249/1000</f>
        <v>42.20605335094735</v>
      </c>
      <c r="F25" s="105">
        <f>Calculations!E249/1000</f>
        <v>50.44262325483748</v>
      </c>
      <c r="G25" s="105">
        <f>Calculations!F249/1000</f>
        <v>51.373938689596216</v>
      </c>
      <c r="H25" s="105">
        <f>Calculations!G249/1000</f>
        <v>49.17460805594354</v>
      </c>
      <c r="I25" s="105">
        <f>Calculations!H249/1000</f>
        <v>46.21612278477256</v>
      </c>
      <c r="J25" s="105">
        <f>Calculations!I249/1000</f>
        <v>43.370980296679726</v>
      </c>
      <c r="K25" s="105">
        <f>Calculations!J249/1000</f>
        <v>40.64535077949085</v>
      </c>
      <c r="L25" s="105">
        <f>Calculations!K249/1000</f>
        <v>38.042989141028265</v>
      </c>
      <c r="M25" s="105">
        <f>Calculations!L249/1000</f>
        <v>35.56567735894659</v>
      </c>
      <c r="N25" s="105">
        <f>Calculations!M249/1000</f>
        <v>33.21359842010203</v>
      </c>
      <c r="O25" s="105">
        <f>Calculations!N249/1000</f>
        <v>30.985651764461814</v>
      </c>
      <c r="P25" s="105">
        <f>Calculations!O249/1000</f>
        <v>28.879718752522514</v>
      </c>
      <c r="Q25" s="105">
        <f>Calculations!P249/1000</f>
        <v>26.89288547306492</v>
      </c>
      <c r="R25" s="105">
        <f>Calculations!Q249/1000</f>
        <v>25.021629173078455</v>
      </c>
      <c r="S25" s="105">
        <f>Calculations!R249/1000</f>
        <v>23.26197370075468</v>
      </c>
      <c r="T25" s="105">
        <f>Calculations!S249/1000</f>
        <v>21.609618585694978</v>
      </c>
      <c r="U25" s="105">
        <f>Calculations!T249/1000</f>
        <v>20.060045720722666</v>
      </c>
      <c r="V25" s="105">
        <f>Calculations!U249/1000</f>
        <v>18.608607042149238</v>
      </c>
      <c r="W25" s="105">
        <f>Calculations!V249/1000</f>
        <v>17.25059611724993</v>
      </c>
      <c r="X25" s="105">
        <f>Calculations!W249/1000</f>
        <v>15.98130612805365</v>
      </c>
      <c r="Y25" s="105">
        <f>Calculations!X249/1000</f>
        <v>14.796076379858215</v>
      </c>
      <c r="Z25" s="105">
        <f>Calculations!Y249/1000</f>
        <v>13.690329152967546</v>
      </c>
      <c r="AA25" s="105">
        <f>Calculations!Z249/1000</f>
        <v>12.659598449953547</v>
      </c>
      <c r="AB25" s="105">
        <f>Calculations!AA249/1000</f>
        <v>11.699551962205527</v>
      </c>
      <c r="AC25" s="105">
        <f>Calculations!AB249/1000</f>
        <v>10.806007383388891</v>
      </c>
      <c r="AD25" s="105">
        <f>Calculations!AC249/1000</f>
        <v>9.974944029192745</v>
      </c>
      <c r="AE25" s="105">
        <f>Calculations!AD249/1000</f>
        <v>9.202510578497463</v>
      </c>
      <c r="AF25" s="105">
        <f>Calculations!AE249/1000</f>
        <v>8.485029627493523</v>
      </c>
      <c r="AG25" s="105">
        <f>Calculations!AF249/1000</f>
        <v>7.818999642437547</v>
      </c>
      <c r="AH25" s="105">
        <f>Calculations!AG249/1000</f>
        <v>7.201094806153883</v>
      </c>
      <c r="AI25" s="105">
        <f>Calculations!AH249/1000</f>
        <v>6.62816317593355</v>
      </c>
      <c r="AJ25" s="105">
        <f>Calculations!AI249/1000</f>
        <v>6.097223504301727</v>
      </c>
      <c r="AK25" s="105">
        <f>Calculations!AJ249/1000</f>
        <v>5.605461017628978</v>
      </c>
      <c r="AL25" s="105">
        <f>Calculations!AK249/1000</f>
        <v>5.150222399381021</v>
      </c>
      <c r="AM25" s="105">
        <f>Calculations!AL249/1000</f>
        <v>4.729010183757291</v>
      </c>
      <c r="AN25" s="105">
        <f>Calculations!AM249/1000</f>
        <v>4.339476730547396</v>
      </c>
      <c r="AO25" s="105">
        <f>Calculations!AN249/1000</f>
        <v>3.9794179223603603</v>
      </c>
      <c r="AP25" s="105">
        <f>Calculations!AO249/1000</f>
        <v>3.6467667002076753</v>
      </c>
      <c r="AQ25" s="105">
        <f>Calculations!AP249/1000</f>
        <v>3.3395865320968543</v>
      </c>
      <c r="AR25" s="105">
        <f>Calculations!AQ249/1000</f>
        <v>3.0560648912664248</v>
      </c>
      <c r="AS25" s="105">
        <f>Calculations!AR249/1000</f>
        <v>2.7945068054850735</v>
      </c>
      <c r="AT25" s="105">
        <f>Calculations!AS249/1000</f>
        <v>2.5533285260395995</v>
      </c>
      <c r="AU25" s="105">
        <f>Calculations!AT249/1000</f>
        <v>2.331051354293698</v>
      </c>
      <c r="AV25" s="105">
        <f>Calculations!AU249/1000</f>
        <v>2.126295654712033</v>
      </c>
      <c r="AW25" s="105">
        <f>Calculations!AV249/1000</f>
        <v>1.9377750757495533</v>
      </c>
      <c r="AX25" s="105">
        <f>Calculations!AW249/1000</f>
        <v>1.764290993783984</v>
      </c>
      <c r="AY25" s="105">
        <f>Calculations!AX249/1000</f>
        <v>1.6047271901273623</v>
      </c>
      <c r="AZ25" s="105">
        <f>Calculations!AY249/1000</f>
        <v>1.4580447669271606</v>
      </c>
      <c r="BA25" s="105">
        <f>Calculations!AZ249/1000</f>
        <v>1.3232773043192334</v>
      </c>
      <c r="BB25" s="105">
        <f>Calculations!BA249/1000</f>
        <v>1.199526258402288</v>
      </c>
      <c r="BC25" s="105">
        <f>Calculations!BB249/1000</f>
        <v>1.0859565973660243</v>
      </c>
      <c r="BD25" s="105">
        <f>Calculations!BC249/1000</f>
        <v>7.110383636385712</v>
      </c>
      <c r="BE25" s="105">
        <f>Calculations!BD249/1000</f>
        <v>0</v>
      </c>
      <c r="BF25" s="105">
        <f>Calculations!BE249/1000</f>
        <v>0</v>
      </c>
      <c r="BG25" s="105">
        <f>Calculations!BF249/1000</f>
        <v>0</v>
      </c>
      <c r="BH25" s="105">
        <f>Calculations!BG249/1000</f>
        <v>0</v>
      </c>
      <c r="BI25" s="105">
        <f>Calculations!BH249/1000</f>
        <v>0</v>
      </c>
      <c r="BJ25" s="105">
        <f>Calculations!BI249/1000</f>
        <v>0</v>
      </c>
      <c r="BK25" s="105">
        <f>Calculations!BJ249/1000</f>
        <v>0</v>
      </c>
      <c r="BL25" s="105">
        <f>Calculations!BK249/1000</f>
        <v>0</v>
      </c>
      <c r="BM25" s="105">
        <f>Calculations!BL249/1000</f>
        <v>0</v>
      </c>
      <c r="BN25" s="105">
        <f>Calculations!BM249/1000</f>
        <v>0</v>
      </c>
      <c r="BO25" s="105">
        <f>Calculations!BN249/1000</f>
        <v>0</v>
      </c>
      <c r="BP25" s="105">
        <f>Calculations!BO249/1000</f>
        <v>0</v>
      </c>
      <c r="BQ25" s="105">
        <f>Calculations!BP249/1000</f>
        <v>0</v>
      </c>
      <c r="BR25" s="105">
        <f>Calculations!BQ249/1000</f>
        <v>0</v>
      </c>
      <c r="BS25" s="105">
        <f>Calculations!BR249/1000</f>
        <v>0</v>
      </c>
      <c r="BT25" s="105">
        <f>Calculations!BS249/1000</f>
        <v>0</v>
      </c>
      <c r="BU25" s="105">
        <f>Calculations!BT249/1000</f>
        <v>0</v>
      </c>
      <c r="BV25" s="105">
        <f>Calculations!BU249/1000</f>
        <v>0</v>
      </c>
      <c r="BW25" s="105"/>
    </row>
    <row r="26" spans="1:75" ht="12.75">
      <c r="A26" s="186">
        <f t="shared" si="0"/>
        <v>25</v>
      </c>
      <c r="B26" s="73" t="s">
        <v>96</v>
      </c>
      <c r="C26" s="57"/>
      <c r="D26" s="107">
        <f>Calculations!B249/1000</f>
        <v>838.9986738233193</v>
      </c>
      <c r="E26" s="64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</row>
    <row r="27" spans="1:75" ht="12.75">
      <c r="A27" s="186">
        <f t="shared" si="0"/>
        <v>26</v>
      </c>
      <c r="B27" s="73"/>
      <c r="C27" s="57"/>
      <c r="D27" s="105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</row>
    <row r="28" spans="1:75" ht="12.75">
      <c r="A28" s="186">
        <f t="shared" si="0"/>
        <v>27</v>
      </c>
      <c r="B28" s="73" t="s">
        <v>86</v>
      </c>
      <c r="C28" s="57"/>
      <c r="D28" s="105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</row>
    <row r="29" spans="1:75" ht="12.75">
      <c r="A29" s="186">
        <f t="shared" si="0"/>
        <v>28</v>
      </c>
      <c r="B29" s="73"/>
      <c r="C29" s="57"/>
      <c r="D29" s="105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</row>
    <row r="30" spans="1:75" ht="12.75">
      <c r="A30" s="186">
        <f t="shared" si="0"/>
        <v>29</v>
      </c>
      <c r="B30" s="73" t="s">
        <v>109</v>
      </c>
      <c r="C30" s="57"/>
      <c r="D30" s="105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</row>
    <row r="31" spans="1:75" ht="12.75">
      <c r="A31" s="186">
        <f t="shared" si="0"/>
        <v>30</v>
      </c>
      <c r="B31" s="73"/>
      <c r="C31" s="57" t="s">
        <v>94</v>
      </c>
      <c r="D31" s="105">
        <f>SUM(E31:BV31)</f>
        <v>-109.56327298</v>
      </c>
      <c r="E31" s="105">
        <f>Calculations!D37/1000</f>
        <v>0</v>
      </c>
      <c r="F31" s="105">
        <f>Calculations!E37/1000</f>
        <v>-109.56327298</v>
      </c>
      <c r="G31" s="105">
        <f>Calculations!F37/1000</f>
        <v>0</v>
      </c>
      <c r="H31" s="105">
        <f>Calculations!G37/1000</f>
        <v>0</v>
      </c>
      <c r="I31" s="105">
        <f>Calculations!H37/1000</f>
        <v>0</v>
      </c>
      <c r="J31" s="105">
        <f>Calculations!I37/1000</f>
        <v>0</v>
      </c>
      <c r="K31" s="105">
        <f>Calculations!J37/1000</f>
        <v>0</v>
      </c>
      <c r="L31" s="105">
        <f>Calculations!K37/1000</f>
        <v>0</v>
      </c>
      <c r="M31" s="105">
        <f>Calculations!L37/1000</f>
        <v>0</v>
      </c>
      <c r="N31" s="105">
        <f>Calculations!M37/1000</f>
        <v>0</v>
      </c>
      <c r="O31" s="105">
        <f>Calculations!N37/1000</f>
        <v>0</v>
      </c>
      <c r="P31" s="105">
        <f>Calculations!O37/1000</f>
        <v>0</v>
      </c>
      <c r="Q31" s="105">
        <f>Calculations!P37/1000</f>
        <v>0</v>
      </c>
      <c r="R31" s="105">
        <f>Calculations!Q37/1000</f>
        <v>0</v>
      </c>
      <c r="S31" s="105">
        <f>Calculations!R37/1000</f>
        <v>0</v>
      </c>
      <c r="T31" s="105">
        <f>Calculations!S37/1000</f>
        <v>0</v>
      </c>
      <c r="U31" s="105">
        <f>Calculations!T37/1000</f>
        <v>0</v>
      </c>
      <c r="V31" s="105">
        <f>Calculations!U37/1000</f>
        <v>0</v>
      </c>
      <c r="W31" s="105">
        <f>Calculations!V37/1000</f>
        <v>0</v>
      </c>
      <c r="X31" s="105">
        <f>Calculations!W37/1000</f>
        <v>0</v>
      </c>
      <c r="Y31" s="105">
        <f>Calculations!X37/1000</f>
        <v>0</v>
      </c>
      <c r="Z31" s="105">
        <f>Calculations!Y37/1000</f>
        <v>0</v>
      </c>
      <c r="AA31" s="105">
        <f>Calculations!Z37/1000</f>
        <v>0</v>
      </c>
      <c r="AB31" s="105">
        <f>Calculations!AA37/1000</f>
        <v>0</v>
      </c>
      <c r="AC31" s="105">
        <f>Calculations!AB37/1000</f>
        <v>0</v>
      </c>
      <c r="AD31" s="105">
        <f>Calculations!AC37/1000</f>
        <v>0</v>
      </c>
      <c r="AE31" s="105">
        <f>Calculations!AD37/1000</f>
        <v>0</v>
      </c>
      <c r="AF31" s="105">
        <f>Calculations!AE37/1000</f>
        <v>0</v>
      </c>
      <c r="AG31" s="105">
        <f>Calculations!AF37/1000</f>
        <v>0</v>
      </c>
      <c r="AH31" s="105">
        <f>Calculations!AG37/1000</f>
        <v>0</v>
      </c>
      <c r="AI31" s="105">
        <f>Calculations!AH37/1000</f>
        <v>0</v>
      </c>
      <c r="AJ31" s="105">
        <f>Calculations!AI37/1000</f>
        <v>0</v>
      </c>
      <c r="AK31" s="105">
        <f>Calculations!AJ37/1000</f>
        <v>0</v>
      </c>
      <c r="AL31" s="105">
        <f>Calculations!AK37/1000</f>
        <v>0</v>
      </c>
      <c r="AM31" s="105">
        <f>Calculations!AL37/1000</f>
        <v>0</v>
      </c>
      <c r="AN31" s="105">
        <f>Calculations!AM37/1000</f>
        <v>0</v>
      </c>
      <c r="AO31" s="105">
        <f>Calculations!AN37/1000</f>
        <v>0</v>
      </c>
      <c r="AP31" s="105">
        <f>Calculations!AO37/1000</f>
        <v>0</v>
      </c>
      <c r="AQ31" s="105">
        <f>Calculations!AP37/1000</f>
        <v>0</v>
      </c>
      <c r="AR31" s="105">
        <f>Calculations!AQ37/1000</f>
        <v>0</v>
      </c>
      <c r="AS31" s="105">
        <f>Calculations!AR37/1000</f>
        <v>0</v>
      </c>
      <c r="AT31" s="105">
        <f>Calculations!AS37/1000</f>
        <v>0</v>
      </c>
      <c r="AU31" s="105">
        <f>Calculations!AT37/1000</f>
        <v>0</v>
      </c>
      <c r="AV31" s="105">
        <f>Calculations!AU37/1000</f>
        <v>0</v>
      </c>
      <c r="AW31" s="105">
        <f>Calculations!AV37/1000</f>
        <v>0</v>
      </c>
      <c r="AX31" s="105">
        <f>Calculations!AW37/1000</f>
        <v>0</v>
      </c>
      <c r="AY31" s="105">
        <f>Calculations!AX37/1000</f>
        <v>0</v>
      </c>
      <c r="AZ31" s="105">
        <f>Calculations!AY37/1000</f>
        <v>0</v>
      </c>
      <c r="BA31" s="105">
        <f>Calculations!AZ37/1000</f>
        <v>0</v>
      </c>
      <c r="BB31" s="105">
        <f>Calculations!BA37/1000</f>
        <v>0</v>
      </c>
      <c r="BC31" s="105">
        <f>Calculations!BB37/1000</f>
        <v>0</v>
      </c>
      <c r="BD31" s="105">
        <f>Calculations!BC37/1000</f>
        <v>0</v>
      </c>
      <c r="BE31" s="105">
        <f>Calculations!BD37/1000</f>
        <v>0</v>
      </c>
      <c r="BF31" s="105">
        <f>Calculations!BE37/1000</f>
        <v>0</v>
      </c>
      <c r="BG31" s="105">
        <f>Calculations!BF37/1000</f>
        <v>0</v>
      </c>
      <c r="BH31" s="105">
        <f>Calculations!BG37/1000</f>
        <v>0</v>
      </c>
      <c r="BI31" s="105">
        <f>Calculations!BH37/1000</f>
        <v>0</v>
      </c>
      <c r="BJ31" s="105">
        <f>Calculations!BI37/1000</f>
        <v>0</v>
      </c>
      <c r="BK31" s="105">
        <f>Calculations!BJ37/1000</f>
        <v>0</v>
      </c>
      <c r="BL31" s="105">
        <f>Calculations!BK37/1000</f>
        <v>0</v>
      </c>
      <c r="BM31" s="105">
        <f>Calculations!BL37/1000</f>
        <v>0</v>
      </c>
      <c r="BN31" s="105">
        <f>Calculations!BM37/1000</f>
        <v>0</v>
      </c>
      <c r="BO31" s="105">
        <f>Calculations!BN37/1000</f>
        <v>0</v>
      </c>
      <c r="BP31" s="105">
        <f>Calculations!BO37/1000</f>
        <v>0</v>
      </c>
      <c r="BQ31" s="105">
        <f>Calculations!BP37/1000</f>
        <v>0</v>
      </c>
      <c r="BR31" s="105">
        <f>Calculations!BQ37/1000</f>
        <v>0</v>
      </c>
      <c r="BS31" s="105">
        <f>Calculations!BR37/1000</f>
        <v>0</v>
      </c>
      <c r="BT31" s="105">
        <f>Calculations!BS37/1000</f>
        <v>0</v>
      </c>
      <c r="BU31" s="105">
        <f>Calculations!BT37/1000</f>
        <v>0</v>
      </c>
      <c r="BV31" s="105">
        <f>Calculations!BU37/1000</f>
        <v>0</v>
      </c>
      <c r="BW31" s="105"/>
    </row>
    <row r="32" spans="1:75" ht="12.75">
      <c r="A32" s="186">
        <f t="shared" si="0"/>
        <v>31</v>
      </c>
      <c r="B32" s="73"/>
      <c r="C32" s="57" t="s">
        <v>99</v>
      </c>
      <c r="D32" s="105">
        <f>SUM(E32:BV32)</f>
        <v>-491.9822880836454</v>
      </c>
      <c r="E32" s="105">
        <f>Calculations!D73/1000</f>
        <v>0</v>
      </c>
      <c r="F32" s="105">
        <f>Calculations!E73/1000</f>
        <v>-470.3822880836454</v>
      </c>
      <c r="G32" s="105">
        <f>Calculations!F73/1000</f>
        <v>-21.6</v>
      </c>
      <c r="H32" s="105">
        <f>Calculations!G73/1000</f>
        <v>0</v>
      </c>
      <c r="I32" s="105">
        <f>Calculations!H73/1000</f>
        <v>0</v>
      </c>
      <c r="J32" s="105">
        <f>Calculations!I73/1000</f>
        <v>0</v>
      </c>
      <c r="K32" s="105">
        <f>Calculations!J73/1000</f>
        <v>0</v>
      </c>
      <c r="L32" s="105">
        <f>Calculations!K73/1000</f>
        <v>0</v>
      </c>
      <c r="M32" s="105">
        <f>Calculations!L73/1000</f>
        <v>0</v>
      </c>
      <c r="N32" s="105">
        <f>Calculations!M73/1000</f>
        <v>0</v>
      </c>
      <c r="O32" s="105">
        <f>Calculations!N73/1000</f>
        <v>0</v>
      </c>
      <c r="P32" s="105">
        <f>Calculations!O73/1000</f>
        <v>0</v>
      </c>
      <c r="Q32" s="105">
        <f>Calculations!P73/1000</f>
        <v>0</v>
      </c>
      <c r="R32" s="105">
        <f>Calculations!Q73/1000</f>
        <v>0</v>
      </c>
      <c r="S32" s="105">
        <f>Calculations!R73/1000</f>
        <v>0</v>
      </c>
      <c r="T32" s="105">
        <f>Calculations!S73/1000</f>
        <v>0</v>
      </c>
      <c r="U32" s="105">
        <f>Calculations!T73/1000</f>
        <v>0</v>
      </c>
      <c r="V32" s="105">
        <f>Calculations!U73/1000</f>
        <v>0</v>
      </c>
      <c r="W32" s="105">
        <f>Calculations!V73/1000</f>
        <v>0</v>
      </c>
      <c r="X32" s="105">
        <f>Calculations!W73/1000</f>
        <v>0</v>
      </c>
      <c r="Y32" s="105">
        <f>Calculations!X73/1000</f>
        <v>0</v>
      </c>
      <c r="Z32" s="105">
        <f>Calculations!Y73/1000</f>
        <v>0</v>
      </c>
      <c r="AA32" s="105">
        <f>Calculations!Z73/1000</f>
        <v>0</v>
      </c>
      <c r="AB32" s="105">
        <f>Calculations!AA73/1000</f>
        <v>0</v>
      </c>
      <c r="AC32" s="105">
        <f>Calculations!AB73/1000</f>
        <v>0</v>
      </c>
      <c r="AD32" s="105">
        <f>Calculations!AC73/1000</f>
        <v>0</v>
      </c>
      <c r="AE32" s="105">
        <f>Calculations!AD73/1000</f>
        <v>0</v>
      </c>
      <c r="AF32" s="105">
        <f>Calculations!AE73/1000</f>
        <v>0</v>
      </c>
      <c r="AG32" s="105">
        <f>Calculations!AF73/1000</f>
        <v>0</v>
      </c>
      <c r="AH32" s="105">
        <f>Calculations!AG73/1000</f>
        <v>0</v>
      </c>
      <c r="AI32" s="105">
        <f>Calculations!AH73/1000</f>
        <v>0</v>
      </c>
      <c r="AJ32" s="105">
        <f>Calculations!AI73/1000</f>
        <v>0</v>
      </c>
      <c r="AK32" s="105">
        <f>Calculations!AJ73/1000</f>
        <v>0</v>
      </c>
      <c r="AL32" s="105">
        <f>Calculations!AK73/1000</f>
        <v>0</v>
      </c>
      <c r="AM32" s="105">
        <f>Calculations!AL73/1000</f>
        <v>0</v>
      </c>
      <c r="AN32" s="105">
        <f>Calculations!AM73/1000</f>
        <v>0</v>
      </c>
      <c r="AO32" s="105">
        <f>Calculations!AN73/1000</f>
        <v>0</v>
      </c>
      <c r="AP32" s="105">
        <f>Calculations!AO73/1000</f>
        <v>0</v>
      </c>
      <c r="AQ32" s="105">
        <f>Calculations!AP73/1000</f>
        <v>0</v>
      </c>
      <c r="AR32" s="105">
        <f>Calculations!AQ73/1000</f>
        <v>0</v>
      </c>
      <c r="AS32" s="105">
        <f>Calculations!AR73/1000</f>
        <v>0</v>
      </c>
      <c r="AT32" s="105">
        <f>Calculations!AS73/1000</f>
        <v>0</v>
      </c>
      <c r="AU32" s="105">
        <f>Calculations!AT73/1000</f>
        <v>0</v>
      </c>
      <c r="AV32" s="105">
        <f>Calculations!AU73/1000</f>
        <v>0</v>
      </c>
      <c r="AW32" s="105">
        <f>Calculations!AV73/1000</f>
        <v>0</v>
      </c>
      <c r="AX32" s="105">
        <f>Calculations!AW73/1000</f>
        <v>0</v>
      </c>
      <c r="AY32" s="105">
        <f>Calculations!AX73/1000</f>
        <v>0</v>
      </c>
      <c r="AZ32" s="105">
        <f>Calculations!AY73/1000</f>
        <v>0</v>
      </c>
      <c r="BA32" s="105">
        <f>Calculations!AZ73/1000</f>
        <v>0</v>
      </c>
      <c r="BB32" s="105">
        <f>Calculations!BA73/1000</f>
        <v>0</v>
      </c>
      <c r="BC32" s="105">
        <f>Calculations!BB73/1000</f>
        <v>0</v>
      </c>
      <c r="BD32" s="105">
        <f>Calculations!BC73/1000</f>
        <v>0</v>
      </c>
      <c r="BE32" s="105">
        <f>Calculations!BD73/1000</f>
        <v>0</v>
      </c>
      <c r="BF32" s="105">
        <f>Calculations!BE73/1000</f>
        <v>0</v>
      </c>
      <c r="BG32" s="105">
        <f>Calculations!BF73/1000</f>
        <v>0</v>
      </c>
      <c r="BH32" s="105">
        <f>Calculations!BG73/1000</f>
        <v>0</v>
      </c>
      <c r="BI32" s="105">
        <f>Calculations!BH73/1000</f>
        <v>0</v>
      </c>
      <c r="BJ32" s="105">
        <f>Calculations!BI73/1000</f>
        <v>0</v>
      </c>
      <c r="BK32" s="105">
        <f>Calculations!BJ73/1000</f>
        <v>0</v>
      </c>
      <c r="BL32" s="105">
        <f>Calculations!BK73/1000</f>
        <v>0</v>
      </c>
      <c r="BM32" s="105">
        <f>Calculations!BL73/1000</f>
        <v>0</v>
      </c>
      <c r="BN32" s="105">
        <f>Calculations!BM73/1000</f>
        <v>0</v>
      </c>
      <c r="BO32" s="105">
        <f>Calculations!BN73/1000</f>
        <v>0</v>
      </c>
      <c r="BP32" s="105">
        <f>Calculations!BO73/1000</f>
        <v>0</v>
      </c>
      <c r="BQ32" s="105">
        <f>Calculations!BP73/1000</f>
        <v>0</v>
      </c>
      <c r="BR32" s="105">
        <f>Calculations!BQ73/1000</f>
        <v>0</v>
      </c>
      <c r="BS32" s="105">
        <f>Calculations!BR73/1000</f>
        <v>0</v>
      </c>
      <c r="BT32" s="105">
        <f>Calculations!BS73/1000</f>
        <v>0</v>
      </c>
      <c r="BU32" s="105">
        <f>Calculations!BT73/1000</f>
        <v>0</v>
      </c>
      <c r="BV32" s="105">
        <f>Calculations!BU73/1000</f>
        <v>0</v>
      </c>
      <c r="BW32" s="105"/>
    </row>
    <row r="33" spans="1:75" ht="12.75">
      <c r="A33" s="186">
        <f t="shared" si="0"/>
        <v>32</v>
      </c>
      <c r="B33" s="73"/>
      <c r="C33" s="57" t="s">
        <v>100</v>
      </c>
      <c r="D33" s="105">
        <f>SUM(E33:BV33)</f>
        <v>-24.76103667327215</v>
      </c>
      <c r="E33" s="105">
        <f>(Calculations!D75+Calculations!D39)/1000</f>
        <v>0</v>
      </c>
      <c r="F33" s="105">
        <f>(Calculations!E75+Calculations!E39)/1000</f>
        <v>-24.76103667327215</v>
      </c>
      <c r="G33" s="105">
        <f>(Calculations!F75+Calculations!F39)/1000</f>
        <v>0</v>
      </c>
      <c r="H33" s="105">
        <f>(Calculations!G75+Calculations!G39)/1000</f>
        <v>0</v>
      </c>
      <c r="I33" s="105">
        <f>(Calculations!H75+Calculations!H39)/1000</f>
        <v>0</v>
      </c>
      <c r="J33" s="105">
        <f>(Calculations!I75+Calculations!I39)/1000</f>
        <v>0</v>
      </c>
      <c r="K33" s="105">
        <f>(Calculations!J75+Calculations!J39)/1000</f>
        <v>0</v>
      </c>
      <c r="L33" s="105">
        <f>(Calculations!K75+Calculations!K39)/1000</f>
        <v>0</v>
      </c>
      <c r="M33" s="105">
        <f>(Calculations!L75+Calculations!L39)/1000</f>
        <v>0</v>
      </c>
      <c r="N33" s="105">
        <f>(Calculations!M75+Calculations!M39)/1000</f>
        <v>0</v>
      </c>
      <c r="O33" s="105">
        <f>(Calculations!N75+Calculations!N39)/1000</f>
        <v>0</v>
      </c>
      <c r="P33" s="105">
        <f>(Calculations!O75+Calculations!O39)/1000</f>
        <v>0</v>
      </c>
      <c r="Q33" s="105">
        <f>(Calculations!P75+Calculations!P39)/1000</f>
        <v>0</v>
      </c>
      <c r="R33" s="105">
        <f>(Calculations!Q75+Calculations!Q39)/1000</f>
        <v>0</v>
      </c>
      <c r="S33" s="105">
        <f>(Calculations!R75+Calculations!R39)/1000</f>
        <v>0</v>
      </c>
      <c r="T33" s="105">
        <f>(Calculations!S75+Calculations!S39)/1000</f>
        <v>0</v>
      </c>
      <c r="U33" s="105">
        <f>(Calculations!T75+Calculations!T39)/1000</f>
        <v>0</v>
      </c>
      <c r="V33" s="105">
        <f>(Calculations!U75+Calculations!U39)/1000</f>
        <v>0</v>
      </c>
      <c r="W33" s="105">
        <f>(Calculations!V75+Calculations!V39)/1000</f>
        <v>0</v>
      </c>
      <c r="X33" s="105">
        <f>(Calculations!W75+Calculations!W39)/1000</f>
        <v>0</v>
      </c>
      <c r="Y33" s="105">
        <f>(Calculations!X75+Calculations!X39)/1000</f>
        <v>0</v>
      </c>
      <c r="Z33" s="105">
        <f>(Calculations!Y75+Calculations!Y39)/1000</f>
        <v>0</v>
      </c>
      <c r="AA33" s="105">
        <f>(Calculations!Z75+Calculations!Z39)/1000</f>
        <v>0</v>
      </c>
      <c r="AB33" s="105">
        <f>(Calculations!AA75+Calculations!AA39)/1000</f>
        <v>0</v>
      </c>
      <c r="AC33" s="105">
        <f>(Calculations!AB75+Calculations!AB39)/1000</f>
        <v>0</v>
      </c>
      <c r="AD33" s="105">
        <f>(Calculations!AC75+Calculations!AC39)/1000</f>
        <v>0</v>
      </c>
      <c r="AE33" s="105">
        <f>(Calculations!AD75+Calculations!AD39)/1000</f>
        <v>0</v>
      </c>
      <c r="AF33" s="105">
        <f>(Calculations!AE75+Calculations!AE39)/1000</f>
        <v>0</v>
      </c>
      <c r="AG33" s="105">
        <f>(Calculations!AF75+Calculations!AF39)/1000</f>
        <v>0</v>
      </c>
      <c r="AH33" s="105">
        <f>(Calculations!AG75+Calculations!AG39)/1000</f>
        <v>0</v>
      </c>
      <c r="AI33" s="105">
        <f>(Calculations!AH75+Calculations!AH39)/1000</f>
        <v>0</v>
      </c>
      <c r="AJ33" s="105">
        <f>(Calculations!AI75+Calculations!AI39)/1000</f>
        <v>0</v>
      </c>
      <c r="AK33" s="105">
        <f>(Calculations!AJ75+Calculations!AJ39)/1000</f>
        <v>0</v>
      </c>
      <c r="AL33" s="105">
        <f>(Calculations!AK75+Calculations!AK39)/1000</f>
        <v>0</v>
      </c>
      <c r="AM33" s="105">
        <f>(Calculations!AL75+Calculations!AL39)/1000</f>
        <v>0</v>
      </c>
      <c r="AN33" s="105">
        <f>(Calculations!AM75+Calculations!AM39)/1000</f>
        <v>0</v>
      </c>
      <c r="AO33" s="105">
        <f>(Calculations!AN75+Calculations!AN39)/1000</f>
        <v>0</v>
      </c>
      <c r="AP33" s="105">
        <f>(Calculations!AO75+Calculations!AO39)/1000</f>
        <v>0</v>
      </c>
      <c r="AQ33" s="105">
        <f>(Calculations!AP75+Calculations!AP39)/1000</f>
        <v>0</v>
      </c>
      <c r="AR33" s="105">
        <f>(Calculations!AQ75+Calculations!AQ39)/1000</f>
        <v>0</v>
      </c>
      <c r="AS33" s="105">
        <f>(Calculations!AR75+Calculations!AR39)/1000</f>
        <v>0</v>
      </c>
      <c r="AT33" s="105">
        <f>(Calculations!AS75+Calculations!AS39)/1000</f>
        <v>0</v>
      </c>
      <c r="AU33" s="105">
        <f>(Calculations!AT75+Calculations!AT39)/1000</f>
        <v>0</v>
      </c>
      <c r="AV33" s="105">
        <f>(Calculations!AU75+Calculations!AU39)/1000</f>
        <v>0</v>
      </c>
      <c r="AW33" s="105">
        <f>(Calculations!AV75+Calculations!AV39)/1000</f>
        <v>0</v>
      </c>
      <c r="AX33" s="105">
        <f>(Calculations!AW75+Calculations!AW39)/1000</f>
        <v>0</v>
      </c>
      <c r="AY33" s="105">
        <f>(Calculations!AX75+Calculations!AX39)/1000</f>
        <v>0</v>
      </c>
      <c r="AZ33" s="105">
        <f>(Calculations!AY75+Calculations!AY39)/1000</f>
        <v>0</v>
      </c>
      <c r="BA33" s="105">
        <f>(Calculations!AZ75+Calculations!AZ39)/1000</f>
        <v>0</v>
      </c>
      <c r="BB33" s="105">
        <f>(Calculations!BA75+Calculations!BA39)/1000</f>
        <v>0</v>
      </c>
      <c r="BC33" s="105">
        <f>(Calculations!BB75+Calculations!BB39)/1000</f>
        <v>0</v>
      </c>
      <c r="BD33" s="105">
        <f>(Calculations!BC75+Calculations!BC39)/1000</f>
        <v>0</v>
      </c>
      <c r="BE33" s="105">
        <f>(Calculations!BD75+Calculations!BD39)/1000</f>
        <v>0</v>
      </c>
      <c r="BF33" s="105">
        <f>(Calculations!BE75+Calculations!BE39)/1000</f>
        <v>0</v>
      </c>
      <c r="BG33" s="105">
        <f>(Calculations!BF75+Calculations!BF39)/1000</f>
        <v>0</v>
      </c>
      <c r="BH33" s="105">
        <f>(Calculations!BG75+Calculations!BG39)/1000</f>
        <v>0</v>
      </c>
      <c r="BI33" s="105">
        <f>(Calculations!BH75+Calculations!BH39)/1000</f>
        <v>0</v>
      </c>
      <c r="BJ33" s="105">
        <f>(Calculations!BI75+Calculations!BI39)/1000</f>
        <v>0</v>
      </c>
      <c r="BK33" s="105">
        <f>(Calculations!BJ75+Calculations!BJ39)/1000</f>
        <v>0</v>
      </c>
      <c r="BL33" s="105">
        <f>(Calculations!BK75+Calculations!BK39)/1000</f>
        <v>0</v>
      </c>
      <c r="BM33" s="105">
        <f>(Calculations!BL75+Calculations!BL39)/1000</f>
        <v>0</v>
      </c>
      <c r="BN33" s="105">
        <f>(Calculations!BM75+Calculations!BM39)/1000</f>
        <v>0</v>
      </c>
      <c r="BO33" s="105">
        <f>(Calculations!BN75+Calculations!BN39)/1000</f>
        <v>0</v>
      </c>
      <c r="BP33" s="105">
        <f>(Calculations!BO75+Calculations!BO39)/1000</f>
        <v>0</v>
      </c>
      <c r="BQ33" s="105">
        <f>(Calculations!BP75+Calculations!BP39)/1000</f>
        <v>0</v>
      </c>
      <c r="BR33" s="105">
        <f>(Calculations!BQ75+Calculations!BQ39)/1000</f>
        <v>0</v>
      </c>
      <c r="BS33" s="105">
        <f>(Calculations!BR75+Calculations!BR39)/1000</f>
        <v>0</v>
      </c>
      <c r="BT33" s="105">
        <f>(Calculations!BS75+Calculations!BS39)/1000</f>
        <v>0</v>
      </c>
      <c r="BU33" s="105">
        <f>(Calculations!BT75+Calculations!BT39)/1000</f>
        <v>0</v>
      </c>
      <c r="BV33" s="105">
        <f>(Calculations!BU75+Calculations!BU39)/1000</f>
        <v>0</v>
      </c>
      <c r="BW33" s="105"/>
    </row>
    <row r="34" spans="1:75" ht="12.75">
      <c r="A34" s="186">
        <f t="shared" si="0"/>
        <v>33</v>
      </c>
      <c r="B34" s="73"/>
      <c r="C34" s="57" t="s">
        <v>101</v>
      </c>
      <c r="D34" s="105">
        <f>SUM(E34:BV34)</f>
        <v>-69.22413366487389</v>
      </c>
      <c r="E34" s="76">
        <f>(Calculations!D38+Calculations!D74)/1000</f>
        <v>0</v>
      </c>
      <c r="F34" s="76">
        <f>(Calculations!E38+Calculations!E74)/1000</f>
        <v>-67.4961336648739</v>
      </c>
      <c r="G34" s="76">
        <f>(Calculations!F38+Calculations!F74)/1000</f>
        <v>-1.728</v>
      </c>
      <c r="H34" s="76">
        <f>(Calculations!G38+Calculations!G74)/1000</f>
        <v>0</v>
      </c>
      <c r="I34" s="76">
        <f>(Calculations!H38+Calculations!H74)/1000</f>
        <v>0</v>
      </c>
      <c r="J34" s="76">
        <f>(Calculations!I38+Calculations!I74)/1000</f>
        <v>0</v>
      </c>
      <c r="K34" s="76">
        <f>(Calculations!J38+Calculations!J74)/1000</f>
        <v>0</v>
      </c>
      <c r="L34" s="76">
        <f>(Calculations!K38+Calculations!K74)/1000</f>
        <v>0</v>
      </c>
      <c r="M34" s="76">
        <f>(Calculations!L38+Calculations!L74)/1000</f>
        <v>0</v>
      </c>
      <c r="N34" s="76">
        <f>(Calculations!M38+Calculations!M74)/1000</f>
        <v>0</v>
      </c>
      <c r="O34" s="76">
        <f>(Calculations!N38+Calculations!N74)/1000</f>
        <v>0</v>
      </c>
      <c r="P34" s="76">
        <f>(Calculations!O38+Calculations!O74)/1000</f>
        <v>0</v>
      </c>
      <c r="Q34" s="76">
        <f>(Calculations!P38+Calculations!P74)/1000</f>
        <v>0</v>
      </c>
      <c r="R34" s="76">
        <f>(Calculations!Q38+Calculations!Q74)/1000</f>
        <v>0</v>
      </c>
      <c r="S34" s="76">
        <f>(Calculations!R38+Calculations!R74)/1000</f>
        <v>0</v>
      </c>
      <c r="T34" s="76">
        <f>(Calculations!S38+Calculations!S74)/1000</f>
        <v>0</v>
      </c>
      <c r="U34" s="76">
        <f>(Calculations!T38+Calculations!T74)/1000</f>
        <v>0</v>
      </c>
      <c r="V34" s="76">
        <f>(Calculations!U38+Calculations!U74)/1000</f>
        <v>0</v>
      </c>
      <c r="W34" s="76">
        <f>(Calculations!V38+Calculations!V74)/1000</f>
        <v>0</v>
      </c>
      <c r="X34" s="76">
        <f>(Calculations!W38+Calculations!W74)/1000</f>
        <v>0</v>
      </c>
      <c r="Y34" s="76">
        <f>(Calculations!X38+Calculations!X74)/1000</f>
        <v>0</v>
      </c>
      <c r="Z34" s="76">
        <f>(Calculations!Y38+Calculations!Y74)/1000</f>
        <v>0</v>
      </c>
      <c r="AA34" s="76">
        <f>(Calculations!Z38+Calculations!Z74)/1000</f>
        <v>0</v>
      </c>
      <c r="AB34" s="76">
        <f>(Calculations!AA38+Calculations!AA74)/1000</f>
        <v>0</v>
      </c>
      <c r="AC34" s="76">
        <f>(Calculations!AB38+Calculations!AB74)/1000</f>
        <v>0</v>
      </c>
      <c r="AD34" s="76">
        <f>(Calculations!AC38+Calculations!AC74)/1000</f>
        <v>0</v>
      </c>
      <c r="AE34" s="76">
        <f>(Calculations!AD38+Calculations!AD74)/1000</f>
        <v>0</v>
      </c>
      <c r="AF34" s="76">
        <f>(Calculations!AE38+Calculations!AE74)/1000</f>
        <v>0</v>
      </c>
      <c r="AG34" s="76">
        <f>(Calculations!AF38+Calculations!AF74)/1000</f>
        <v>0</v>
      </c>
      <c r="AH34" s="76">
        <f>(Calculations!AG38+Calculations!AG74)/1000</f>
        <v>0</v>
      </c>
      <c r="AI34" s="76">
        <f>(Calculations!AH38+Calculations!AH74)/1000</f>
        <v>0</v>
      </c>
      <c r="AJ34" s="76">
        <f>(Calculations!AI38+Calculations!AI74)/1000</f>
        <v>0</v>
      </c>
      <c r="AK34" s="76">
        <f>(Calculations!AJ38+Calculations!AJ74)/1000</f>
        <v>0</v>
      </c>
      <c r="AL34" s="76">
        <f>(Calculations!AK38+Calculations!AK74)/1000</f>
        <v>0</v>
      </c>
      <c r="AM34" s="76">
        <f>(Calculations!AL38+Calculations!AL74)/1000</f>
        <v>0</v>
      </c>
      <c r="AN34" s="76">
        <f>(Calculations!AM38+Calculations!AM74)/1000</f>
        <v>0</v>
      </c>
      <c r="AO34" s="76">
        <f>(Calculations!AN38+Calculations!AN74)/1000</f>
        <v>0</v>
      </c>
      <c r="AP34" s="76">
        <f>(Calculations!AO38+Calculations!AO74)/1000</f>
        <v>0</v>
      </c>
      <c r="AQ34" s="76">
        <f>(Calculations!AP38+Calculations!AP74)/1000</f>
        <v>0</v>
      </c>
      <c r="AR34" s="76">
        <f>(Calculations!AQ38+Calculations!AQ74)/1000</f>
        <v>0</v>
      </c>
      <c r="AS34" s="76">
        <f>(Calculations!AR38+Calculations!AR74)/1000</f>
        <v>0</v>
      </c>
      <c r="AT34" s="76">
        <f>(Calculations!AS38+Calculations!AS74)/1000</f>
        <v>0</v>
      </c>
      <c r="AU34" s="76">
        <f>(Calculations!AT38+Calculations!AT74)/1000</f>
        <v>0</v>
      </c>
      <c r="AV34" s="76">
        <f>(Calculations!AU38+Calculations!AU74)/1000</f>
        <v>0</v>
      </c>
      <c r="AW34" s="76">
        <f>(Calculations!AV38+Calculations!AV74)/1000</f>
        <v>0</v>
      </c>
      <c r="AX34" s="76">
        <f>(Calculations!AW38+Calculations!AW74)/1000</f>
        <v>0</v>
      </c>
      <c r="AY34" s="76">
        <f>(Calculations!AX38+Calculations!AX74)/1000</f>
        <v>0</v>
      </c>
      <c r="AZ34" s="76">
        <f>(Calculations!AY38+Calculations!AY74)/1000</f>
        <v>0</v>
      </c>
      <c r="BA34" s="76">
        <f>(Calculations!AZ38+Calculations!AZ74)/1000</f>
        <v>0</v>
      </c>
      <c r="BB34" s="76">
        <f>(Calculations!BA38+Calculations!BA74)/1000</f>
        <v>0</v>
      </c>
      <c r="BC34" s="76">
        <f>(Calculations!BB38+Calculations!BB74)/1000</f>
        <v>0</v>
      </c>
      <c r="BD34" s="76">
        <f>(Calculations!BC38+Calculations!BC74)/1000</f>
        <v>0</v>
      </c>
      <c r="BE34" s="76">
        <f>(Calculations!BD38+Calculations!BD74)/1000</f>
        <v>0</v>
      </c>
      <c r="BF34" s="76">
        <f>(Calculations!BE38+Calculations!BE74)/1000</f>
        <v>0</v>
      </c>
      <c r="BG34" s="76">
        <f>(Calculations!BF38+Calculations!BF74)/1000</f>
        <v>0</v>
      </c>
      <c r="BH34" s="76">
        <f>(Calculations!BG38+Calculations!BG74)/1000</f>
        <v>0</v>
      </c>
      <c r="BI34" s="76">
        <f>(Calculations!BH38+Calculations!BH74)/1000</f>
        <v>0</v>
      </c>
      <c r="BJ34" s="76">
        <f>(Calculations!BI38+Calculations!BI74)/1000</f>
        <v>0</v>
      </c>
      <c r="BK34" s="76">
        <f>(Calculations!BJ38+Calculations!BJ74)/1000</f>
        <v>0</v>
      </c>
      <c r="BL34" s="76">
        <f>(Calculations!BK38+Calculations!BK74)/1000</f>
        <v>0</v>
      </c>
      <c r="BM34" s="76">
        <f>(Calculations!BL38+Calculations!BL74)/1000</f>
        <v>0</v>
      </c>
      <c r="BN34" s="76">
        <f>(Calculations!BM38+Calculations!BM74)/1000</f>
        <v>0</v>
      </c>
      <c r="BO34" s="76">
        <f>(Calculations!BN38+Calculations!BN74)/1000</f>
        <v>0</v>
      </c>
      <c r="BP34" s="76">
        <f>(Calculations!BO38+Calculations!BO74)/1000</f>
        <v>0</v>
      </c>
      <c r="BQ34" s="76">
        <f>(Calculations!BP38+Calculations!BP74)/1000</f>
        <v>0</v>
      </c>
      <c r="BR34" s="76">
        <f>(Calculations!BQ38+Calculations!BQ74)/1000</f>
        <v>0</v>
      </c>
      <c r="BS34" s="76">
        <f>(Calculations!BR38+Calculations!BR74)/1000</f>
        <v>0</v>
      </c>
      <c r="BT34" s="76">
        <f>(Calculations!BS38+Calculations!BS74)/1000</f>
        <v>0</v>
      </c>
      <c r="BU34" s="76">
        <f>(Calculations!BT38+Calculations!BT74)/1000</f>
        <v>0</v>
      </c>
      <c r="BV34" s="76">
        <f>(Calculations!BU38+Calculations!BU74)/1000</f>
        <v>0</v>
      </c>
      <c r="BW34" s="76"/>
    </row>
    <row r="35" spans="1:75" ht="12.75">
      <c r="A35" s="186">
        <f t="shared" si="0"/>
        <v>34</v>
      </c>
      <c r="B35" s="73" t="s">
        <v>110</v>
      </c>
      <c r="C35" s="42"/>
      <c r="D35" s="105">
        <f>SUM(E35:BV35)</f>
        <v>-695.5307314017914</v>
      </c>
      <c r="E35" s="105">
        <f>Calculations!D90/1000</f>
        <v>0</v>
      </c>
      <c r="F35" s="105">
        <f>Calculations!E90/1000</f>
        <v>-672.2027314017914</v>
      </c>
      <c r="G35" s="105">
        <f>Calculations!F90/1000</f>
        <v>-23.328</v>
      </c>
      <c r="H35" s="105">
        <f>Calculations!G90/1000</f>
        <v>0</v>
      </c>
      <c r="I35" s="105">
        <f>Calculations!H90/1000</f>
        <v>0</v>
      </c>
      <c r="J35" s="105">
        <f>Calculations!I90/1000</f>
        <v>0</v>
      </c>
      <c r="K35" s="105">
        <f>Calculations!J90/1000</f>
        <v>0</v>
      </c>
      <c r="L35" s="105">
        <f>Calculations!K90/1000</f>
        <v>0</v>
      </c>
      <c r="M35" s="105">
        <f>Calculations!L90/1000</f>
        <v>0</v>
      </c>
      <c r="N35" s="105">
        <f>Calculations!M90/1000</f>
        <v>0</v>
      </c>
      <c r="O35" s="105">
        <f>Calculations!N90/1000</f>
        <v>0</v>
      </c>
      <c r="P35" s="105">
        <f>Calculations!O90/1000</f>
        <v>0</v>
      </c>
      <c r="Q35" s="105">
        <f>Calculations!P90/1000</f>
        <v>0</v>
      </c>
      <c r="R35" s="105">
        <f>Calculations!Q90/1000</f>
        <v>0</v>
      </c>
      <c r="S35" s="105">
        <f>Calculations!R90/1000</f>
        <v>0</v>
      </c>
      <c r="T35" s="105">
        <f>Calculations!S90/1000</f>
        <v>0</v>
      </c>
      <c r="U35" s="105">
        <f>Calculations!T90/1000</f>
        <v>0</v>
      </c>
      <c r="V35" s="105">
        <f>Calculations!U90/1000</f>
        <v>0</v>
      </c>
      <c r="W35" s="105">
        <f>Calculations!V90/1000</f>
        <v>0</v>
      </c>
      <c r="X35" s="105">
        <f>Calculations!W90/1000</f>
        <v>0</v>
      </c>
      <c r="Y35" s="105">
        <f>Calculations!X90/1000</f>
        <v>0</v>
      </c>
      <c r="Z35" s="105">
        <f>Calculations!Y90/1000</f>
        <v>0</v>
      </c>
      <c r="AA35" s="105">
        <f>Calculations!Z90/1000</f>
        <v>0</v>
      </c>
      <c r="AB35" s="105">
        <f>Calculations!AA90/1000</f>
        <v>0</v>
      </c>
      <c r="AC35" s="105">
        <f>Calculations!AB90/1000</f>
        <v>0</v>
      </c>
      <c r="AD35" s="105">
        <f>Calculations!AC90/1000</f>
        <v>0</v>
      </c>
      <c r="AE35" s="105">
        <f>Calculations!AD90/1000</f>
        <v>0</v>
      </c>
      <c r="AF35" s="105">
        <f>Calculations!AE90/1000</f>
        <v>0</v>
      </c>
      <c r="AG35" s="105">
        <f>Calculations!AF90/1000</f>
        <v>0</v>
      </c>
      <c r="AH35" s="105">
        <f>Calculations!AG90/1000</f>
        <v>0</v>
      </c>
      <c r="AI35" s="105">
        <f>Calculations!AH90/1000</f>
        <v>0</v>
      </c>
      <c r="AJ35" s="105">
        <f>Calculations!AI90/1000</f>
        <v>0</v>
      </c>
      <c r="AK35" s="105">
        <f>Calculations!AJ90/1000</f>
        <v>0</v>
      </c>
      <c r="AL35" s="105">
        <f>Calculations!AK90/1000</f>
        <v>0</v>
      </c>
      <c r="AM35" s="105">
        <f>Calculations!AL90/1000</f>
        <v>0</v>
      </c>
      <c r="AN35" s="105">
        <f>Calculations!AM90/1000</f>
        <v>0</v>
      </c>
      <c r="AO35" s="105">
        <f>Calculations!AN90/1000</f>
        <v>0</v>
      </c>
      <c r="AP35" s="105">
        <f>Calculations!AO90/1000</f>
        <v>0</v>
      </c>
      <c r="AQ35" s="105">
        <f>Calculations!AP90/1000</f>
        <v>0</v>
      </c>
      <c r="AR35" s="105">
        <f>Calculations!AQ90/1000</f>
        <v>0</v>
      </c>
      <c r="AS35" s="105">
        <f>Calculations!AR90/1000</f>
        <v>0</v>
      </c>
      <c r="AT35" s="105">
        <f>Calculations!AS90/1000</f>
        <v>0</v>
      </c>
      <c r="AU35" s="105">
        <f>Calculations!AT90/1000</f>
        <v>0</v>
      </c>
      <c r="AV35" s="105">
        <f>Calculations!AU90/1000</f>
        <v>0</v>
      </c>
      <c r="AW35" s="105">
        <f>Calculations!AV90/1000</f>
        <v>0</v>
      </c>
      <c r="AX35" s="105">
        <f>Calculations!AW90/1000</f>
        <v>0</v>
      </c>
      <c r="AY35" s="105">
        <f>Calculations!AX90/1000</f>
        <v>0</v>
      </c>
      <c r="AZ35" s="105">
        <f>Calculations!AY90/1000</f>
        <v>0</v>
      </c>
      <c r="BA35" s="105">
        <f>Calculations!AZ90/1000</f>
        <v>0</v>
      </c>
      <c r="BB35" s="105">
        <f>Calculations!BA90/1000</f>
        <v>0</v>
      </c>
      <c r="BC35" s="105">
        <f>Calculations!BB90/1000</f>
        <v>0</v>
      </c>
      <c r="BD35" s="105">
        <f>Calculations!BC90/1000</f>
        <v>0</v>
      </c>
      <c r="BE35" s="105">
        <f>Calculations!BD90/1000</f>
        <v>0</v>
      </c>
      <c r="BF35" s="105">
        <f>Calculations!BE90/1000</f>
        <v>0</v>
      </c>
      <c r="BG35" s="105">
        <f>Calculations!BF90/1000</f>
        <v>0</v>
      </c>
      <c r="BH35" s="105">
        <f>Calculations!BG90/1000</f>
        <v>0</v>
      </c>
      <c r="BI35" s="105">
        <f>Calculations!BH90/1000</f>
        <v>0</v>
      </c>
      <c r="BJ35" s="105">
        <f>Calculations!BI90/1000</f>
        <v>0</v>
      </c>
      <c r="BK35" s="105">
        <f>Calculations!BJ90/1000</f>
        <v>0</v>
      </c>
      <c r="BL35" s="105">
        <f>Calculations!BK90/1000</f>
        <v>0</v>
      </c>
      <c r="BM35" s="105">
        <f>Calculations!BL90/1000</f>
        <v>0</v>
      </c>
      <c r="BN35" s="105">
        <f>Calculations!BM90/1000</f>
        <v>0</v>
      </c>
      <c r="BO35" s="105">
        <f>Calculations!BN90/1000</f>
        <v>0</v>
      </c>
      <c r="BP35" s="105">
        <f>Calculations!BO90/1000</f>
        <v>0</v>
      </c>
      <c r="BQ35" s="105">
        <f>Calculations!BP90/1000</f>
        <v>0</v>
      </c>
      <c r="BR35" s="105">
        <f>Calculations!BQ90/1000</f>
        <v>0</v>
      </c>
      <c r="BS35" s="105">
        <f>Calculations!BR90/1000</f>
        <v>0</v>
      </c>
      <c r="BT35" s="105">
        <f>Calculations!BS90/1000</f>
        <v>0</v>
      </c>
      <c r="BU35" s="105">
        <f>Calculations!BT90/1000</f>
        <v>0</v>
      </c>
      <c r="BV35" s="105">
        <f>Calculations!BU90/1000</f>
        <v>0</v>
      </c>
      <c r="BW35" s="105"/>
    </row>
    <row r="36" spans="1:75" ht="12.75">
      <c r="A36" s="186">
        <f t="shared" si="0"/>
        <v>35</v>
      </c>
      <c r="B36" s="73"/>
      <c r="C36" s="57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</row>
    <row r="37" spans="1:75" ht="12.75">
      <c r="A37" s="186">
        <f t="shared" si="0"/>
        <v>36</v>
      </c>
      <c r="B37" s="73" t="s">
        <v>56</v>
      </c>
      <c r="C37" s="42"/>
      <c r="D37" s="105"/>
      <c r="E37" s="105">
        <f>Calculations!D92/1000</f>
        <v>-43.58068805853658</v>
      </c>
      <c r="F37" s="105">
        <f>Calculations!E92/1000</f>
        <v>-25.958273898305084</v>
      </c>
      <c r="G37" s="105">
        <f>Calculations!F92/1000</f>
        <v>0</v>
      </c>
      <c r="H37" s="105">
        <f>Calculations!G92/1000</f>
        <v>0</v>
      </c>
      <c r="I37" s="105">
        <f>Calculations!H92/1000</f>
        <v>0</v>
      </c>
      <c r="J37" s="105">
        <f>Calculations!I92/1000</f>
        <v>0</v>
      </c>
      <c r="K37" s="105">
        <f>Calculations!J92/1000</f>
        <v>0</v>
      </c>
      <c r="L37" s="105">
        <f>Calculations!K92/1000</f>
        <v>0</v>
      </c>
      <c r="M37" s="105">
        <f>Calculations!L92/1000</f>
        <v>0</v>
      </c>
      <c r="N37" s="105">
        <f>Calculations!M92/1000</f>
        <v>0</v>
      </c>
      <c r="O37" s="105">
        <f>Calculations!N92/1000</f>
        <v>0</v>
      </c>
      <c r="P37" s="105">
        <f>Calculations!O92/1000</f>
        <v>0</v>
      </c>
      <c r="Q37" s="105">
        <f>Calculations!P92/1000</f>
        <v>0</v>
      </c>
      <c r="R37" s="105">
        <f>Calculations!Q92/1000</f>
        <v>0</v>
      </c>
      <c r="S37" s="105">
        <f>Calculations!R92/1000</f>
        <v>0</v>
      </c>
      <c r="T37" s="105">
        <f>Calculations!S92/1000</f>
        <v>0</v>
      </c>
      <c r="U37" s="105">
        <f>Calculations!T92/1000</f>
        <v>0</v>
      </c>
      <c r="V37" s="105">
        <f>Calculations!U92/1000</f>
        <v>0</v>
      </c>
      <c r="W37" s="105">
        <f>Calculations!V92/1000</f>
        <v>0</v>
      </c>
      <c r="X37" s="105">
        <f>Calculations!W92/1000</f>
        <v>0</v>
      </c>
      <c r="Y37" s="105">
        <f>Calculations!X92/1000</f>
        <v>0</v>
      </c>
      <c r="Z37" s="105">
        <f>Calculations!Y92/1000</f>
        <v>0</v>
      </c>
      <c r="AA37" s="105">
        <f>Calculations!Z92/1000</f>
        <v>0</v>
      </c>
      <c r="AB37" s="105">
        <f>Calculations!AA92/1000</f>
        <v>0</v>
      </c>
      <c r="AC37" s="105">
        <f>Calculations!AB92/1000</f>
        <v>0</v>
      </c>
      <c r="AD37" s="105">
        <f>Calculations!AC92/1000</f>
        <v>0</v>
      </c>
      <c r="AE37" s="105">
        <f>Calculations!AD92/1000</f>
        <v>0</v>
      </c>
      <c r="AF37" s="105">
        <f>Calculations!AE92/1000</f>
        <v>0</v>
      </c>
      <c r="AG37" s="105">
        <f>Calculations!AF92/1000</f>
        <v>0</v>
      </c>
      <c r="AH37" s="105">
        <f>Calculations!AG92/1000</f>
        <v>0</v>
      </c>
      <c r="AI37" s="105">
        <f>Calculations!AH92/1000</f>
        <v>0</v>
      </c>
      <c r="AJ37" s="105">
        <f>Calculations!AI92/1000</f>
        <v>0</v>
      </c>
      <c r="AK37" s="105">
        <f>Calculations!AJ92/1000</f>
        <v>0</v>
      </c>
      <c r="AL37" s="105">
        <f>Calculations!AK92/1000</f>
        <v>0</v>
      </c>
      <c r="AM37" s="105">
        <f>Calculations!AL92/1000</f>
        <v>0</v>
      </c>
      <c r="AN37" s="105">
        <f>Calculations!AM92/1000</f>
        <v>0</v>
      </c>
      <c r="AO37" s="105">
        <f>Calculations!AN92/1000</f>
        <v>0</v>
      </c>
      <c r="AP37" s="105">
        <f>Calculations!AO92/1000</f>
        <v>0</v>
      </c>
      <c r="AQ37" s="105">
        <f>Calculations!AP92/1000</f>
        <v>0</v>
      </c>
      <c r="AR37" s="105">
        <f>Calculations!AQ92/1000</f>
        <v>0</v>
      </c>
      <c r="AS37" s="105">
        <f>Calculations!AR92/1000</f>
        <v>0</v>
      </c>
      <c r="AT37" s="105">
        <f>Calculations!AS92/1000</f>
        <v>0</v>
      </c>
      <c r="AU37" s="105">
        <f>Calculations!AT92/1000</f>
        <v>0</v>
      </c>
      <c r="AV37" s="105">
        <f>Calculations!AU92/1000</f>
        <v>0</v>
      </c>
      <c r="AW37" s="105">
        <f>Calculations!AV92/1000</f>
        <v>0</v>
      </c>
      <c r="AX37" s="105">
        <f>Calculations!AW92/1000</f>
        <v>0</v>
      </c>
      <c r="AY37" s="105">
        <f>Calculations!AX92/1000</f>
        <v>0</v>
      </c>
      <c r="AZ37" s="105">
        <f>Calculations!AY92/1000</f>
        <v>0</v>
      </c>
      <c r="BA37" s="105">
        <f>Calculations!AZ92/1000</f>
        <v>0</v>
      </c>
      <c r="BB37" s="105">
        <f>Calculations!BA92/1000</f>
        <v>0</v>
      </c>
      <c r="BC37" s="105">
        <f>Calculations!BB92/1000</f>
        <v>0</v>
      </c>
      <c r="BD37" s="105">
        <f>Calculations!BC92/1000</f>
        <v>0</v>
      </c>
      <c r="BE37" s="105">
        <f>Calculations!BD92/1000</f>
        <v>0</v>
      </c>
      <c r="BF37" s="105">
        <f>Calculations!BE92/1000</f>
        <v>0</v>
      </c>
      <c r="BG37" s="105">
        <f>Calculations!BF92/1000</f>
        <v>0</v>
      </c>
      <c r="BH37" s="105">
        <f>Calculations!BG92/1000</f>
        <v>0</v>
      </c>
      <c r="BI37" s="105">
        <f>Calculations!BH92/1000</f>
        <v>0</v>
      </c>
      <c r="BJ37" s="105">
        <f>Calculations!BI92/1000</f>
        <v>0</v>
      </c>
      <c r="BK37" s="105">
        <f>Calculations!BJ92/1000</f>
        <v>0</v>
      </c>
      <c r="BL37" s="105">
        <f>Calculations!BK92/1000</f>
        <v>0</v>
      </c>
      <c r="BM37" s="105">
        <f>Calculations!BL92/1000</f>
        <v>0</v>
      </c>
      <c r="BN37" s="105">
        <f>Calculations!BM92/1000</f>
        <v>0</v>
      </c>
      <c r="BO37" s="105">
        <f>Calculations!BN92/1000</f>
        <v>0</v>
      </c>
      <c r="BP37" s="105">
        <f>Calculations!BO92/1000</f>
        <v>0</v>
      </c>
      <c r="BQ37" s="105">
        <f>Calculations!BP92/1000</f>
        <v>0</v>
      </c>
      <c r="BR37" s="105">
        <f>Calculations!BQ92/1000</f>
        <v>0</v>
      </c>
      <c r="BS37" s="105">
        <f>Calculations!BR92/1000</f>
        <v>0</v>
      </c>
      <c r="BT37" s="105">
        <f>Calculations!BS92/1000</f>
        <v>0</v>
      </c>
      <c r="BU37" s="105">
        <f>Calculations!BT92/1000</f>
        <v>0</v>
      </c>
      <c r="BV37" s="105">
        <f>Calculations!BU92/1000</f>
        <v>0</v>
      </c>
      <c r="BW37" s="105"/>
    </row>
    <row r="38" spans="1:75" ht="12.75">
      <c r="A38" s="186">
        <f t="shared" si="0"/>
        <v>37</v>
      </c>
      <c r="B38" s="42"/>
      <c r="C38" s="42"/>
      <c r="D38" s="79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</row>
    <row r="39" spans="1:75" ht="12.75">
      <c r="A39" s="186">
        <f t="shared" si="0"/>
        <v>38</v>
      </c>
      <c r="B39" s="73" t="s">
        <v>47</v>
      </c>
      <c r="C39" s="42"/>
      <c r="D39" s="105"/>
      <c r="E39" s="105">
        <f>(Calculations!D96+Calculations!D97+Calculations!D98)/1000</f>
        <v>11.439930615365853</v>
      </c>
      <c r="F39" s="105">
        <f>(Calculations!E96+Calculations!E97+Calculations!E98)/1000</f>
        <v>12.531006751306002</v>
      </c>
      <c r="G39" s="105">
        <f>(Calculations!F96+Calculations!F97+Calculations!F98)/1000</f>
        <v>11.22150691776176</v>
      </c>
      <c r="H39" s="105">
        <f>(Calculations!G96+Calculations!G97+Calculations!G98)/1000</f>
        <v>10.568730364340817</v>
      </c>
      <c r="I39" s="105">
        <f>(Calculations!H96+Calculations!H97+Calculations!H98)/1000</f>
        <v>9.723231935193553</v>
      </c>
      <c r="J39" s="105">
        <f>(Calculations!I96+Calculations!I97+Calculations!I98)/1000</f>
        <v>8.945373380378069</v>
      </c>
      <c r="K39" s="105">
        <f>(Calculations!J96+Calculations!J97+Calculations!J98)/1000</f>
        <v>8.229743509947822</v>
      </c>
      <c r="L39" s="105">
        <f>(Calculations!K96+Calculations!K97+Calculations!K98)/1000</f>
        <v>7.571364029151997</v>
      </c>
      <c r="M39" s="105">
        <f>(Calculations!L96+Calculations!L97+Calculations!L98)/1000</f>
        <v>6.965654906819838</v>
      </c>
      <c r="N39" s="105">
        <f>(Calculations!M96+Calculations!M97+Calculations!M98)/1000</f>
        <v>6.40840251427425</v>
      </c>
      <c r="O39" s="105">
        <f>(Calculations!N96+Calculations!N97+Calculations!N98)/1000</f>
        <v>5.895730313132311</v>
      </c>
      <c r="P39" s="105">
        <f>(Calculations!O96+Calculations!O97+Calculations!O98)/1000</f>
        <v>5.424071888081726</v>
      </c>
      <c r="Q39" s="105">
        <f>(Calculations!P96+Calculations!P97+Calculations!P98)/1000</f>
        <v>4.990146137035188</v>
      </c>
      <c r="R39" s="105">
        <f>(Calculations!Q96+Calculations!Q97+Calculations!Q98)/1000</f>
        <v>4.590934446072373</v>
      </c>
      <c r="S39" s="105">
        <f>(Calculations!R96+Calculations!R97+Calculations!R98)/1000</f>
        <v>4.223659690386583</v>
      </c>
      <c r="T39" s="105">
        <f>(Calculations!S96+Calculations!S97+Calculations!S98)/1000</f>
        <v>3.885766915155656</v>
      </c>
      <c r="U39" s="105">
        <f>(Calculations!T96+Calculations!T97+Calculations!T98)/1000</f>
        <v>3.5749055619432037</v>
      </c>
      <c r="V39" s="105">
        <f>(Calculations!U96+Calculations!U97+Calculations!U98)/1000</f>
        <v>3.288913116987747</v>
      </c>
      <c r="W39" s="105">
        <f>(Calculations!V96+Calculations!V97+Calculations!V98)/1000</f>
        <v>3.0258000676287278</v>
      </c>
      <c r="X39" s="105">
        <f>(Calculations!W96+Calculations!W97+Calculations!W98)/1000</f>
        <v>2.7837360622184297</v>
      </c>
      <c r="Y39" s="105">
        <f>(Calculations!X96+Calculations!X97+Calculations!X98)/1000</f>
        <v>2.561037177240955</v>
      </c>
      <c r="Z39" s="105">
        <f>(Calculations!Y96+Calculations!Y97+Calculations!Y98)/1000</f>
        <v>2.3561542030616787</v>
      </c>
      <c r="AA39" s="105">
        <f>(Calculations!Z96+Calculations!Z97+Calculations!Z98)/1000</f>
        <v>2.1676618668167444</v>
      </c>
      <c r="AB39" s="105">
        <f>(Calculations!AA96+Calculations!AA97+Calculations!AA98)/1000</f>
        <v>1.9942489174714046</v>
      </c>
      <c r="AC39" s="105">
        <f>(Calculations!AB96+Calculations!AB97+Calculations!AB98)/1000</f>
        <v>1.8347090040736924</v>
      </c>
      <c r="AD39" s="105">
        <f>(Calculations!AC96+Calculations!AC97+Calculations!AC98)/1000</f>
        <v>1.6879322837477968</v>
      </c>
      <c r="AE39" s="105">
        <f>(Calculations!AD96+Calculations!AD97+Calculations!AD98)/1000</f>
        <v>1.552897701047973</v>
      </c>
      <c r="AF39" s="105">
        <f>(Calculations!AE96+Calculations!AE97+Calculations!AE98)/1000</f>
        <v>1.4286658849641354</v>
      </c>
      <c r="AG39" s="105">
        <f>(Calculations!AF96+Calculations!AF97+Calculations!AF98)/1000</f>
        <v>1.3143726141670042</v>
      </c>
      <c r="AH39" s="105">
        <f>(Calculations!AG96+Calculations!AG97+Calculations!AG98)/1000</f>
        <v>1.2092228050336442</v>
      </c>
      <c r="AI39" s="105">
        <f>(Calculations!AH96+Calculations!AH97+Calculations!AH98)/1000</f>
        <v>1.1124849806309522</v>
      </c>
      <c r="AJ39" s="105">
        <f>(Calculations!AI96+Calculations!AI97+Calculations!AI98)/1000</f>
        <v>1.0234861821804762</v>
      </c>
      <c r="AK39" s="105">
        <f>(Calculations!AJ96+Calculations!AJ97+Calculations!AJ98)/1000</f>
        <v>0.9416072876060381</v>
      </c>
      <c r="AL39" s="105">
        <f>(Calculations!AK96+Calculations!AK97+Calculations!AK98)/1000</f>
        <v>0.8662787045975552</v>
      </c>
      <c r="AM39" s="105">
        <f>(Calculations!AL96+Calculations!AL97+Calculations!AL98)/1000</f>
        <v>0.7969764082297508</v>
      </c>
      <c r="AN39" s="105">
        <f>(Calculations!AM96+Calculations!AM97+Calculations!AM98)/1000</f>
        <v>0.7332182955713706</v>
      </c>
      <c r="AO39" s="105">
        <f>(Calculations!AN96+Calculations!AN97+Calculations!AN98)/1000</f>
        <v>0.674560831925661</v>
      </c>
      <c r="AP39" s="105">
        <f>(Calculations!AO96+Calculations!AO97+Calculations!AO98)/1000</f>
        <v>0.6205959653716081</v>
      </c>
      <c r="AQ39" s="105">
        <f>(Calculations!AP96+Calculations!AP97+Calculations!AP98)/1000</f>
        <v>0.5709482881418795</v>
      </c>
      <c r="AR39" s="105">
        <f>(Calculations!AQ96+Calculations!AQ97+Calculations!AQ98)/1000</f>
        <v>0.5252724250905291</v>
      </c>
      <c r="AS39" s="105">
        <f>(Calculations!AR96+Calculations!AR97+Calculations!AR98)/1000</f>
        <v>0.4832506310832868</v>
      </c>
      <c r="AT39" s="105">
        <f>(Calculations!AS96+Calculations!AS97+Calculations!AS98)/1000</f>
        <v>0.44459058059662393</v>
      </c>
      <c r="AU39" s="105">
        <f>(Calculations!AT96+Calculations!AT97+Calculations!AT98)/1000</f>
        <v>0.40902333414889397</v>
      </c>
      <c r="AV39" s="105">
        <f>(Calculations!AU96+Calculations!AU97+Calculations!AU98)/1000</f>
        <v>0.37630146741698245</v>
      </c>
      <c r="AW39" s="105">
        <f>(Calculations!AV96+Calculations!AV97+Calculations!AV98)/1000</f>
        <v>0.3461973500236239</v>
      </c>
      <c r="AX39" s="105">
        <f>(Calculations!AW96+Calculations!AW97+Calculations!AW98)/1000</f>
        <v>0.31850156202173396</v>
      </c>
      <c r="AY39" s="105">
        <f>(Calculations!AX96+Calculations!AX97+Calculations!AX98)/1000</f>
        <v>0.2930214370599953</v>
      </c>
      <c r="AZ39" s="105">
        <f>(Calculations!AY96+Calculations!AY97+Calculations!AY98)/1000</f>
        <v>0.26957972209519565</v>
      </c>
      <c r="BA39" s="105">
        <f>(Calculations!AZ96+Calculations!AZ97+Calculations!AZ98)/1000</f>
        <v>0.24801334432758</v>
      </c>
      <c r="BB39" s="105">
        <f>(Calculations!BA96+Calculations!BA97+Calculations!BA98)/1000</f>
        <v>0.22817227678137356</v>
      </c>
      <c r="BC39" s="105">
        <f>(Calculations!BB96+Calculations!BB97+Calculations!BB98)/1000</f>
        <v>0.2099184946388637</v>
      </c>
      <c r="BD39" s="105">
        <f>(Calculations!BC96+Calculations!BC97+Calculations!BC98)/1000</f>
        <v>1.4084123875871406</v>
      </c>
      <c r="BE39" s="105">
        <f>(Calculations!BD96+Calculations!BD97+Calculations!BD98)/1000</f>
        <v>0</v>
      </c>
      <c r="BF39" s="105">
        <f>(Calculations!BE96+Calculations!BE97+Calculations!BE98)/1000</f>
        <v>0</v>
      </c>
      <c r="BG39" s="105">
        <f>(Calculations!BF96+Calculations!BF97+Calculations!BF98)/1000</f>
        <v>0</v>
      </c>
      <c r="BH39" s="105">
        <f>(Calculations!BG96+Calculations!BG97+Calculations!BG98)/1000</f>
        <v>0</v>
      </c>
      <c r="BI39" s="105">
        <f>(Calculations!BH96+Calculations!BH97+Calculations!BH98)/1000</f>
        <v>0</v>
      </c>
      <c r="BJ39" s="105">
        <f>(Calculations!BI96+Calculations!BI97+Calculations!BI98)/1000</f>
        <v>0</v>
      </c>
      <c r="BK39" s="105">
        <f>(Calculations!BJ96+Calculations!BJ97+Calculations!BJ98)/1000</f>
        <v>0</v>
      </c>
      <c r="BL39" s="105">
        <f>(Calculations!BK96+Calculations!BK97+Calculations!BK98)/1000</f>
        <v>0</v>
      </c>
      <c r="BM39" s="105">
        <f>(Calculations!BL96+Calculations!BL97+Calculations!BL98)/1000</f>
        <v>0</v>
      </c>
      <c r="BN39" s="105">
        <f>(Calculations!BM96+Calculations!BM97+Calculations!BM98)/1000</f>
        <v>0</v>
      </c>
      <c r="BO39" s="105">
        <f>(Calculations!BN96+Calculations!BN97+Calculations!BN98)/1000</f>
        <v>0</v>
      </c>
      <c r="BP39" s="105">
        <f>(Calculations!BO96+Calculations!BO97+Calculations!BO98)/1000</f>
        <v>0</v>
      </c>
      <c r="BQ39" s="105">
        <f>(Calculations!BP96+Calculations!BP97+Calculations!BP98)/1000</f>
        <v>0</v>
      </c>
      <c r="BR39" s="105">
        <f>(Calculations!BQ96+Calculations!BQ97+Calculations!BQ98)/1000</f>
        <v>0</v>
      </c>
      <c r="BS39" s="105">
        <f>(Calculations!BR96+Calculations!BR97+Calculations!BR98)/1000</f>
        <v>0</v>
      </c>
      <c r="BT39" s="105">
        <f>(Calculations!BS96+Calculations!BS97+Calculations!BS98)/1000</f>
        <v>0</v>
      </c>
      <c r="BU39" s="105">
        <f>(Calculations!BT96+Calculations!BT97+Calculations!BT98)/1000</f>
        <v>0</v>
      </c>
      <c r="BV39" s="105">
        <f>(Calculations!BU96+Calculations!BU97+Calculations!BU98)/1000</f>
        <v>0</v>
      </c>
      <c r="BW39" s="105"/>
    </row>
    <row r="40" spans="1:75" ht="12.75">
      <c r="A40" s="186">
        <f t="shared" si="0"/>
        <v>39</v>
      </c>
      <c r="B40" s="73"/>
      <c r="C40" s="42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</row>
    <row r="41" spans="1:75" ht="12.75">
      <c r="A41" s="186">
        <f t="shared" si="0"/>
        <v>40</v>
      </c>
      <c r="B41" s="73" t="s">
        <v>111</v>
      </c>
      <c r="C41" s="42"/>
      <c r="D41" s="105"/>
      <c r="E41" s="105">
        <f>(Calculations!D100+Calculations!D101)/1000</f>
        <v>-32.14075744317073</v>
      </c>
      <c r="F41" s="105">
        <f>(Calculations!E100+Calculations!E101)/1000</f>
        <v>-685.6299985487906</v>
      </c>
      <c r="G41" s="105">
        <f>(Calculations!F100+Calculations!F101)/1000</f>
        <v>-12.106493082238241</v>
      </c>
      <c r="H41" s="105">
        <f>(Calculations!G100+Calculations!G101)/1000</f>
        <v>10.568730364340817</v>
      </c>
      <c r="I41" s="105">
        <f>(Calculations!H100+Calculations!H101)/1000</f>
        <v>9.723231935193553</v>
      </c>
      <c r="J41" s="105">
        <f>(Calculations!I100+Calculations!I101)/1000</f>
        <v>8.945373380378069</v>
      </c>
      <c r="K41" s="105">
        <f>(Calculations!J100+Calculations!J101)/1000</f>
        <v>8.229743509947822</v>
      </c>
      <c r="L41" s="105">
        <f>(Calculations!K100+Calculations!K101)/1000</f>
        <v>7.571364029151997</v>
      </c>
      <c r="M41" s="105">
        <f>(Calculations!L100+Calculations!L101)/1000</f>
        <v>6.965654906819838</v>
      </c>
      <c r="N41" s="105">
        <f>(Calculations!M100+Calculations!M101)/1000</f>
        <v>6.40840251427425</v>
      </c>
      <c r="O41" s="105">
        <f>(Calculations!N100+Calculations!N101)/1000</f>
        <v>5.895730313132311</v>
      </c>
      <c r="P41" s="105">
        <f>(Calculations!O100+Calculations!O101)/1000</f>
        <v>5.424071888081726</v>
      </c>
      <c r="Q41" s="105">
        <f>(Calculations!P100+Calculations!P101)/1000</f>
        <v>4.990146137035188</v>
      </c>
      <c r="R41" s="105">
        <f>(Calculations!Q100+Calculations!Q101)/1000</f>
        <v>4.590934446072373</v>
      </c>
      <c r="S41" s="105">
        <f>(Calculations!R100+Calculations!R101)/1000</f>
        <v>4.223659690386583</v>
      </c>
      <c r="T41" s="105">
        <f>(Calculations!S100+Calculations!S101)/1000</f>
        <v>3.885766915155656</v>
      </c>
      <c r="U41" s="105">
        <f>(Calculations!T100+Calculations!T101)/1000</f>
        <v>3.5749055619432037</v>
      </c>
      <c r="V41" s="105">
        <f>(Calculations!U100+Calculations!U101)/1000</f>
        <v>3.288913116987747</v>
      </c>
      <c r="W41" s="105">
        <f>(Calculations!V100+Calculations!V101)/1000</f>
        <v>3.0258000676287278</v>
      </c>
      <c r="X41" s="105">
        <f>(Calculations!W100+Calculations!W101)/1000</f>
        <v>2.7837360622184297</v>
      </c>
      <c r="Y41" s="105">
        <f>(Calculations!X100+Calculations!X101)/1000</f>
        <v>2.561037177240955</v>
      </c>
      <c r="Z41" s="105">
        <f>(Calculations!Y100+Calculations!Y101)/1000</f>
        <v>2.3561542030616787</v>
      </c>
      <c r="AA41" s="105">
        <f>(Calculations!Z100+Calculations!Z101)/1000</f>
        <v>2.1676618668167444</v>
      </c>
      <c r="AB41" s="105">
        <f>(Calculations!AA100+Calculations!AA101)/1000</f>
        <v>1.9942489174714046</v>
      </c>
      <c r="AC41" s="105">
        <f>(Calculations!AB100+Calculations!AB101)/1000</f>
        <v>1.8347090040736924</v>
      </c>
      <c r="AD41" s="105">
        <f>(Calculations!AC100+Calculations!AC101)/1000</f>
        <v>1.6879322837477968</v>
      </c>
      <c r="AE41" s="105">
        <f>(Calculations!AD100+Calculations!AD101)/1000</f>
        <v>1.552897701047973</v>
      </c>
      <c r="AF41" s="105">
        <f>(Calculations!AE100+Calculations!AE101)/1000</f>
        <v>1.4286658849641354</v>
      </c>
      <c r="AG41" s="105">
        <f>(Calculations!AF100+Calculations!AF101)/1000</f>
        <v>1.3143726141670042</v>
      </c>
      <c r="AH41" s="105">
        <f>(Calculations!AG100+Calculations!AG101)/1000</f>
        <v>1.2092228050336442</v>
      </c>
      <c r="AI41" s="105">
        <f>(Calculations!AH100+Calculations!AH101)/1000</f>
        <v>1.1124849806309522</v>
      </c>
      <c r="AJ41" s="105">
        <f>(Calculations!AI100+Calculations!AI101)/1000</f>
        <v>1.0234861821804762</v>
      </c>
      <c r="AK41" s="105">
        <f>(Calculations!AJ100+Calculations!AJ101)/1000</f>
        <v>0.9416072876060381</v>
      </c>
      <c r="AL41" s="105">
        <f>(Calculations!AK100+Calculations!AK101)/1000</f>
        <v>0.8662787045975552</v>
      </c>
      <c r="AM41" s="105">
        <f>(Calculations!AL100+Calculations!AL101)/1000</f>
        <v>0.7969764082297508</v>
      </c>
      <c r="AN41" s="105">
        <f>(Calculations!AM100+Calculations!AM101)/1000</f>
        <v>0.7332182955713706</v>
      </c>
      <c r="AO41" s="105">
        <f>(Calculations!AN100+Calculations!AN101)/1000</f>
        <v>0.674560831925661</v>
      </c>
      <c r="AP41" s="105">
        <f>(Calculations!AO100+Calculations!AO101)/1000</f>
        <v>0.6205959653716081</v>
      </c>
      <c r="AQ41" s="105">
        <f>(Calculations!AP100+Calculations!AP101)/1000</f>
        <v>0.5709482881418795</v>
      </c>
      <c r="AR41" s="105">
        <f>(Calculations!AQ100+Calculations!AQ101)/1000</f>
        <v>0.5252724250905291</v>
      </c>
      <c r="AS41" s="105">
        <f>(Calculations!AR100+Calculations!AR101)/1000</f>
        <v>0.4832506310832868</v>
      </c>
      <c r="AT41" s="105">
        <f>(Calculations!AS100+Calculations!AS101)/1000</f>
        <v>0.44459058059662393</v>
      </c>
      <c r="AU41" s="105">
        <f>(Calculations!AT100+Calculations!AT101)/1000</f>
        <v>0.40902333414889397</v>
      </c>
      <c r="AV41" s="105">
        <f>(Calculations!AU100+Calculations!AU101)/1000</f>
        <v>0.37630146741698245</v>
      </c>
      <c r="AW41" s="105">
        <f>(Calculations!AV100+Calculations!AV101)/1000</f>
        <v>0.3461973500236239</v>
      </c>
      <c r="AX41" s="105">
        <f>(Calculations!AW100+Calculations!AW101)/1000</f>
        <v>0.31850156202173396</v>
      </c>
      <c r="AY41" s="105">
        <f>(Calculations!AX100+Calculations!AX101)/1000</f>
        <v>0.2930214370599953</v>
      </c>
      <c r="AZ41" s="105">
        <f>(Calculations!AY100+Calculations!AY101)/1000</f>
        <v>0.26957972209519565</v>
      </c>
      <c r="BA41" s="105">
        <f>(Calculations!AZ100+Calculations!AZ101)/1000</f>
        <v>0.24801334432758</v>
      </c>
      <c r="BB41" s="105">
        <f>(Calculations!BA100+Calculations!BA101)/1000</f>
        <v>0.22817227678137356</v>
      </c>
      <c r="BC41" s="105">
        <f>(Calculations!BB100+Calculations!BB101)/1000</f>
        <v>0.2099184946388637</v>
      </c>
      <c r="BD41" s="105">
        <f>(Calculations!BC100+Calculations!BC101)/1000</f>
        <v>1.4084123875871406</v>
      </c>
      <c r="BE41" s="105">
        <f>(Calculations!BD100+Calculations!BD101)/1000</f>
        <v>0</v>
      </c>
      <c r="BF41" s="105">
        <f>(Calculations!BE100+Calculations!BE101)/1000</f>
        <v>0</v>
      </c>
      <c r="BG41" s="105">
        <f>(Calculations!BF100+Calculations!BF101)/1000</f>
        <v>0</v>
      </c>
      <c r="BH41" s="105">
        <f>(Calculations!BG100+Calculations!BG101)/1000</f>
        <v>0</v>
      </c>
      <c r="BI41" s="105">
        <f>(Calculations!BH100+Calculations!BH101)/1000</f>
        <v>0</v>
      </c>
      <c r="BJ41" s="105">
        <f>(Calculations!BI100+Calculations!BI101)/1000</f>
        <v>0</v>
      </c>
      <c r="BK41" s="105">
        <f>(Calculations!BJ100+Calculations!BJ101)/1000</f>
        <v>0</v>
      </c>
      <c r="BL41" s="105">
        <f>(Calculations!BK100+Calculations!BK101)/1000</f>
        <v>0</v>
      </c>
      <c r="BM41" s="105">
        <f>(Calculations!BL100+Calculations!BL101)/1000</f>
        <v>0</v>
      </c>
      <c r="BN41" s="105">
        <f>(Calculations!BM100+Calculations!BM101)/1000</f>
        <v>0</v>
      </c>
      <c r="BO41" s="105">
        <f>(Calculations!BN100+Calculations!BN101)/1000</f>
        <v>0</v>
      </c>
      <c r="BP41" s="105">
        <f>(Calculations!BO100+Calculations!BO101)/1000</f>
        <v>0</v>
      </c>
      <c r="BQ41" s="105">
        <f>(Calculations!BP100+Calculations!BP101)/1000</f>
        <v>0</v>
      </c>
      <c r="BR41" s="105">
        <f>(Calculations!BQ100+Calculations!BQ101)/1000</f>
        <v>0</v>
      </c>
      <c r="BS41" s="105">
        <f>(Calculations!BR100+Calculations!BR101)/1000</f>
        <v>0</v>
      </c>
      <c r="BT41" s="105">
        <f>(Calculations!BS100+Calculations!BS101)/1000</f>
        <v>0</v>
      </c>
      <c r="BU41" s="105">
        <f>(Calculations!BT100+Calculations!BT101)/1000</f>
        <v>0</v>
      </c>
      <c r="BV41" s="105">
        <f>(Calculations!BU100+Calculations!BU101)/1000</f>
        <v>0</v>
      </c>
      <c r="BW41" s="105"/>
    </row>
    <row r="42" spans="1:75" ht="12.75">
      <c r="A42" s="186">
        <f t="shared" si="0"/>
        <v>41</v>
      </c>
      <c r="B42" s="73"/>
      <c r="C42" s="42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</row>
    <row r="43" spans="1:75" ht="12.75">
      <c r="A43" s="186">
        <f t="shared" si="0"/>
        <v>42</v>
      </c>
      <c r="B43" s="42"/>
      <c r="C43" s="42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</row>
    <row r="44" spans="1:75" ht="12.75">
      <c r="A44" s="186">
        <f t="shared" si="0"/>
        <v>43</v>
      </c>
      <c r="B44" s="73" t="s">
        <v>14</v>
      </c>
      <c r="C44" s="42"/>
      <c r="D44" s="107">
        <f>Calculations!B106/1000</f>
        <v>-602.6326012825648</v>
      </c>
      <c r="E44" s="105">
        <f>Calculations!D106/1000</f>
        <v>-31.126964346323724</v>
      </c>
      <c r="F44" s="105">
        <f>Calculations!E106/1000</f>
        <v>-622.7758940165393</v>
      </c>
      <c r="G44" s="105">
        <f>Calculations!F106/1000</f>
        <v>-10.313870228998502</v>
      </c>
      <c r="H44" s="105">
        <f>Calculations!G106/1000</f>
        <v>8.444762585526158</v>
      </c>
      <c r="I44" s="105">
        <f>Calculations!H106/1000</f>
        <v>7.286795703136434</v>
      </c>
      <c r="J44" s="105">
        <f>Calculations!I106/1000</f>
        <v>6.287612124259538</v>
      </c>
      <c r="K44" s="105">
        <f>Calculations!J106/1000</f>
        <v>5.425439086774315</v>
      </c>
      <c r="L44" s="105">
        <f>Calculations!K106/1000</f>
        <v>4.68148936393957</v>
      </c>
      <c r="M44" s="105">
        <f>Calculations!L106/1000</f>
        <v>4.039551880345531</v>
      </c>
      <c r="N44" s="105">
        <f>Calculations!M106/1000</f>
        <v>3.4856384636258557</v>
      </c>
      <c r="O44" s="105">
        <f>Calculations!N106/1000</f>
        <v>3.0076790344548754</v>
      </c>
      <c r="P44" s="105">
        <f>Calculations!O106/1000</f>
        <v>2.5952585928517022</v>
      </c>
      <c r="Q44" s="105">
        <f>Calculations!P106/1000</f>
        <v>2.2393902695775334</v>
      </c>
      <c r="R44" s="105">
        <f>Calculations!Q106/1000</f>
        <v>1.932319497290687</v>
      </c>
      <c r="S44" s="105">
        <f>Calculations!R106/1000</f>
        <v>1.667355034240698</v>
      </c>
      <c r="T44" s="105">
        <f>Calculations!S106/1000</f>
        <v>1.438723158414408</v>
      </c>
      <c r="U44" s="105">
        <f>Calculations!T106/1000</f>
        <v>1.241441854943965</v>
      </c>
      <c r="V44" s="105">
        <f>Calculations!U106/1000</f>
        <v>1.071212255250842</v>
      </c>
      <c r="W44" s="105">
        <f>Calculations!V106/1000</f>
        <v>0.9243249623248686</v>
      </c>
      <c r="X44" s="105">
        <f>Calculations!W106/1000</f>
        <v>0.7975792209143491</v>
      </c>
      <c r="Y44" s="105">
        <f>Calculations!X106/1000</f>
        <v>0.6882131713010702</v>
      </c>
      <c r="Z44" s="105">
        <f>Calculations!Y106/1000</f>
        <v>0.5938436668514205</v>
      </c>
      <c r="AA44" s="105">
        <f>Calculations!Z106/1000</f>
        <v>0.5124143439348217</v>
      </c>
      <c r="AB44" s="105">
        <f>Calculations!AA106/1000</f>
        <v>0.44215081262430683</v>
      </c>
      <c r="AC44" s="105">
        <f>Calculations!AB106/1000</f>
        <v>0.3815219917598595</v>
      </c>
      <c r="AD44" s="105">
        <f>Calculations!AC106/1000</f>
        <v>0.3292067458441857</v>
      </c>
      <c r="AE44" s="105">
        <f>Calculations!AD106/1000</f>
        <v>0.28406509677044717</v>
      </c>
      <c r="AF44" s="105">
        <f>Calculations!AE106/1000</f>
        <v>0.24511338306960362</v>
      </c>
      <c r="AG44" s="105">
        <f>Calculations!AF106/1000</f>
        <v>0.21150282538363843</v>
      </c>
      <c r="AH44" s="105">
        <f>Calculations!AG106/1000</f>
        <v>0.182501031094492</v>
      </c>
      <c r="AI44" s="105">
        <f>Calculations!AH106/1000</f>
        <v>0.15747603508434874</v>
      </c>
      <c r="AJ44" s="105">
        <f>Calculations!AI106/1000</f>
        <v>0.13588252886662994</v>
      </c>
      <c r="AK44" s="105">
        <f>Calculations!AJ106/1000</f>
        <v>0.11724997801284892</v>
      </c>
      <c r="AL44" s="105">
        <f>Calculations!AK106/1000</f>
        <v>0.10117236894749673</v>
      </c>
      <c r="AM44" s="105">
        <f>Calculations!AL106/1000</f>
        <v>0.08729936168795442</v>
      </c>
      <c r="AN44" s="105">
        <f>Calculations!AM106/1000</f>
        <v>0.07532865574274812</v>
      </c>
      <c r="AO44" s="105">
        <f>Calculations!AN106/1000</f>
        <v>0.06499940281685262</v>
      </c>
      <c r="AP44" s="105">
        <f>Calculations!AO106/1000</f>
        <v>0.056086522783253066</v>
      </c>
      <c r="AQ44" s="105">
        <f>Calculations!AP106/1000</f>
        <v>0.04839579906264568</v>
      </c>
      <c r="AR44" s="105">
        <f>Calculations!AQ106/1000</f>
        <v>0.04175964653689178</v>
      </c>
      <c r="AS44" s="105">
        <f>Calculations!AR106/1000</f>
        <v>0.036033459776721476</v>
      </c>
      <c r="AT44" s="105">
        <f>Calculations!AS106/1000</f>
        <v>0.031092462009551458</v>
      </c>
      <c r="AU44" s="105">
        <f>Calculations!AT106/1000</f>
        <v>0.02682898616468518</v>
      </c>
      <c r="AV44" s="105">
        <f>Calculations!AU106/1000</f>
        <v>0.023150128748368377</v>
      </c>
      <c r="AW44" s="105">
        <f>Calculations!AV106/1000</f>
        <v>0.019975725425341314</v>
      </c>
      <c r="AX44" s="105">
        <f>Calculations!AW106/1000</f>
        <v>0.017236604193691617</v>
      </c>
      <c r="AY44" s="105">
        <f>Calculations!AX106/1000</f>
        <v>0.01487307808872284</v>
      </c>
      <c r="AZ44" s="105">
        <f>Calculations!AY106/1000</f>
        <v>0.012833644571023274</v>
      </c>
      <c r="BA44" s="105">
        <f>Calculations!AZ106/1000</f>
        <v>0.011073863257682807</v>
      </c>
      <c r="BB44" s="105">
        <f>Calculations!BA106/1000</f>
        <v>0.009555387541800957</v>
      </c>
      <c r="BC44" s="105">
        <f>Calculations!BB106/1000</f>
        <v>0.008245128998740275</v>
      </c>
      <c r="BD44" s="105">
        <f>Calculations!BC106/1000</f>
        <v>0.050472384473291915</v>
      </c>
      <c r="BE44" s="105">
        <f>Calculations!BD106/1000</f>
        <v>0</v>
      </c>
      <c r="BF44" s="105">
        <f>Calculations!BE106/1000</f>
        <v>0</v>
      </c>
      <c r="BG44" s="105">
        <f>Calculations!BF106/1000</f>
        <v>0</v>
      </c>
      <c r="BH44" s="105">
        <f>Calculations!BG106/1000</f>
        <v>0</v>
      </c>
      <c r="BI44" s="105">
        <f>Calculations!BH106/1000</f>
        <v>0</v>
      </c>
      <c r="BJ44" s="105">
        <f>Calculations!BI106/1000</f>
        <v>0</v>
      </c>
      <c r="BK44" s="105">
        <f>Calculations!BJ106/1000</f>
        <v>0</v>
      </c>
      <c r="BL44" s="105">
        <f>Calculations!BK106/1000</f>
        <v>0</v>
      </c>
      <c r="BM44" s="105">
        <f>Calculations!BL106/1000</f>
        <v>0</v>
      </c>
      <c r="BN44" s="105">
        <f>Calculations!BM106/1000</f>
        <v>0</v>
      </c>
      <c r="BO44" s="105">
        <f>Calculations!BN106/1000</f>
        <v>0</v>
      </c>
      <c r="BP44" s="105">
        <f>Calculations!BO106/1000</f>
        <v>0</v>
      </c>
      <c r="BQ44" s="105">
        <f>Calculations!BP106/1000</f>
        <v>0</v>
      </c>
      <c r="BR44" s="105">
        <f>Calculations!BQ106/1000</f>
        <v>0</v>
      </c>
      <c r="BS44" s="105">
        <f>Calculations!BR106/1000</f>
        <v>0</v>
      </c>
      <c r="BT44" s="105">
        <f>Calculations!BS106/1000</f>
        <v>0</v>
      </c>
      <c r="BU44" s="105">
        <f>Calculations!BT106/1000</f>
        <v>0</v>
      </c>
      <c r="BV44" s="105">
        <f>Calculations!BU106/1000</f>
        <v>0</v>
      </c>
      <c r="BW44" s="105"/>
    </row>
    <row r="45" spans="1:75" ht="12.75">
      <c r="A45" s="186">
        <f t="shared" si="0"/>
        <v>44</v>
      </c>
      <c r="B45" s="73" t="s">
        <v>15</v>
      </c>
      <c r="C45" s="42"/>
      <c r="D45" s="105"/>
      <c r="E45" s="105">
        <f>E44</f>
        <v>-31.126964346323724</v>
      </c>
      <c r="F45" s="105">
        <f>F44+E45</f>
        <v>-653.902858362863</v>
      </c>
      <c r="G45" s="105">
        <f aca="true" t="shared" si="8" ref="G45:P45">G44+F45</f>
        <v>-664.2167285918615</v>
      </c>
      <c r="H45" s="105">
        <f t="shared" si="8"/>
        <v>-655.7719660063353</v>
      </c>
      <c r="I45" s="105">
        <f t="shared" si="8"/>
        <v>-648.4851703031989</v>
      </c>
      <c r="J45" s="105">
        <f t="shared" si="8"/>
        <v>-642.1975581789393</v>
      </c>
      <c r="K45" s="105">
        <f t="shared" si="8"/>
        <v>-636.772119092165</v>
      </c>
      <c r="L45" s="105">
        <f t="shared" si="8"/>
        <v>-632.0906297282254</v>
      </c>
      <c r="M45" s="105">
        <f t="shared" si="8"/>
        <v>-628.0510778478798</v>
      </c>
      <c r="N45" s="105">
        <f t="shared" si="8"/>
        <v>-624.565439384254</v>
      </c>
      <c r="O45" s="105">
        <f t="shared" si="8"/>
        <v>-621.5577603497991</v>
      </c>
      <c r="P45" s="105">
        <f t="shared" si="8"/>
        <v>-618.9625017569474</v>
      </c>
      <c r="Q45" s="105">
        <f aca="true" t="shared" si="9" ref="Q45:AV45">Q44+P45</f>
        <v>-616.7231114873699</v>
      </c>
      <c r="R45" s="105">
        <f t="shared" si="9"/>
        <v>-614.7907919900792</v>
      </c>
      <c r="S45" s="105">
        <f t="shared" si="9"/>
        <v>-613.1234369558385</v>
      </c>
      <c r="T45" s="105">
        <f t="shared" si="9"/>
        <v>-611.6847137974241</v>
      </c>
      <c r="U45" s="105">
        <f t="shared" si="9"/>
        <v>-610.4432719424801</v>
      </c>
      <c r="V45" s="105">
        <f t="shared" si="9"/>
        <v>-609.3720596872292</v>
      </c>
      <c r="W45" s="105">
        <f t="shared" si="9"/>
        <v>-608.4477347249044</v>
      </c>
      <c r="X45" s="105">
        <f t="shared" si="9"/>
        <v>-607.65015550399</v>
      </c>
      <c r="Y45" s="105">
        <f t="shared" si="9"/>
        <v>-606.961942332689</v>
      </c>
      <c r="Z45" s="105">
        <f t="shared" si="9"/>
        <v>-606.3680986658376</v>
      </c>
      <c r="AA45" s="105">
        <f t="shared" si="9"/>
        <v>-605.8556843219028</v>
      </c>
      <c r="AB45" s="105">
        <f t="shared" si="9"/>
        <v>-605.4135335092785</v>
      </c>
      <c r="AC45" s="105">
        <f t="shared" si="9"/>
        <v>-605.0320115175186</v>
      </c>
      <c r="AD45" s="105">
        <f t="shared" si="9"/>
        <v>-604.7028047716744</v>
      </c>
      <c r="AE45" s="105">
        <f t="shared" si="9"/>
        <v>-604.418739674904</v>
      </c>
      <c r="AF45" s="105">
        <f t="shared" si="9"/>
        <v>-604.1736262918345</v>
      </c>
      <c r="AG45" s="105">
        <f t="shared" si="9"/>
        <v>-603.9621234664509</v>
      </c>
      <c r="AH45" s="105">
        <f t="shared" si="9"/>
        <v>-603.7796224353564</v>
      </c>
      <c r="AI45" s="105">
        <f t="shared" si="9"/>
        <v>-603.6221464002721</v>
      </c>
      <c r="AJ45" s="105">
        <f t="shared" si="9"/>
        <v>-603.4862638714054</v>
      </c>
      <c r="AK45" s="105">
        <f t="shared" si="9"/>
        <v>-603.3690138933925</v>
      </c>
      <c r="AL45" s="105">
        <f t="shared" si="9"/>
        <v>-603.2678415244451</v>
      </c>
      <c r="AM45" s="105">
        <f t="shared" si="9"/>
        <v>-603.1805421627571</v>
      </c>
      <c r="AN45" s="105">
        <f t="shared" si="9"/>
        <v>-603.1052135070144</v>
      </c>
      <c r="AO45" s="105">
        <f t="shared" si="9"/>
        <v>-603.0402141041975</v>
      </c>
      <c r="AP45" s="105">
        <f t="shared" si="9"/>
        <v>-602.9841275814142</v>
      </c>
      <c r="AQ45" s="105">
        <f t="shared" si="9"/>
        <v>-602.9357317823516</v>
      </c>
      <c r="AR45" s="105">
        <f t="shared" si="9"/>
        <v>-602.8939721358147</v>
      </c>
      <c r="AS45" s="105">
        <f t="shared" si="9"/>
        <v>-602.857938676038</v>
      </c>
      <c r="AT45" s="105">
        <f t="shared" si="9"/>
        <v>-602.8268462140285</v>
      </c>
      <c r="AU45" s="105">
        <f t="shared" si="9"/>
        <v>-602.8000172278638</v>
      </c>
      <c r="AV45" s="105">
        <f t="shared" si="9"/>
        <v>-602.7768670991154</v>
      </c>
      <c r="AW45" s="105">
        <f aca="true" t="shared" si="10" ref="AW45:BV45">AW44+AV45</f>
        <v>-602.7568913736901</v>
      </c>
      <c r="AX45" s="105">
        <f t="shared" si="10"/>
        <v>-602.7396547694964</v>
      </c>
      <c r="AY45" s="105">
        <f t="shared" si="10"/>
        <v>-602.7247816914077</v>
      </c>
      <c r="AZ45" s="105">
        <f t="shared" si="10"/>
        <v>-602.7119480468366</v>
      </c>
      <c r="BA45" s="105">
        <f t="shared" si="10"/>
        <v>-602.7008741835789</v>
      </c>
      <c r="BB45" s="105">
        <f t="shared" si="10"/>
        <v>-602.6913187960371</v>
      </c>
      <c r="BC45" s="105">
        <f t="shared" si="10"/>
        <v>-602.6830736670383</v>
      </c>
      <c r="BD45" s="105">
        <f t="shared" si="10"/>
        <v>-602.632601282565</v>
      </c>
      <c r="BE45" s="105">
        <f t="shared" si="10"/>
        <v>-602.632601282565</v>
      </c>
      <c r="BF45" s="105">
        <f t="shared" si="10"/>
        <v>-602.632601282565</v>
      </c>
      <c r="BG45" s="105">
        <f t="shared" si="10"/>
        <v>-602.632601282565</v>
      </c>
      <c r="BH45" s="105">
        <f t="shared" si="10"/>
        <v>-602.632601282565</v>
      </c>
      <c r="BI45" s="105">
        <f t="shared" si="10"/>
        <v>-602.632601282565</v>
      </c>
      <c r="BJ45" s="105">
        <f t="shared" si="10"/>
        <v>-602.632601282565</v>
      </c>
      <c r="BK45" s="105">
        <f t="shared" si="10"/>
        <v>-602.632601282565</v>
      </c>
      <c r="BL45" s="105">
        <f t="shared" si="10"/>
        <v>-602.632601282565</v>
      </c>
      <c r="BM45" s="105">
        <f t="shared" si="10"/>
        <v>-602.632601282565</v>
      </c>
      <c r="BN45" s="105">
        <f t="shared" si="10"/>
        <v>-602.632601282565</v>
      </c>
      <c r="BO45" s="105">
        <f t="shared" si="10"/>
        <v>-602.632601282565</v>
      </c>
      <c r="BP45" s="105">
        <f t="shared" si="10"/>
        <v>-602.632601282565</v>
      </c>
      <c r="BQ45" s="105">
        <f t="shared" si="10"/>
        <v>-602.632601282565</v>
      </c>
      <c r="BR45" s="105">
        <f t="shared" si="10"/>
        <v>-602.632601282565</v>
      </c>
      <c r="BS45" s="105">
        <f t="shared" si="10"/>
        <v>-602.632601282565</v>
      </c>
      <c r="BT45" s="105">
        <f t="shared" si="10"/>
        <v>-602.632601282565</v>
      </c>
      <c r="BU45" s="105">
        <f t="shared" si="10"/>
        <v>-602.632601282565</v>
      </c>
      <c r="BV45" s="105">
        <f t="shared" si="10"/>
        <v>-602.632601282565</v>
      </c>
      <c r="BW45" s="105"/>
    </row>
    <row r="46" spans="1:75" ht="15.75">
      <c r="A46" s="186">
        <f t="shared" si="0"/>
        <v>45</v>
      </c>
      <c r="B46" s="73"/>
      <c r="C46" s="85"/>
      <c r="D46" s="74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BW46" s="202" t="s">
        <v>168</v>
      </c>
    </row>
    <row r="47" spans="1:17" ht="12.75">
      <c r="A47" s="186">
        <f t="shared" si="0"/>
        <v>46</v>
      </c>
      <c r="B47" s="73"/>
      <c r="C47" s="57"/>
      <c r="D47" s="57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</row>
    <row r="48" ht="13.5" thickBot="1">
      <c r="A48" s="186">
        <f t="shared" si="0"/>
        <v>47</v>
      </c>
    </row>
    <row r="49" spans="1:10" ht="13.5" thickBot="1">
      <c r="A49" s="186">
        <f t="shared" si="0"/>
        <v>48</v>
      </c>
      <c r="D49" s="90" t="s">
        <v>87</v>
      </c>
      <c r="E49" s="61"/>
      <c r="F49" s="61"/>
      <c r="G49" s="91"/>
      <c r="H49" s="91"/>
      <c r="I49" s="92">
        <f>YEAR(Data!B22)+50-2010</f>
        <v>52</v>
      </c>
      <c r="J49" s="63"/>
    </row>
    <row r="50" spans="1:19" ht="12.75">
      <c r="A50" s="186">
        <f t="shared" si="0"/>
        <v>49</v>
      </c>
      <c r="D50" s="60" t="s">
        <v>162</v>
      </c>
      <c r="E50" s="57"/>
      <c r="F50" s="57"/>
      <c r="G50" s="57"/>
      <c r="H50" s="57"/>
      <c r="I50" s="57"/>
      <c r="J50" s="65"/>
      <c r="M50" s="95" t="s">
        <v>156</v>
      </c>
      <c r="N50" s="62"/>
      <c r="O50" s="62"/>
      <c r="P50" s="62"/>
      <c r="Q50" s="62"/>
      <c r="R50" s="62"/>
      <c r="S50" s="96"/>
    </row>
    <row r="51" spans="1:19" ht="12.75">
      <c r="A51" s="186">
        <f t="shared" si="0"/>
        <v>50</v>
      </c>
      <c r="D51" s="60"/>
      <c r="E51" s="57"/>
      <c r="F51" s="57"/>
      <c r="G51" s="68"/>
      <c r="H51" s="68"/>
      <c r="I51" s="57"/>
      <c r="J51" s="65"/>
      <c r="M51" s="97"/>
      <c r="N51" s="68"/>
      <c r="O51" s="68"/>
      <c r="P51" s="68"/>
      <c r="Q51" s="68"/>
      <c r="R51" s="68"/>
      <c r="S51" s="75"/>
    </row>
    <row r="52" spans="1:19" ht="12.75">
      <c r="A52" s="186">
        <f t="shared" si="0"/>
        <v>51</v>
      </c>
      <c r="D52" s="72" t="s">
        <v>98</v>
      </c>
      <c r="E52" s="73"/>
      <c r="F52" s="57"/>
      <c r="G52" s="81"/>
      <c r="H52" s="81"/>
      <c r="I52" s="86">
        <f>cwip_wacc</f>
        <v>0.0662</v>
      </c>
      <c r="J52" s="65"/>
      <c r="M52" s="97"/>
      <c r="N52" s="68"/>
      <c r="O52" s="199" t="s">
        <v>167</v>
      </c>
      <c r="P52" s="199">
        <v>2011</v>
      </c>
      <c r="Q52" s="199">
        <v>2012</v>
      </c>
      <c r="R52" s="199">
        <v>2013</v>
      </c>
      <c r="S52" s="200" t="s">
        <v>16</v>
      </c>
    </row>
    <row r="53" spans="1:19" ht="12.75">
      <c r="A53" s="186">
        <f t="shared" si="0"/>
        <v>52</v>
      </c>
      <c r="D53" s="87"/>
      <c r="E53" s="57"/>
      <c r="F53" s="57"/>
      <c r="G53" s="57"/>
      <c r="H53" s="57"/>
      <c r="I53" s="82"/>
      <c r="J53" s="65"/>
      <c r="M53" s="97" t="s">
        <v>94</v>
      </c>
      <c r="N53" s="68"/>
      <c r="O53" s="105">
        <f>(Calculations!C32)/1000</f>
        <v>92.10205798</v>
      </c>
      <c r="P53" s="105">
        <f>(Calculations!D32)/1000</f>
        <v>17.461215</v>
      </c>
      <c r="Q53" s="105">
        <f>(Calculations!E32)/1000</f>
        <v>0</v>
      </c>
      <c r="R53" s="105">
        <f>(Calculations!F32)/1000</f>
        <v>0</v>
      </c>
      <c r="S53" s="102">
        <f>SUM(O53:R53)</f>
        <v>109.56327298</v>
      </c>
    </row>
    <row r="54" spans="1:19" ht="12.75">
      <c r="A54" s="186">
        <f t="shared" si="0"/>
        <v>53</v>
      </c>
      <c r="D54" s="60"/>
      <c r="E54" s="57"/>
      <c r="F54" s="57"/>
      <c r="G54" s="57"/>
      <c r="H54" s="57"/>
      <c r="I54" s="68" t="s">
        <v>95</v>
      </c>
      <c r="J54" s="65"/>
      <c r="M54" s="97" t="s">
        <v>99</v>
      </c>
      <c r="N54" s="68"/>
      <c r="O54" s="105">
        <f>(Calculations!C68)/1000</f>
        <v>235.82362043364537</v>
      </c>
      <c r="P54" s="105">
        <f>(Calculations!D68)/1000</f>
        <v>148.62154911999997</v>
      </c>
      <c r="Q54" s="105">
        <f>(Calculations!E68)/1000</f>
        <v>85.93711853</v>
      </c>
      <c r="R54" s="105">
        <f>(Calculations!F68)/1000</f>
        <v>21.6</v>
      </c>
      <c r="S54" s="102">
        <f>SUM(O54:R54)</f>
        <v>491.98228808364536</v>
      </c>
    </row>
    <row r="55" spans="1:19" ht="12.75">
      <c r="A55" s="186">
        <f t="shared" si="0"/>
        <v>54</v>
      </c>
      <c r="D55" s="60"/>
      <c r="E55" s="57"/>
      <c r="F55" s="57"/>
      <c r="G55" s="81"/>
      <c r="H55" s="81"/>
      <c r="I55" s="68"/>
      <c r="J55" s="65"/>
      <c r="M55" s="97" t="s">
        <v>100</v>
      </c>
      <c r="N55" s="68"/>
      <c r="O55" s="105">
        <f>(Calculations!C34+Calculations!C70)/1000</f>
        <v>24.76103667327215</v>
      </c>
      <c r="P55" s="105">
        <f>(Calculations!D34+Calculations!D70)/1000</f>
        <v>0</v>
      </c>
      <c r="Q55" s="105">
        <f>(Calculations!E34+Calculations!E70)/1000</f>
        <v>0</v>
      </c>
      <c r="R55" s="105">
        <f>(Calculations!F34+Calculations!F70)/1000</f>
        <v>0</v>
      </c>
      <c r="S55" s="102">
        <f>SUM(O55:R55)</f>
        <v>24.76103667327215</v>
      </c>
    </row>
    <row r="56" spans="1:19" ht="12.75">
      <c r="A56" s="186">
        <f t="shared" si="0"/>
        <v>55</v>
      </c>
      <c r="D56" s="60" t="s">
        <v>88</v>
      </c>
      <c r="E56" s="57"/>
      <c r="F56" s="57"/>
      <c r="G56" s="83"/>
      <c r="H56" s="83"/>
      <c r="I56" s="88">
        <f>Calculations!B110/1000</f>
        <v>-65.78464131874436</v>
      </c>
      <c r="J56" s="65"/>
      <c r="M56" s="97" t="s">
        <v>101</v>
      </c>
      <c r="N56" s="68"/>
      <c r="O56" s="76">
        <f>(Calculations!C33+Calculations!C69)/1000</f>
        <v>40.9076889439739</v>
      </c>
      <c r="P56" s="76">
        <f>(Calculations!D33+Calculations!D69)/1000</f>
        <v>18.2691040532</v>
      </c>
      <c r="Q56" s="76">
        <f>(Calculations!E33+Calculations!E69)/1000</f>
        <v>8.319340667699999</v>
      </c>
      <c r="R56" s="76">
        <f>(Calculations!F33+Calculations!F69)/1000</f>
        <v>1.728</v>
      </c>
      <c r="S56" s="77">
        <f>SUM(O56:R56)</f>
        <v>69.2241336648739</v>
      </c>
    </row>
    <row r="57" spans="1:19" ht="12.75">
      <c r="A57" s="186">
        <f t="shared" si="0"/>
        <v>56</v>
      </c>
      <c r="D57" s="60"/>
      <c r="E57" s="57"/>
      <c r="F57" s="57"/>
      <c r="G57" s="83"/>
      <c r="H57" s="83"/>
      <c r="I57" s="88"/>
      <c r="J57" s="65"/>
      <c r="M57" s="97" t="s">
        <v>16</v>
      </c>
      <c r="N57" s="64"/>
      <c r="O57" s="107">
        <f>SUM(O53:O56)</f>
        <v>393.5944040308914</v>
      </c>
      <c r="P57" s="107">
        <f>SUM(P53:P56)</f>
        <v>184.3518681732</v>
      </c>
      <c r="Q57" s="107">
        <f>SUM(Q53:Q56)</f>
        <v>94.25645919770001</v>
      </c>
      <c r="R57" s="107">
        <f>SUM(R53:R56)</f>
        <v>23.328000000000003</v>
      </c>
      <c r="S57" s="103">
        <f>SUM(O57:R57)</f>
        <v>695.5307314017914</v>
      </c>
    </row>
    <row r="58" spans="1:19" ht="13.5" thickBot="1">
      <c r="A58" s="186">
        <f t="shared" si="0"/>
        <v>57</v>
      </c>
      <c r="D58" s="60" t="s">
        <v>106</v>
      </c>
      <c r="E58" s="57"/>
      <c r="F58" s="57"/>
      <c r="G58" s="83"/>
      <c r="H58" s="83"/>
      <c r="I58" s="88">
        <f>Calculations!B111/1000</f>
        <v>93.60538678572037</v>
      </c>
      <c r="J58" s="65"/>
      <c r="M58" s="98"/>
      <c r="N58" s="99"/>
      <c r="O58" s="99"/>
      <c r="P58" s="99"/>
      <c r="Q58" s="99"/>
      <c r="R58" s="99"/>
      <c r="S58" s="100"/>
    </row>
    <row r="59" spans="1:10" ht="12.75">
      <c r="A59" s="186">
        <f t="shared" si="0"/>
        <v>58</v>
      </c>
      <c r="D59" s="60"/>
      <c r="E59" s="57"/>
      <c r="F59" s="57"/>
      <c r="G59" s="83"/>
      <c r="H59" s="83"/>
      <c r="I59" s="88"/>
      <c r="J59" s="65"/>
    </row>
    <row r="60" spans="1:10" ht="12.75">
      <c r="A60" s="186">
        <f t="shared" si="0"/>
        <v>59</v>
      </c>
      <c r="D60" s="60" t="s">
        <v>80</v>
      </c>
      <c r="E60" s="57"/>
      <c r="F60" s="57"/>
      <c r="G60" s="83"/>
      <c r="H60" s="83"/>
      <c r="I60" s="88">
        <f>Calculations!B109/1000</f>
        <v>-630.4533467495409</v>
      </c>
      <c r="J60" s="65"/>
    </row>
    <row r="61" spans="1:10" ht="12.75">
      <c r="A61" s="186">
        <f t="shared" si="0"/>
        <v>60</v>
      </c>
      <c r="D61" s="60"/>
      <c r="E61" s="57"/>
      <c r="F61" s="57"/>
      <c r="G61" s="68"/>
      <c r="H61" s="68"/>
      <c r="I61" s="57"/>
      <c r="J61" s="65"/>
    </row>
    <row r="62" spans="1:10" ht="13.5" thickBot="1">
      <c r="A62" s="186">
        <f t="shared" si="0"/>
        <v>61</v>
      </c>
      <c r="D62" s="60" t="s">
        <v>81</v>
      </c>
      <c r="E62" s="57"/>
      <c r="F62" s="57"/>
      <c r="G62" s="83"/>
      <c r="H62" s="83"/>
      <c r="I62" s="89">
        <f>SUM(I56:I60)</f>
        <v>-602.6326012825648</v>
      </c>
      <c r="J62" s="65"/>
    </row>
    <row r="63" spans="1:10" ht="14.25" thickBot="1" thickTop="1">
      <c r="A63" s="186">
        <f t="shared" si="0"/>
        <v>62</v>
      </c>
      <c r="D63" s="80"/>
      <c r="E63" s="67"/>
      <c r="F63" s="67"/>
      <c r="G63" s="93"/>
      <c r="H63" s="93"/>
      <c r="I63" s="94" t="s">
        <v>82</v>
      </c>
      <c r="J63" s="84"/>
    </row>
  </sheetData>
  <sheetProtection sheet="1" objects="1" scenarios="1"/>
  <mergeCells count="1">
    <mergeCell ref="B3:C4"/>
  </mergeCells>
  <printOptions/>
  <pageMargins left="0.75" right="0.75" top="1" bottom="1" header="0.5" footer="0.5"/>
  <pageSetup fitToWidth="0" fitToHeight="1" horizontalDpi="600" verticalDpi="600" orientation="landscape" scale="58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4" sqref="A4"/>
    </sheetView>
  </sheetViews>
  <sheetFormatPr defaultColWidth="9.140625" defaultRowHeight="12.75"/>
  <cols>
    <col min="1" max="1" width="31.28125" style="0" bestFit="1" customWidth="1"/>
    <col min="2" max="2" width="36.7109375" style="0" customWidth="1"/>
    <col min="8" max="8" width="13.8515625" style="0" bestFit="1" customWidth="1"/>
    <col min="11" max="11" width="32.57421875" style="3" customWidth="1"/>
  </cols>
  <sheetData>
    <row r="1" spans="1:2" ht="12.75">
      <c r="A1" s="7" t="s">
        <v>23</v>
      </c>
      <c r="B1" s="7" t="s">
        <v>24</v>
      </c>
    </row>
    <row r="2" spans="1:2" ht="12.75">
      <c r="A2" t="s">
        <v>21</v>
      </c>
      <c r="B2" s="8" t="s">
        <v>38</v>
      </c>
    </row>
    <row r="3" spans="1:2" ht="12.75">
      <c r="A3" t="s">
        <v>22</v>
      </c>
      <c r="B3" s="8" t="s">
        <v>175</v>
      </c>
    </row>
    <row r="4" spans="1:2" ht="12.75">
      <c r="A4" t="s">
        <v>25</v>
      </c>
      <c r="B4" s="11">
        <v>0.2625</v>
      </c>
    </row>
    <row r="5" spans="1:2" ht="12.75">
      <c r="A5" t="s">
        <v>34</v>
      </c>
      <c r="B5" s="11">
        <v>0.0662</v>
      </c>
    </row>
    <row r="6" spans="1:2" ht="12.75">
      <c r="A6" t="s">
        <v>35</v>
      </c>
      <c r="B6" s="9">
        <v>0.08</v>
      </c>
    </row>
    <row r="7" ht="12.75">
      <c r="B7" s="11"/>
    </row>
    <row r="8" ht="12.75">
      <c r="B8" s="11"/>
    </row>
    <row r="9" ht="12.75">
      <c r="B9" s="11"/>
    </row>
    <row r="10" spans="1:2" ht="12.75">
      <c r="A10" s="39"/>
      <c r="B1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188128</cp:lastModifiedBy>
  <cp:lastPrinted>2010-08-12T18:33:40Z</cp:lastPrinted>
  <dcterms:created xsi:type="dcterms:W3CDTF">1996-10-14T23:33:28Z</dcterms:created>
  <dcterms:modified xsi:type="dcterms:W3CDTF">2010-09-24T14:51:07Z</dcterms:modified>
  <cp:category/>
  <cp:version/>
  <cp:contentType/>
  <cp:contentStatus/>
</cp:coreProperties>
</file>