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Balance Sheet Analysis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<sst xmlns="http://schemas.openxmlformats.org/spreadsheetml/2006/main" count="59" uniqueCount="44">
  <si>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Cash</t>
  </si>
  <si>
    <t xml:space="preserve">Accounts receivable </t>
  </si>
  <si>
    <t>Unbilled revenue</t>
  </si>
  <si>
    <t xml:space="preserve">Inventory </t>
  </si>
  <si>
    <t>Intercompany accounts</t>
  </si>
  <si>
    <t xml:space="preserve">  From parent</t>
  </si>
  <si>
    <t xml:space="preserve">  Debentures receivable</t>
  </si>
  <si>
    <t>Prepaids</t>
  </si>
  <si>
    <t xml:space="preserve">  Investments</t>
  </si>
  <si>
    <t xml:space="preserve">  Notes receivable</t>
  </si>
  <si>
    <t>Regulatory Assets</t>
  </si>
  <si>
    <t>Deferred charges</t>
  </si>
  <si>
    <t>Goodwill</t>
  </si>
  <si>
    <t>Accounts payable</t>
  </si>
  <si>
    <t>Consumer deposits short-term</t>
  </si>
  <si>
    <t>Consumer deposits long-term</t>
  </si>
  <si>
    <t>OPEBs</t>
  </si>
  <si>
    <t>Debt</t>
  </si>
  <si>
    <t xml:space="preserve">  Short-term</t>
  </si>
  <si>
    <t xml:space="preserve">  Long-term</t>
  </si>
  <si>
    <t>Shareholder's equity</t>
  </si>
  <si>
    <t>Rate Base</t>
  </si>
  <si>
    <t xml:space="preserve">  TOTAL ASSETS</t>
  </si>
  <si>
    <t xml:space="preserve">   TOTAL</t>
  </si>
  <si>
    <t>December 31</t>
  </si>
  <si>
    <t>Contributions payable</t>
  </si>
  <si>
    <t>Deferred revenue</t>
  </si>
  <si>
    <t>Working Capital Allowance</t>
  </si>
  <si>
    <t xml:space="preserve">  Due from related parties</t>
  </si>
  <si>
    <t xml:space="preserve">     Payables</t>
  </si>
  <si>
    <t xml:space="preserve">    Trade receivables</t>
  </si>
  <si>
    <t>Hydro One Brampton</t>
  </si>
  <si>
    <t>Brampton Hydro</t>
  </si>
  <si>
    <t>Hydro One Brampton Networks Inc.</t>
  </si>
  <si>
    <t>EB-2010-0132</t>
  </si>
  <si>
    <t>Balance Sheet Analysis</t>
  </si>
  <si>
    <t>1999 to 2009</t>
  </si>
  <si>
    <t>Fixed assets (net)</t>
  </si>
  <si>
    <t>Future taxes</t>
  </si>
  <si>
    <t>Third Party Debt</t>
  </si>
  <si>
    <t>Hydro One Inc.</t>
  </si>
  <si>
    <t>Associated/ Affiliated Company</t>
  </si>
  <si>
    <t xml:space="preserve">        Total Debt</t>
  </si>
  <si>
    <t>Hydro One Brampton Inc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</si>
</sst>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" fontId="1" fillId="0" borderId="0" xfId="0" applyNumberFormat="1" applyFont="1" applyAlignment="1" quotePrefix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7" sqref="C37"/>
    </sheetView>
  </sheetViews>
  <sheetFormatPr defaultColWidth="9.140625" defaultRowHeight="12.75"/>
  <cols>
    <col min="1" max="1" width="30.140625" style="0" customWidth="1"/>
    <col min="2" max="16" width="12.7109375" style="0" customWidth="1"/>
  </cols>
  <sheetData>
    <row r="1" ht="12.75">
      <c r="A1" s="1" t="s">
        <v>34</v>
      </c>
    </row>
    <row r="2" spans="1:13" ht="12.75">
      <c r="A2" s="1" t="s">
        <v>31</v>
      </c>
      <c r="C2" s="18" t="s">
        <v>32</v>
      </c>
      <c r="D2" s="19"/>
      <c r="E2" s="18" t="s">
        <v>43</v>
      </c>
      <c r="F2" s="19"/>
      <c r="G2" s="18" t="s">
        <v>33</v>
      </c>
      <c r="H2" s="20"/>
      <c r="I2" s="20"/>
      <c r="J2" s="20"/>
      <c r="K2" s="20"/>
      <c r="L2" s="20"/>
      <c r="M2" s="20"/>
    </row>
    <row r="3" spans="1:13" ht="12.75">
      <c r="A3" s="1" t="s">
        <v>35</v>
      </c>
      <c r="B3" s="15">
        <v>2001</v>
      </c>
      <c r="C3" s="5" t="s">
        <v>24</v>
      </c>
      <c r="D3" s="6" t="s">
        <v>24</v>
      </c>
      <c r="E3" s="6" t="s">
        <v>24</v>
      </c>
      <c r="F3" s="6" t="s">
        <v>24</v>
      </c>
      <c r="G3" s="6" t="s">
        <v>24</v>
      </c>
      <c r="H3" s="6" t="s">
        <v>24</v>
      </c>
      <c r="I3" s="6" t="s">
        <v>24</v>
      </c>
      <c r="J3" s="6" t="s">
        <v>24</v>
      </c>
      <c r="K3" s="6" t="s">
        <v>24</v>
      </c>
      <c r="L3" s="6" t="s">
        <v>24</v>
      </c>
      <c r="M3" s="6" t="s">
        <v>24</v>
      </c>
    </row>
    <row r="4" spans="1:13" ht="12.75">
      <c r="A4" s="1" t="s">
        <v>36</v>
      </c>
      <c r="B4" s="15" t="s">
        <v>21</v>
      </c>
      <c r="C4" s="4">
        <v>1999</v>
      </c>
      <c r="D4" s="4">
        <v>2000</v>
      </c>
      <c r="E4" s="4">
        <v>2001</v>
      </c>
      <c r="F4" s="4">
        <v>2002</v>
      </c>
      <c r="G4" s="4">
        <v>2003</v>
      </c>
      <c r="H4" s="4">
        <v>2004</v>
      </c>
      <c r="I4" s="4">
        <v>2005</v>
      </c>
      <c r="J4" s="4">
        <v>2006</v>
      </c>
      <c r="K4" s="4">
        <v>2007</v>
      </c>
      <c r="L4" s="4">
        <v>2008</v>
      </c>
      <c r="M4" s="4">
        <v>2009</v>
      </c>
    </row>
    <row r="6" spans="1:16" ht="12.75">
      <c r="A6" s="3" t="s">
        <v>0</v>
      </c>
      <c r="B6" s="2"/>
      <c r="C6" s="2">
        <v>20001</v>
      </c>
      <c r="D6" s="2">
        <v>15924</v>
      </c>
      <c r="E6" s="2">
        <v>2414</v>
      </c>
      <c r="F6" s="2">
        <v>-8041</v>
      </c>
      <c r="G6" s="2">
        <v>1568</v>
      </c>
      <c r="H6" s="2">
        <v>-7404</v>
      </c>
      <c r="I6" s="2">
        <v>2125</v>
      </c>
      <c r="J6" s="2">
        <v>-6310</v>
      </c>
      <c r="K6" s="2">
        <v>-2746</v>
      </c>
      <c r="L6" s="2">
        <v>-5411</v>
      </c>
      <c r="M6" s="2">
        <v>-14776</v>
      </c>
      <c r="N6" s="2"/>
      <c r="O6" s="2"/>
      <c r="P6" s="2"/>
    </row>
    <row r="7" spans="2:14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3" t="s">
        <v>1</v>
      </c>
      <c r="B8" s="2"/>
      <c r="C8" s="2">
        <v>26482</v>
      </c>
      <c r="D8" s="2">
        <v>26200</v>
      </c>
      <c r="E8" s="2">
        <f>25342+7516</f>
        <v>32858</v>
      </c>
      <c r="F8" s="2">
        <v>38253</v>
      </c>
      <c r="G8" s="2">
        <v>38593</v>
      </c>
      <c r="H8" s="2">
        <v>48338</v>
      </c>
      <c r="I8" s="2">
        <v>48768</v>
      </c>
      <c r="J8" s="2">
        <v>58247</v>
      </c>
      <c r="K8" s="2">
        <v>61307</v>
      </c>
      <c r="L8" s="2">
        <v>55024</v>
      </c>
      <c r="M8" s="2">
        <v>57650</v>
      </c>
      <c r="N8" s="2"/>
    </row>
    <row r="9" spans="1:14" ht="12.75">
      <c r="A9" s="3" t="s">
        <v>2</v>
      </c>
      <c r="B9" s="2"/>
      <c r="C9" s="2">
        <v>7086</v>
      </c>
      <c r="D9" s="2">
        <v>7315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/>
    </row>
    <row r="10" spans="1:14" ht="12.75">
      <c r="A10" s="3" t="s">
        <v>30</v>
      </c>
      <c r="B10" s="2"/>
      <c r="C10" s="7">
        <f>SUM(C8:C9)</f>
        <v>33568</v>
      </c>
      <c r="D10" s="7">
        <f>SUM(D8:D9)</f>
        <v>33515</v>
      </c>
      <c r="E10" s="7">
        <f>SUM(E8:E9)</f>
        <v>32858</v>
      </c>
      <c r="F10" s="7">
        <f aca="true" t="shared" si="0" ref="F10:M10">SUM(F8:F9)</f>
        <v>38253</v>
      </c>
      <c r="G10" s="7">
        <f t="shared" si="0"/>
        <v>38593</v>
      </c>
      <c r="H10" s="7">
        <f t="shared" si="0"/>
        <v>48338</v>
      </c>
      <c r="I10" s="7">
        <f t="shared" si="0"/>
        <v>48768</v>
      </c>
      <c r="J10" s="7">
        <f t="shared" si="0"/>
        <v>58247</v>
      </c>
      <c r="K10" s="7">
        <f t="shared" si="0"/>
        <v>61307</v>
      </c>
      <c r="L10" s="7">
        <f t="shared" si="0"/>
        <v>55024</v>
      </c>
      <c r="M10" s="7">
        <f t="shared" si="0"/>
        <v>57650</v>
      </c>
      <c r="N10" s="2"/>
    </row>
    <row r="11" spans="2:14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t="s">
        <v>3</v>
      </c>
      <c r="B12" s="2"/>
      <c r="C12" s="2">
        <v>3541</v>
      </c>
      <c r="D12" s="2">
        <v>2725</v>
      </c>
      <c r="E12" s="2">
        <v>2878</v>
      </c>
      <c r="F12" s="2">
        <v>3125</v>
      </c>
      <c r="G12" s="2">
        <v>2996</v>
      </c>
      <c r="H12" s="2">
        <v>3392</v>
      </c>
      <c r="I12" s="2">
        <v>3747</v>
      </c>
      <c r="J12" s="2">
        <v>4493</v>
      </c>
      <c r="K12" s="2">
        <v>1634</v>
      </c>
      <c r="L12" s="2">
        <v>1226</v>
      </c>
      <c r="M12" s="2">
        <v>1159</v>
      </c>
      <c r="N12" s="2"/>
    </row>
    <row r="13" spans="2:14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t="s">
        <v>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t="s">
        <v>5</v>
      </c>
      <c r="B15" s="2"/>
      <c r="C15" s="2">
        <v>0</v>
      </c>
      <c r="D15" s="2">
        <v>0</v>
      </c>
      <c r="E15" s="2">
        <v>10000</v>
      </c>
      <c r="F15" s="2">
        <v>0</v>
      </c>
      <c r="G15" s="2">
        <v>0</v>
      </c>
      <c r="H15" s="2">
        <v>0</v>
      </c>
      <c r="I15" s="2">
        <v>12100</v>
      </c>
      <c r="J15" s="2">
        <v>0</v>
      </c>
      <c r="K15" s="2">
        <v>0</v>
      </c>
      <c r="L15" s="2">
        <v>0</v>
      </c>
      <c r="M15" s="2">
        <v>0</v>
      </c>
      <c r="N15" s="2"/>
    </row>
    <row r="16" spans="1:14" ht="12.75">
      <c r="A16" t="s">
        <v>28</v>
      </c>
      <c r="B16" s="2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/>
    </row>
    <row r="17" spans="1:14" ht="12.75">
      <c r="A17" t="s">
        <v>6</v>
      </c>
      <c r="B17" s="2"/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/>
    </row>
    <row r="18" spans="1:14" ht="12.75">
      <c r="A18" t="s">
        <v>8</v>
      </c>
      <c r="B18" s="2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/>
    </row>
    <row r="19" spans="1:14" ht="12.75">
      <c r="A19" t="s">
        <v>9</v>
      </c>
      <c r="B19" s="2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/>
    </row>
    <row r="20" spans="2:14" ht="12.75">
      <c r="B20" s="2"/>
      <c r="C20" s="7">
        <f>SUM(C15:C19)</f>
        <v>0</v>
      </c>
      <c r="D20" s="7">
        <f>SUM(D15:D19)</f>
        <v>0</v>
      </c>
      <c r="E20" s="7">
        <f>SUM(E15:E19)</f>
        <v>10000</v>
      </c>
      <c r="F20" s="7">
        <f aca="true" t="shared" si="1" ref="F20:M20">SUM(F15:F19)</f>
        <v>0</v>
      </c>
      <c r="G20" s="7">
        <f t="shared" si="1"/>
        <v>0</v>
      </c>
      <c r="H20" s="7">
        <f t="shared" si="1"/>
        <v>0</v>
      </c>
      <c r="I20" s="7">
        <f t="shared" si="1"/>
        <v>12100</v>
      </c>
      <c r="J20" s="7">
        <f t="shared" si="1"/>
        <v>0</v>
      </c>
      <c r="K20" s="7">
        <f t="shared" si="1"/>
        <v>0</v>
      </c>
      <c r="L20" s="7">
        <f t="shared" si="1"/>
        <v>0</v>
      </c>
      <c r="M20" s="7">
        <f t="shared" si="1"/>
        <v>0</v>
      </c>
      <c r="N20" s="2"/>
    </row>
    <row r="21" spans="2:14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t="s">
        <v>7</v>
      </c>
      <c r="B22" s="2"/>
      <c r="C22" s="2">
        <v>102</v>
      </c>
      <c r="D22" s="2">
        <v>103</v>
      </c>
      <c r="E22" s="2">
        <v>180</v>
      </c>
      <c r="F22" s="2">
        <v>195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/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t="s">
        <v>10</v>
      </c>
      <c r="B24" s="2"/>
      <c r="C24" s="2">
        <v>0</v>
      </c>
      <c r="D24" s="2">
        <v>0</v>
      </c>
      <c r="E24" s="2">
        <v>2645</v>
      </c>
      <c r="F24" s="2">
        <v>10069</v>
      </c>
      <c r="G24" s="2">
        <v>10986</v>
      </c>
      <c r="H24" s="2">
        <v>9827</v>
      </c>
      <c r="I24" s="2">
        <f>8906-126</f>
        <v>8780</v>
      </c>
      <c r="J24" s="2">
        <f>5302-702</f>
        <v>4600</v>
      </c>
      <c r="K24" s="2">
        <f>887+935-8147</f>
        <v>-6325</v>
      </c>
      <c r="L24" s="2">
        <f>595+2842-12139</f>
        <v>-8702</v>
      </c>
      <c r="M24" s="2">
        <f>710+3644-15037</f>
        <v>-10683</v>
      </c>
      <c r="N24" s="2"/>
    </row>
    <row r="25" spans="1:14" ht="12.75">
      <c r="A25" t="s">
        <v>38</v>
      </c>
      <c r="B25" s="2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f>228+13878</f>
        <v>14106</v>
      </c>
      <c r="N25" s="2"/>
    </row>
    <row r="26" spans="1:14" ht="12.75">
      <c r="A26" t="s">
        <v>11</v>
      </c>
      <c r="B26" s="2"/>
      <c r="C26" s="2">
        <v>35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-960</v>
      </c>
      <c r="M26" s="2">
        <v>-147</v>
      </c>
      <c r="N26" s="2"/>
    </row>
    <row r="27" spans="1:14" ht="12.75">
      <c r="A27" t="s">
        <v>12</v>
      </c>
      <c r="B27" s="2"/>
      <c r="C27" s="2">
        <v>0</v>
      </c>
      <c r="D27" s="2">
        <v>0</v>
      </c>
      <c r="E27" s="2">
        <v>60060</v>
      </c>
      <c r="F27" s="2">
        <v>60060</v>
      </c>
      <c r="G27" s="2">
        <v>60060</v>
      </c>
      <c r="H27" s="2">
        <v>60060</v>
      </c>
      <c r="I27" s="2">
        <v>60060</v>
      </c>
      <c r="J27" s="2">
        <v>60060</v>
      </c>
      <c r="K27" s="2">
        <v>60060</v>
      </c>
      <c r="L27" s="2">
        <v>60060</v>
      </c>
      <c r="M27" s="2">
        <v>0</v>
      </c>
      <c r="N27" s="2"/>
    </row>
    <row r="28" spans="1:14" ht="12.75">
      <c r="A28" t="s">
        <v>27</v>
      </c>
      <c r="B28" s="12">
        <v>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t="s">
        <v>37</v>
      </c>
      <c r="B29" s="12">
        <v>0</v>
      </c>
      <c r="C29" s="2">
        <v>185800</v>
      </c>
      <c r="D29" s="2">
        <v>188226</v>
      </c>
      <c r="E29" s="2">
        <v>197287</v>
      </c>
      <c r="F29" s="2">
        <v>204252</v>
      </c>
      <c r="G29" s="2">
        <v>208717</v>
      </c>
      <c r="H29" s="2">
        <v>211126</v>
      </c>
      <c r="I29" s="2">
        <v>214878</v>
      </c>
      <c r="J29" s="2">
        <v>221540</v>
      </c>
      <c r="K29" s="2">
        <v>239645</v>
      </c>
      <c r="L29" s="2">
        <v>247219</v>
      </c>
      <c r="M29" s="11">
        <f>252684+9631</f>
        <v>262315</v>
      </c>
      <c r="N29" s="2"/>
    </row>
    <row r="30" spans="2:14" ht="12.75">
      <c r="B30" s="1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 thickBot="1">
      <c r="A31" s="1" t="s">
        <v>22</v>
      </c>
      <c r="B31" s="14">
        <f>SUM(B6:B30)</f>
        <v>0</v>
      </c>
      <c r="C31" s="8">
        <f>C6+C10+C12+C20+C22+C24+C25+C26+C27+C29</f>
        <v>243047</v>
      </c>
      <c r="D31" s="8">
        <f aca="true" t="shared" si="2" ref="D31:M31">D6+D10+D12+D20+D22+D24+D25+D26+D27+D29</f>
        <v>240493</v>
      </c>
      <c r="E31" s="8">
        <f t="shared" si="2"/>
        <v>308322</v>
      </c>
      <c r="F31" s="8">
        <f t="shared" si="2"/>
        <v>307913</v>
      </c>
      <c r="G31" s="8">
        <f t="shared" si="2"/>
        <v>322920</v>
      </c>
      <c r="H31" s="8">
        <f t="shared" si="2"/>
        <v>325339</v>
      </c>
      <c r="I31" s="8">
        <f t="shared" si="2"/>
        <v>350458</v>
      </c>
      <c r="J31" s="8">
        <f t="shared" si="2"/>
        <v>342630</v>
      </c>
      <c r="K31" s="8">
        <f t="shared" si="2"/>
        <v>353575</v>
      </c>
      <c r="L31" s="8">
        <f t="shared" si="2"/>
        <v>348456</v>
      </c>
      <c r="M31" s="8">
        <f t="shared" si="2"/>
        <v>309624</v>
      </c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t="s">
        <v>13</v>
      </c>
      <c r="B34" s="2"/>
      <c r="C34" s="2">
        <f>27905+426</f>
        <v>28331</v>
      </c>
      <c r="D34" s="2">
        <f>31489+938</f>
        <v>32427</v>
      </c>
      <c r="E34" s="2">
        <f>36027+828</f>
        <v>36855</v>
      </c>
      <c r="F34" s="2">
        <f>30915+844</f>
        <v>31759</v>
      </c>
      <c r="G34" s="2">
        <f>45982+844+1599</f>
        <v>48425</v>
      </c>
      <c r="H34" s="2">
        <f>45952+844+262</f>
        <v>47058</v>
      </c>
      <c r="I34" s="2">
        <f>57781+844+249</f>
        <v>58874</v>
      </c>
      <c r="J34" s="2">
        <f>51503+844+247</f>
        <v>52594</v>
      </c>
      <c r="K34" s="2">
        <f>59920+844</f>
        <v>60764</v>
      </c>
      <c r="L34" s="2">
        <f>53439+844</f>
        <v>54283</v>
      </c>
      <c r="M34" s="2">
        <f>52579</f>
        <v>52579</v>
      </c>
      <c r="N34" s="2"/>
    </row>
    <row r="35" spans="1:14" ht="12.75">
      <c r="A35" t="s">
        <v>14</v>
      </c>
      <c r="B35" s="2"/>
      <c r="C35" s="2">
        <v>900</v>
      </c>
      <c r="D35" s="2">
        <v>900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844</v>
      </c>
      <c r="N35" s="2"/>
    </row>
    <row r="36" spans="1:14" ht="12.75">
      <c r="A36" t="s">
        <v>15</v>
      </c>
      <c r="B36" s="2"/>
      <c r="C36" s="2">
        <v>2193</v>
      </c>
      <c r="D36" s="2">
        <v>2343</v>
      </c>
      <c r="E36" s="2">
        <v>2399</v>
      </c>
      <c r="F36" s="2">
        <v>3211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/>
    </row>
    <row r="37" spans="1:14" ht="12.75">
      <c r="A37" t="s">
        <v>16</v>
      </c>
      <c r="B37" s="2"/>
      <c r="C37" s="2">
        <v>0</v>
      </c>
      <c r="D37" s="2">
        <v>3186</v>
      </c>
      <c r="E37" s="2">
        <v>3900</v>
      </c>
      <c r="F37" s="2">
        <v>4364</v>
      </c>
      <c r="G37" s="2">
        <v>4427</v>
      </c>
      <c r="H37" s="2">
        <v>4532</v>
      </c>
      <c r="I37" s="2">
        <v>4682</v>
      </c>
      <c r="J37" s="2">
        <v>4999</v>
      </c>
      <c r="K37" s="2">
        <f>105+5238</f>
        <v>5343</v>
      </c>
      <c r="L37" s="2">
        <f>150+5589</f>
        <v>5739</v>
      </c>
      <c r="M37" s="2">
        <f>203+5783</f>
        <v>5986</v>
      </c>
      <c r="N37" s="2"/>
    </row>
    <row r="38" spans="1:14" ht="12.75">
      <c r="A38" t="s">
        <v>26</v>
      </c>
      <c r="B38" s="2"/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804</v>
      </c>
      <c r="N38" s="2"/>
    </row>
    <row r="39" spans="1:14" ht="12.75">
      <c r="A39" t="s">
        <v>38</v>
      </c>
      <c r="B39" s="2"/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/>
    </row>
    <row r="40" spans="1:14" ht="12.75">
      <c r="A40" t="s">
        <v>25</v>
      </c>
      <c r="B40" s="2"/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/>
    </row>
    <row r="41" spans="1:14" ht="12.75">
      <c r="A41" t="s">
        <v>29</v>
      </c>
      <c r="B41" s="2"/>
      <c r="C41" s="7">
        <f>SUM(C34:C40)</f>
        <v>31424</v>
      </c>
      <c r="D41" s="7">
        <f>SUM(D34:D40)</f>
        <v>38856</v>
      </c>
      <c r="E41" s="7">
        <f>SUM(E34:E40)</f>
        <v>43154</v>
      </c>
      <c r="F41" s="7">
        <f aca="true" t="shared" si="3" ref="F41:M41">SUM(F34:F40)</f>
        <v>39334</v>
      </c>
      <c r="G41" s="7">
        <f t="shared" si="3"/>
        <v>52852</v>
      </c>
      <c r="H41" s="7">
        <f t="shared" si="3"/>
        <v>51590</v>
      </c>
      <c r="I41" s="7">
        <f t="shared" si="3"/>
        <v>63556</v>
      </c>
      <c r="J41" s="7">
        <f t="shared" si="3"/>
        <v>57593</v>
      </c>
      <c r="K41" s="7">
        <f t="shared" si="3"/>
        <v>66107</v>
      </c>
      <c r="L41" s="7">
        <f t="shared" si="3"/>
        <v>60022</v>
      </c>
      <c r="M41" s="7">
        <f t="shared" si="3"/>
        <v>60213</v>
      </c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1" t="s">
        <v>17</v>
      </c>
      <c r="B43" s="2"/>
      <c r="C43" s="2"/>
      <c r="D43" s="9"/>
      <c r="E43" s="9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1" t="s">
        <v>39</v>
      </c>
      <c r="B44" s="2"/>
      <c r="C44" s="2"/>
      <c r="D44" s="9"/>
      <c r="E44" s="9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18</v>
      </c>
      <c r="B45" s="17">
        <v>0</v>
      </c>
      <c r="C45" s="2">
        <v>2106</v>
      </c>
      <c r="D45" s="2">
        <v>4066</v>
      </c>
      <c r="E45" s="11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/>
    </row>
    <row r="46" spans="1:14" ht="12.75">
      <c r="A46" s="1" t="s">
        <v>19</v>
      </c>
      <c r="B46" s="17">
        <v>0</v>
      </c>
      <c r="C46" s="2">
        <f>5739-44+307</f>
        <v>6002</v>
      </c>
      <c r="D46" s="2">
        <v>110513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/>
    </row>
    <row r="47" spans="1:14" ht="12.75">
      <c r="A47" s="1" t="s">
        <v>40</v>
      </c>
      <c r="B47" s="17"/>
      <c r="C47" s="2"/>
      <c r="D47" s="3"/>
      <c r="E47" s="11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1" t="s">
        <v>18</v>
      </c>
      <c r="B48" s="17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1599</v>
      </c>
      <c r="I48" s="2">
        <v>1599</v>
      </c>
      <c r="J48" s="2">
        <v>0</v>
      </c>
      <c r="K48" s="2">
        <v>0</v>
      </c>
      <c r="L48" s="2">
        <v>0</v>
      </c>
      <c r="M48" s="2">
        <v>0</v>
      </c>
      <c r="N48" s="2"/>
    </row>
    <row r="49" spans="1:14" ht="12.75">
      <c r="A49" s="1" t="s">
        <v>19</v>
      </c>
      <c r="B49" s="17">
        <v>0</v>
      </c>
      <c r="C49" s="2">
        <v>0</v>
      </c>
      <c r="D49" s="2">
        <v>0</v>
      </c>
      <c r="E49" s="2">
        <f>143000-773</f>
        <v>142227</v>
      </c>
      <c r="F49" s="2">
        <f>143000-747</f>
        <v>142253</v>
      </c>
      <c r="G49" s="2">
        <f>143000-721</f>
        <v>142279</v>
      </c>
      <c r="H49" s="2">
        <f>143000-695</f>
        <v>142305</v>
      </c>
      <c r="I49" s="2">
        <f>143000-669</f>
        <v>142331</v>
      </c>
      <c r="J49" s="2">
        <f>143000-643</f>
        <v>142357</v>
      </c>
      <c r="K49" s="2">
        <v>142366</v>
      </c>
      <c r="L49" s="2">
        <v>142377</v>
      </c>
      <c r="M49" s="2">
        <v>142388</v>
      </c>
      <c r="N49" s="2"/>
    </row>
    <row r="50" spans="1:14" ht="12.75">
      <c r="A50" s="1" t="s">
        <v>41</v>
      </c>
      <c r="B50" s="17"/>
      <c r="C50" s="2"/>
      <c r="D50" s="3"/>
      <c r="E50" s="11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1" t="s">
        <v>18</v>
      </c>
      <c r="B51" s="17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/>
    </row>
    <row r="52" spans="1:14" ht="12.75">
      <c r="A52" s="1" t="s">
        <v>19</v>
      </c>
      <c r="B52" s="12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2">
        <v>0</v>
      </c>
      <c r="N52" s="2"/>
    </row>
    <row r="53" spans="1:14" ht="12.75">
      <c r="A53" s="1" t="s">
        <v>42</v>
      </c>
      <c r="B53" s="16">
        <f>SUM(B45:B52)</f>
        <v>0</v>
      </c>
      <c r="C53" s="10">
        <f>SUM(C45:C52)</f>
        <v>8108</v>
      </c>
      <c r="D53" s="10">
        <f>SUM(D45:D52)</f>
        <v>114579</v>
      </c>
      <c r="E53" s="10">
        <f>SUM(E45:E52)</f>
        <v>142227</v>
      </c>
      <c r="F53" s="10">
        <f aca="true" t="shared" si="4" ref="F53:M53">SUM(F45:F52)</f>
        <v>142253</v>
      </c>
      <c r="G53" s="10">
        <f t="shared" si="4"/>
        <v>142279</v>
      </c>
      <c r="H53" s="10">
        <f t="shared" si="4"/>
        <v>143904</v>
      </c>
      <c r="I53" s="10">
        <f t="shared" si="4"/>
        <v>143930</v>
      </c>
      <c r="J53" s="10">
        <f t="shared" si="4"/>
        <v>142357</v>
      </c>
      <c r="K53" s="10">
        <f t="shared" si="4"/>
        <v>142366</v>
      </c>
      <c r="L53" s="10">
        <f t="shared" si="4"/>
        <v>142377</v>
      </c>
      <c r="M53" s="10">
        <f t="shared" si="4"/>
        <v>142388</v>
      </c>
      <c r="N53" s="2"/>
    </row>
    <row r="54" spans="1:14" ht="12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1" t="s">
        <v>20</v>
      </c>
      <c r="B55" s="12">
        <v>0</v>
      </c>
      <c r="C55" s="9">
        <v>203515</v>
      </c>
      <c r="D55" s="9">
        <v>87058</v>
      </c>
      <c r="E55" s="9">
        <v>122941</v>
      </c>
      <c r="F55" s="9">
        <v>126326</v>
      </c>
      <c r="G55" s="9">
        <v>127789</v>
      </c>
      <c r="H55" s="9">
        <v>129845</v>
      </c>
      <c r="I55" s="9">
        <v>142972</v>
      </c>
      <c r="J55" s="9">
        <v>142680</v>
      </c>
      <c r="K55" s="9">
        <v>145102</v>
      </c>
      <c r="L55" s="9">
        <v>146057</v>
      </c>
      <c r="M55" s="9">
        <v>107023</v>
      </c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 thickBot="1">
      <c r="A58" s="1" t="s">
        <v>23</v>
      </c>
      <c r="B58" s="14">
        <f>B41+B53+B55</f>
        <v>0</v>
      </c>
      <c r="C58" s="8">
        <f>C41+C53+C55</f>
        <v>243047</v>
      </c>
      <c r="D58" s="8">
        <f>D41+D53+D55</f>
        <v>240493</v>
      </c>
      <c r="E58" s="8">
        <f>E41+E53+E55</f>
        <v>308322</v>
      </c>
      <c r="F58" s="8">
        <f aca="true" t="shared" si="5" ref="F58:M58">F41+F53+F55</f>
        <v>307913</v>
      </c>
      <c r="G58" s="8">
        <f t="shared" si="5"/>
        <v>322920</v>
      </c>
      <c r="H58" s="8">
        <f t="shared" si="5"/>
        <v>325339</v>
      </c>
      <c r="I58" s="8">
        <f t="shared" si="5"/>
        <v>350458</v>
      </c>
      <c r="J58" s="8">
        <f t="shared" si="5"/>
        <v>342630</v>
      </c>
      <c r="K58" s="8">
        <f t="shared" si="5"/>
        <v>353575</v>
      </c>
      <c r="L58" s="8">
        <f t="shared" si="5"/>
        <v>348456</v>
      </c>
      <c r="M58" s="8">
        <f t="shared" si="5"/>
        <v>309624</v>
      </c>
      <c r="N58" s="2"/>
    </row>
    <row r="59" spans="2:14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2:14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2:14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2:14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2:14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2:14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2:14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2:14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2:14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2:14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2:14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2:14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2:14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2:14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2:14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2:14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2:14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2:14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2:14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2:14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2:14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2:14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2:14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2:14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2:14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2:14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2:14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2:14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2:14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2:14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2:14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2:14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2:14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2:14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2:14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2:14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2:14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2:14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2:14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2:14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2:14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2:14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2:14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2:14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2:14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2:14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2:14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2:14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2:14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2:14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2:14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2:14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2:14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2:14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2:14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2:14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2:14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2:14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2:14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2:14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2:14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2:14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2:14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2:14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2:14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2:14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2:14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2:14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2:14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2:14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2:14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2:14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2:14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2:14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2:14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2:14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2:14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2:14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2:14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2:14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2:14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2:14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2:14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2:14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2:14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2:14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2:14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2:14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2:14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2:14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2:14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2:14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2:14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2:14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2:14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2:14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2:14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2:14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2:14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2:14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2:14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2:14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2:14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2:14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2:14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2:14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2:14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2:14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2:14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2:14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2:14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2:14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2:14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2:14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2:14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2:14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2:14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2:14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2:14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2:14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2:14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2:14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2:14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</sheetData>
  <sheetProtection/>
  <mergeCells count="3">
    <mergeCell ref="C2:D2"/>
    <mergeCell ref="E2:F2"/>
    <mergeCell ref="G2:M2"/>
  </mergeCells>
  <printOptions/>
  <pageMargins left="0.7480314960629921" right="0.7480314960629921" top="0.2" bottom="0.23" header="0.21" footer="0.23"/>
  <pageSetup fitToHeight="1" fitToWidth="1"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jbenitez</cp:lastModifiedBy>
  <cp:lastPrinted>2010-09-27T18:11:31Z</cp:lastPrinted>
  <dcterms:created xsi:type="dcterms:W3CDTF">2010-05-11T13:51:56Z</dcterms:created>
  <dcterms:modified xsi:type="dcterms:W3CDTF">2010-09-27T18:12:12Z</dcterms:modified>
  <cp:category/>
  <cp:version/>
  <cp:contentType/>
  <cp:contentStatus/>
</cp:coreProperties>
</file>