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1640" tabRatio="565" activeTab="9"/>
  </bookViews>
  <sheets>
    <sheet name="Actual Return on Rate Base" sheetId="1" r:id="rId1"/>
    <sheet name="Revenue Deficiency 2005 - 2011" sheetId="2" r:id="rId2"/>
    <sheet name="2006 OEB Approved Rev, Defic." sheetId="3" r:id="rId3"/>
    <sheet name="2006 Revenue Deficiency" sheetId="4" r:id="rId4"/>
    <sheet name="2007 Revenue Deficiency" sheetId="5" r:id="rId5"/>
    <sheet name="2008 Revenue Deficiency" sheetId="6" r:id="rId6"/>
    <sheet name="2009 Revenue Deficiency" sheetId="7" r:id="rId7"/>
    <sheet name="2010 Bridge Revenue Deficiency" sheetId="8" r:id="rId8"/>
    <sheet name="2011 Test Revenue Deficiency" sheetId="9" r:id="rId9"/>
    <sheet name="2011 Test Rev Def Table 2" sheetId="10" r:id="rId10"/>
    <sheet name="Sheet1" sheetId="11" r:id="rId11"/>
  </sheets>
  <externalReferences>
    <externalReference r:id="rId14"/>
    <externalReference r:id="rId15"/>
    <externalReference r:id="rId16"/>
  </externalReferences>
  <definedNames/>
  <calcPr fullCalcOnLoad="1"/>
</workbook>
</file>

<file path=xl/comments4.xml><?xml version="1.0" encoding="utf-8"?>
<comments xmlns="http://schemas.openxmlformats.org/spreadsheetml/2006/main">
  <authors>
    <author>Dan</author>
  </authors>
  <commentList>
    <comment ref="C6" authorId="0">
      <text>
        <r>
          <rPr>
            <b/>
            <sz val="8"/>
            <rFont val="Tahoma"/>
            <family val="2"/>
          </rPr>
          <t>Dan:</t>
        </r>
        <r>
          <rPr>
            <sz val="8"/>
            <rFont val="Tahoma"/>
            <family val="2"/>
          </rPr>
          <t xml:space="preserve">
Normalized historical volumetrics X 2006 approved rates for Rate Year.</t>
        </r>
      </text>
    </comment>
  </commentList>
</comments>
</file>

<file path=xl/comments5.xml><?xml version="1.0" encoding="utf-8"?>
<comments xmlns="http://schemas.openxmlformats.org/spreadsheetml/2006/main">
  <authors>
    <author>Dan</author>
  </authors>
  <commentList>
    <comment ref="C6" authorId="0">
      <text>
        <r>
          <rPr>
            <b/>
            <sz val="8"/>
            <rFont val="Tahoma"/>
            <family val="2"/>
          </rPr>
          <t>Dan:</t>
        </r>
        <r>
          <rPr>
            <sz val="8"/>
            <rFont val="Tahoma"/>
            <family val="2"/>
          </rPr>
          <t xml:space="preserve">
Normalized historical volumetrics X 2008 approved rates for Rate Year.</t>
        </r>
      </text>
    </comment>
  </commentList>
</comments>
</file>

<file path=xl/comments6.xml><?xml version="1.0" encoding="utf-8"?>
<comments xmlns="http://schemas.openxmlformats.org/spreadsheetml/2006/main">
  <authors>
    <author>Dan</author>
  </authors>
  <commentList>
    <comment ref="C6" authorId="0">
      <text>
        <r>
          <rPr>
            <b/>
            <sz val="8"/>
            <rFont val="Tahoma"/>
            <family val="2"/>
          </rPr>
          <t>Dan:</t>
        </r>
        <r>
          <rPr>
            <sz val="8"/>
            <rFont val="Tahoma"/>
            <family val="2"/>
          </rPr>
          <t xml:space="preserve">
Normalized historical volumetrics X 2008 approved rates for Rate Year.</t>
        </r>
      </text>
    </comment>
  </commentList>
</comments>
</file>

<file path=xl/comments7.xml><?xml version="1.0" encoding="utf-8"?>
<comments xmlns="http://schemas.openxmlformats.org/spreadsheetml/2006/main">
  <authors>
    <author>Dan</author>
  </authors>
  <commentList>
    <comment ref="B6" authorId="0">
      <text>
        <r>
          <rPr>
            <b/>
            <sz val="8"/>
            <rFont val="Tahoma"/>
            <family val="2"/>
          </rPr>
          <t>Dan:</t>
        </r>
        <r>
          <rPr>
            <sz val="8"/>
            <rFont val="Tahoma"/>
            <family val="2"/>
          </rPr>
          <t xml:space="preserve">
Added difference between Sales of Power and cost of power to balance net income.</t>
        </r>
      </text>
    </comment>
    <comment ref="C6" authorId="0">
      <text>
        <r>
          <rPr>
            <b/>
            <sz val="8"/>
            <rFont val="Tahoma"/>
            <family val="2"/>
          </rPr>
          <t>Dan:</t>
        </r>
        <r>
          <rPr>
            <sz val="8"/>
            <rFont val="Tahoma"/>
            <family val="2"/>
          </rPr>
          <t xml:space="preserve">
Normalized historical volumetrics X 2009 approved rates for Rate Year.</t>
        </r>
      </text>
    </comment>
  </commentList>
</comments>
</file>

<file path=xl/sharedStrings.xml><?xml version="1.0" encoding="utf-8"?>
<sst xmlns="http://schemas.openxmlformats.org/spreadsheetml/2006/main" count="582" uniqueCount="164">
  <si>
    <t>Service Revenue Sufficiency/(Deficiency)</t>
  </si>
  <si>
    <t>Revenue</t>
  </si>
  <si>
    <t xml:space="preserve">Distribution Revenue </t>
  </si>
  <si>
    <t xml:space="preserve">Other Operating Revenue (Net) </t>
  </si>
  <si>
    <t xml:space="preserve">Total Revenue </t>
  </si>
  <si>
    <t>Costs and Expenses</t>
  </si>
  <si>
    <t xml:space="preserve">Operation &amp; Maintenance  </t>
  </si>
  <si>
    <t xml:space="preserve">Depreciation &amp; Amortization  </t>
  </si>
  <si>
    <t xml:space="preserve">Total Costs and Expenses  </t>
  </si>
  <si>
    <t xml:space="preserve">Utility Income Before Income Taxes  </t>
  </si>
  <si>
    <t>Rate Base</t>
  </si>
  <si>
    <t>Interest Expense</t>
  </si>
  <si>
    <t>Net Income</t>
  </si>
  <si>
    <t>Total Return</t>
  </si>
  <si>
    <t>Actual Return on Rate Base</t>
  </si>
  <si>
    <t>Accounting Income</t>
  </si>
  <si>
    <t>Tax Adjustments to Accounting Income</t>
  </si>
  <si>
    <t>Taxable Income</t>
  </si>
  <si>
    <t>Income Tax Expense Calculation:</t>
  </si>
  <si>
    <t>Actual Return on Rate Base:</t>
  </si>
  <si>
    <t>Required Return on Rate Base:</t>
  </si>
  <si>
    <t>Total Actual Return on Rate Base</t>
  </si>
  <si>
    <t>Return Rates:</t>
  </si>
  <si>
    <t>Return on Equity</t>
  </si>
  <si>
    <t>Deemed Interest Expense</t>
  </si>
  <si>
    <t>Return On Equity</t>
  </si>
  <si>
    <t>Expected Return on Rate Base</t>
  </si>
  <si>
    <t xml:space="preserve">Utility Net Income  </t>
  </si>
  <si>
    <t>Capital Tax Expense Calculation:</t>
  </si>
  <si>
    <t>Total Rate Base</t>
  </si>
  <si>
    <t>Exemption</t>
  </si>
  <si>
    <t>Ontario Capital Tax</t>
  </si>
  <si>
    <t>Income Taxes:</t>
  </si>
  <si>
    <t>Corporate Income Taxes</t>
  </si>
  <si>
    <t>Income Tax Expense</t>
  </si>
  <si>
    <t>Amorization Expense</t>
  </si>
  <si>
    <t>PILs Income Taxes</t>
  </si>
  <si>
    <t>Less Revenue Offsets</t>
  </si>
  <si>
    <t>Base Revenue Requirement</t>
  </si>
  <si>
    <t>Other Revenue</t>
  </si>
  <si>
    <t>Revenue Requirement and Sufficiency/(Deficiency)</t>
  </si>
  <si>
    <t>Amortization Expense</t>
  </si>
  <si>
    <t>Distribution Revenue</t>
  </si>
  <si>
    <t xml:space="preserve">  Service Revenue Requirement</t>
  </si>
  <si>
    <t xml:space="preserve">  Total Operating Revenue</t>
  </si>
  <si>
    <t>Long Term Debt</t>
  </si>
  <si>
    <t>Unfunded Short Term Debt</t>
  </si>
  <si>
    <t xml:space="preserve">  Total Debt</t>
  </si>
  <si>
    <t>Common Equity</t>
  </si>
  <si>
    <t>Shareholders Equity:</t>
  </si>
  <si>
    <t>Liabilities:</t>
  </si>
  <si>
    <t>Preferred Shares</t>
  </si>
  <si>
    <t>Deemed Capital Structure %:</t>
  </si>
  <si>
    <t xml:space="preserve">  Total Equity</t>
  </si>
  <si>
    <t>Shareholders Equity %:</t>
  </si>
  <si>
    <t>Rates of Return:</t>
  </si>
  <si>
    <t>Long Term Debt %</t>
  </si>
  <si>
    <t>Unfunded Short Term Debt %</t>
  </si>
  <si>
    <t xml:space="preserve">  Total Debt %</t>
  </si>
  <si>
    <t>Preferred Shares %</t>
  </si>
  <si>
    <t>Common Equity %</t>
  </si>
  <si>
    <t xml:space="preserve">  Total Equity %</t>
  </si>
  <si>
    <t>Total Rate Base %</t>
  </si>
  <si>
    <t xml:space="preserve">  Weighted Average Debt Rate</t>
  </si>
  <si>
    <t xml:space="preserve">  Rate Of Return on Equity</t>
  </si>
  <si>
    <t>Weighted Average Return on Rate Base %</t>
  </si>
  <si>
    <t>Long Term Debt Cost</t>
  </si>
  <si>
    <t>Unfunded Short Term Debt Cost</t>
  </si>
  <si>
    <t xml:space="preserve">  Total Debt Financing Cost</t>
  </si>
  <si>
    <t>Interest Expense:</t>
  </si>
  <si>
    <t xml:space="preserve">  Total Shareholders Equity</t>
  </si>
  <si>
    <t>Total Return on Liabilities &amp; Equity</t>
  </si>
  <si>
    <t>2006 Actual</t>
  </si>
  <si>
    <t>Indicated Rate of Return</t>
  </si>
  <si>
    <t>Interest Expense (Return on Debt Equity)</t>
  </si>
  <si>
    <t>Requested Rate of Return</t>
  </si>
  <si>
    <t>Deemed Return on Rate Base:</t>
  </si>
  <si>
    <t>Net Revenue Sufficiency/(Deficiency)</t>
  </si>
  <si>
    <t>Deemed Rate Base for Ontario Capital Tax</t>
  </si>
  <si>
    <t>Additional Revenue Requirement</t>
  </si>
  <si>
    <t>Indicated Return on Rate Base:</t>
  </si>
  <si>
    <t xml:space="preserve">  Indicated Return on Rate Base</t>
  </si>
  <si>
    <t>Requested Return on Rate Base:</t>
  </si>
  <si>
    <t>Requested Net Income</t>
  </si>
  <si>
    <t>Requested Interest Expense</t>
  </si>
  <si>
    <t xml:space="preserve">  Requested Return on Rate Base</t>
  </si>
  <si>
    <t>Gross Revenue Sufficiency/(Deficiency)*</t>
  </si>
  <si>
    <t>Net Utility Income at Current Rates</t>
  </si>
  <si>
    <t>Total Operating Revenue</t>
  </si>
  <si>
    <t>Operation, Maintenance, and Administration</t>
  </si>
  <si>
    <t>Capital Taxes</t>
  </si>
  <si>
    <t xml:space="preserve">  Total Utility Expenses</t>
  </si>
  <si>
    <t>Net Income After PILs Income Taxes</t>
  </si>
  <si>
    <t>Net Income Sufficiency/(Deficiency)</t>
  </si>
  <si>
    <t>Gross Income Sufficiency/(Deficiency)</t>
  </si>
  <si>
    <t>PILs Taxes</t>
  </si>
  <si>
    <t>* - Calculated as the net revenue sufficiency/(deficiency) divided by (one minus the corportate tax rate)</t>
  </si>
  <si>
    <t>Required Net Income After PILs Income Taxes</t>
  </si>
  <si>
    <t>Deemed Long Term Debt</t>
  </si>
  <si>
    <t>Deemed Unfunded Short Term Debt</t>
  </si>
  <si>
    <t>Return on Shareholders Equity:</t>
  </si>
  <si>
    <t>Rate Base - Exhibit 2</t>
  </si>
  <si>
    <t>2007 Actual</t>
  </si>
  <si>
    <t>2009 Actual</t>
  </si>
  <si>
    <t>2008 Actual</t>
  </si>
  <si>
    <t>2010 Bridge</t>
  </si>
  <si>
    <t>2011 Test</t>
  </si>
  <si>
    <t>Hydro One Brampton</t>
  </si>
  <si>
    <t>2011 Test Year - Revenue Deficiency Determination</t>
  </si>
  <si>
    <t>2011 Test - Required Revenue</t>
  </si>
  <si>
    <t>Deemed Interest</t>
  </si>
  <si>
    <t>Return on Debt (weighted)</t>
  </si>
  <si>
    <t>Tax Exhibit</t>
  </si>
  <si>
    <t>Deemed Utility Income</t>
  </si>
  <si>
    <t>Taxable Income prior to adjusting revenue to PILs</t>
  </si>
  <si>
    <t>Tax Rate</t>
  </si>
  <si>
    <t>Total PILs before gross up</t>
  </si>
  <si>
    <t>Grossed up PILs</t>
  </si>
  <si>
    <t>Administrative &amp; General, Billing &amp; Collecting, Community Relations</t>
  </si>
  <si>
    <t>2006 OEB Approved</t>
  </si>
  <si>
    <t>2011 Test - Existing Rates</t>
  </si>
  <si>
    <t>Deemed Capital Structure:</t>
  </si>
  <si>
    <t>Deemed Equity</t>
  </si>
  <si>
    <t>Deemed Debt</t>
  </si>
  <si>
    <t xml:space="preserve">Revenue Deficiency After Tax </t>
  </si>
  <si>
    <t xml:space="preserve">Revenue Deficiency Before Tax </t>
  </si>
  <si>
    <t>2009 Historical Actual Normalized</t>
  </si>
  <si>
    <t>2010 Bridge - Existing Rates</t>
  </si>
  <si>
    <t>2010 Bridge - Required Revenue</t>
  </si>
  <si>
    <t>2010 Bridge Year - Revenue Deficiency Determination</t>
  </si>
  <si>
    <t>2009 Historical Actual Normalized - Required Revenue</t>
  </si>
  <si>
    <t>2009 Historical Actual</t>
  </si>
  <si>
    <t>2009 Historical Year - Revenue Deficiency Determination</t>
  </si>
  <si>
    <t>2008 Historical Year - Revenue Deficiency Determination</t>
  </si>
  <si>
    <t>2008 Historical Actual</t>
  </si>
  <si>
    <t>2008 Historical Actual Normalized</t>
  </si>
  <si>
    <t>2008 Historical Actual Normalized - Required Revenue</t>
  </si>
  <si>
    <t>2007 Historical Year - Revenue Deficiency Determination</t>
  </si>
  <si>
    <t>2007 Historical Actual</t>
  </si>
  <si>
    <t>2007 Historical Actual Normalized</t>
  </si>
  <si>
    <t>2007 Historical Actual Normalized - Required Revenue</t>
  </si>
  <si>
    <t>2006 Historical Year - Revenue Deficiency Determination</t>
  </si>
  <si>
    <t>2006 Historical Actual</t>
  </si>
  <si>
    <t>2006 Historical Actual Normalized</t>
  </si>
  <si>
    <t>2006 Historical Actual Normalized - Required Revenue</t>
  </si>
  <si>
    <t>Total Taxable Capital</t>
  </si>
  <si>
    <t>Operating, Maintenance &amp; Administration Expenses and Capital Taxes</t>
  </si>
  <si>
    <t>Distribution Revenue At Current Rates - 2</t>
  </si>
  <si>
    <t xml:space="preserve">    Service Revenue Requirement - 1</t>
  </si>
  <si>
    <t>1 -  Note the Service Revenue Requirements for 2006 Actuals to 2010 Bridge Year include Smart Meter amounts to facilitate year over year comparability.</t>
  </si>
  <si>
    <t>2 - Note the actuals for 2006 to 2009 are based on rates in effect for the rate year multiplied by historical actual normalized throughput quantities. The 2011 Test Year is based on 2010 OEB Approved Rates multiplied by forecast throughput quantities.</t>
  </si>
  <si>
    <t>Revenue Deficiency Summary</t>
  </si>
  <si>
    <t>Service Revenue Requirement and Base Revenue Requirement</t>
  </si>
  <si>
    <t>Deemed Rate Base &amp; Requested Return</t>
  </si>
  <si>
    <t>Indicated and Requested Rate of Return on Rate Base</t>
  </si>
  <si>
    <t>Net Income Before Taxes</t>
  </si>
  <si>
    <t>Actual Rate Base</t>
  </si>
  <si>
    <t xml:space="preserve">    Return on Rate Base</t>
  </si>
  <si>
    <t>Actual Net Income</t>
  </si>
  <si>
    <t>Actual Interest Expense</t>
  </si>
  <si>
    <t>2010 Bridge - Forecast</t>
  </si>
  <si>
    <t>2011 Test - Forecast - At 2010 Rates</t>
  </si>
  <si>
    <t>Actual Utility Return on Rate Base</t>
  </si>
  <si>
    <t>Capital &amp; Other Taxes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</si>
</sst>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 #,##0_-;_-* &quot;-&quot;??_-;_-@_-"/>
  </numFmts>
  <fonts count="50">
    <font>
      <sz val="10"/>
      <name val="Arial"/>
      <family val="0"/>
    </font>
    <font>
      <sz val="11"/>
      <color indexed="8"/>
      <name val="Calibri"/>
      <family val="2"/>
    </font>
    <font>
      <b/>
      <sz val="11"/>
      <name val="Arial"/>
      <family val="2"/>
    </font>
    <font>
      <b/>
      <sz val="10"/>
      <name val="Arial"/>
      <family val="2"/>
    </font>
    <font>
      <sz val="9"/>
      <name val="Times New Roman"/>
      <family val="1"/>
    </font>
    <font>
      <b/>
      <sz val="18"/>
      <name val="Arial"/>
      <family val="2"/>
    </font>
    <font>
      <b/>
      <sz val="12"/>
      <name val="Arial"/>
      <family val="2"/>
    </font>
    <font>
      <sz val="9"/>
      <name val="Arial"/>
      <family val="2"/>
    </font>
    <font>
      <b/>
      <sz val="12"/>
      <color indexed="9"/>
      <name val="Arial"/>
      <family val="2"/>
    </font>
    <font>
      <sz val="10"/>
      <color indexed="9"/>
      <name val="Arial"/>
      <family val="2"/>
    </font>
    <font>
      <b/>
      <sz val="11"/>
      <color indexed="9"/>
      <name val="Arial"/>
      <family val="2"/>
    </font>
    <font>
      <sz val="10"/>
      <color indexed="9"/>
      <name val="Times New Roman"/>
      <family val="1"/>
    </font>
    <font>
      <b/>
      <sz val="16"/>
      <color indexed="9"/>
      <name val="Arial"/>
      <family val="2"/>
    </font>
    <font>
      <b/>
      <sz val="10"/>
      <color indexed="9"/>
      <name val="Arial"/>
      <family val="2"/>
    </font>
    <font>
      <sz val="8"/>
      <name val="Tahoma"/>
      <family val="2"/>
    </font>
    <font>
      <b/>
      <sz val="8"/>
      <name val="Tahoma"/>
      <family val="2"/>
    </font>
    <font>
      <b/>
      <sz val="18"/>
      <color indexed="56"/>
      <name val="Cambria"/>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
      <b/>
      <sz val="11"/>
      <color theme="0"/>
      <name val="Arial"/>
      <family val="2"/>
    </font>
    <font>
      <sz val="10"/>
      <color theme="0"/>
      <name val="Arial"/>
      <family val="2"/>
    </font>
    <font>
      <sz val="10"/>
      <color theme="0"/>
      <name val="Times New Roman"/>
      <family val="1"/>
    </font>
    <font>
      <b/>
      <sz val="16"/>
      <color theme="0"/>
      <name val="Arial"/>
      <family val="2"/>
    </font>
    <font>
      <b/>
      <sz val="10"/>
      <color theme="0"/>
      <name val="Arial"/>
      <family val="2"/>
    </font>
    <font>
      <b/>
      <sz val="12"/>
      <color theme="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34997999668121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double">
        <color indexed="63"/>
      </top>
      <bottom/>
    </border>
    <border>
      <left/>
      <right/>
      <top style="thin"/>
      <bottom style="thin"/>
    </border>
    <border>
      <left/>
      <right/>
      <top style="thin"/>
      <bottom style="double"/>
    </border>
    <border>
      <left/>
      <right/>
      <top style="thin"/>
      <bottom/>
    </border>
    <border>
      <left/>
      <right/>
      <top style="thin"/>
      <bottom style="medium"/>
    </border>
    <border>
      <left style="medium"/>
      <right/>
      <top/>
      <bottom/>
    </border>
    <border>
      <left/>
      <right style="medium"/>
      <top/>
      <bottom/>
    </border>
    <border>
      <left/>
      <right style="medium"/>
      <top style="thin"/>
      <bottom style="double"/>
    </border>
    <border>
      <left style="medium"/>
      <right/>
      <top/>
      <bottom style="medium"/>
    </border>
    <border>
      <left/>
      <right style="medium"/>
      <top style="thin"/>
      <bottom style="thin"/>
    </border>
    <border>
      <left/>
      <right/>
      <top/>
      <bottom style="medium"/>
    </border>
    <border>
      <left/>
      <right style="medium"/>
      <top/>
      <bottom style="medium"/>
    </border>
    <border>
      <left/>
      <right style="medium"/>
      <top style="thin"/>
      <bottom style="medium"/>
    </border>
    <border>
      <left/>
      <right/>
      <top/>
      <bottom style="thin"/>
    </border>
    <border>
      <left/>
      <right style="medium"/>
      <top style="thin"/>
      <bottom/>
    </border>
    <border>
      <left style="medium"/>
      <right/>
      <top style="medium"/>
      <bottom/>
    </border>
    <border>
      <left/>
      <right/>
      <top style="medium"/>
      <bottom/>
    </border>
    <border>
      <left/>
      <right style="medium"/>
      <top style="medium"/>
      <bottom/>
    </border>
    <border>
      <left style="thin"/>
      <right style="thin"/>
      <top style="medium"/>
      <bottom style="thin"/>
    </border>
    <border>
      <left style="thin"/>
      <right style="medium"/>
      <top style="medium"/>
      <bottom style="thin"/>
    </border>
    <border>
      <left/>
      <right/>
      <top style="medium"/>
      <bottom style="medium"/>
    </border>
    <border>
      <left/>
      <right style="medium"/>
      <top style="medium"/>
      <bottom style="medium"/>
    </border>
    <border>
      <left style="medium"/>
      <right/>
      <top style="medium"/>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0" fontId="34" fillId="0" borderId="0" applyNumberFormat="0" applyFill="0" applyBorder="0" applyAlignment="0" applyProtection="0"/>
    <xf numFmtId="2" fontId="0" fillId="0" borderId="0" applyFont="0" applyFill="0" applyBorder="0" applyAlignment="0" applyProtection="0"/>
    <xf numFmtId="0" fontId="35" fillId="29" borderId="0" applyNumberFormat="0" applyBorder="0" applyAlignment="0" applyProtection="0"/>
    <xf numFmtId="0" fontId="5" fillId="0" borderId="0" applyNumberFormat="0" applyFont="0" applyFill="0" applyAlignment="0" applyProtection="0"/>
    <xf numFmtId="0" fontId="6" fillId="0" borderId="0" applyNumberFormat="0" applyFon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4" applyNumberFormat="0" applyFill="0" applyAlignment="0" applyProtection="0"/>
    <xf numFmtId="0" fontId="39" fillId="31" borderId="0" applyNumberFormat="0" applyBorder="0" applyAlignment="0" applyProtection="0"/>
    <xf numFmtId="0" fontId="0" fillId="32" borderId="5" applyNumberFormat="0" applyFont="0" applyAlignment="0" applyProtection="0"/>
    <xf numFmtId="0" fontId="40" fillId="27" borderId="6"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0" borderId="7" applyNumberFormat="0" applyFont="0" applyBorder="0" applyAlignment="0" applyProtection="0"/>
    <xf numFmtId="0" fontId="42" fillId="0" borderId="0" applyNumberFormat="0" applyFill="0" applyBorder="0" applyAlignment="0" applyProtection="0"/>
  </cellStyleXfs>
  <cellXfs count="148">
    <xf numFmtId="0" fontId="0" fillId="0" borderId="0" xfId="0" applyAlignment="1">
      <alignment/>
    </xf>
    <xf numFmtId="0" fontId="2" fillId="0" borderId="0" xfId="0" applyFont="1" applyAlignment="1">
      <alignment horizontal="center" wrapText="1"/>
    </xf>
    <xf numFmtId="0" fontId="4" fillId="0" borderId="0" xfId="0" applyFont="1" applyAlignment="1">
      <alignment/>
    </xf>
    <xf numFmtId="0" fontId="3" fillId="0" borderId="0" xfId="0" applyFont="1" applyAlignment="1">
      <alignment/>
    </xf>
    <xf numFmtId="0" fontId="0" fillId="0" borderId="0" xfId="0" applyFont="1" applyAlignment="1">
      <alignment/>
    </xf>
    <xf numFmtId="10" fontId="0" fillId="0" borderId="0" xfId="62" applyNumberFormat="1" applyFont="1" applyBorder="1" applyAlignment="1">
      <alignment/>
    </xf>
    <xf numFmtId="37" fontId="0" fillId="0" borderId="0" xfId="42" applyNumberFormat="1" applyFont="1" applyFill="1" applyBorder="1" applyAlignment="1">
      <alignment/>
    </xf>
    <xf numFmtId="37" fontId="0" fillId="0" borderId="8" xfId="42" applyNumberFormat="1" applyFont="1" applyFill="1" applyBorder="1" applyAlignment="1">
      <alignment/>
    </xf>
    <xf numFmtId="37" fontId="0" fillId="0" borderId="9" xfId="42" applyNumberFormat="1" applyFont="1" applyFill="1" applyBorder="1" applyAlignment="1">
      <alignment/>
    </xf>
    <xf numFmtId="10" fontId="0" fillId="0" borderId="0" xfId="62" applyNumberFormat="1" applyFont="1" applyFill="1" applyBorder="1" applyAlignment="1">
      <alignment/>
    </xf>
    <xf numFmtId="165" fontId="0" fillId="0" borderId="9" xfId="42" applyNumberFormat="1" applyFont="1" applyBorder="1" applyAlignment="1">
      <alignment/>
    </xf>
    <xf numFmtId="37" fontId="0" fillId="0" borderId="0" xfId="0" applyNumberFormat="1" applyAlignment="1">
      <alignment/>
    </xf>
    <xf numFmtId="165" fontId="0" fillId="0" borderId="0" xfId="42" applyNumberFormat="1" applyFont="1" applyBorder="1" applyAlignment="1">
      <alignment/>
    </xf>
    <xf numFmtId="0" fontId="3" fillId="0" borderId="0" xfId="0" applyFont="1" applyAlignment="1">
      <alignment vertical="center" wrapText="1"/>
    </xf>
    <xf numFmtId="165" fontId="0" fillId="0" borderId="0" xfId="42" applyNumberFormat="1" applyFont="1" applyAlignment="1">
      <alignment/>
    </xf>
    <xf numFmtId="165" fontId="0" fillId="0" borderId="9" xfId="0" applyNumberFormat="1" applyBorder="1" applyAlignment="1">
      <alignment/>
    </xf>
    <xf numFmtId="0" fontId="3" fillId="0" borderId="0" xfId="0" applyFont="1" applyAlignment="1">
      <alignment horizontal="center"/>
    </xf>
    <xf numFmtId="165" fontId="0" fillId="0" borderId="8" xfId="42" applyNumberFormat="1" applyFont="1" applyBorder="1" applyAlignment="1">
      <alignment/>
    </xf>
    <xf numFmtId="37" fontId="0" fillId="0" borderId="9" xfId="42" applyNumberFormat="1" applyFont="1" applyBorder="1" applyAlignment="1">
      <alignment/>
    </xf>
    <xf numFmtId="165" fontId="0" fillId="0" borderId="8" xfId="0" applyNumberFormat="1" applyBorder="1" applyAlignment="1">
      <alignment/>
    </xf>
    <xf numFmtId="10" fontId="0" fillId="0" borderId="8" xfId="62" applyNumberFormat="1" applyFont="1" applyBorder="1" applyAlignment="1">
      <alignment/>
    </xf>
    <xf numFmtId="10" fontId="0" fillId="0" borderId="9" xfId="0" applyNumberFormat="1" applyBorder="1" applyAlignment="1">
      <alignment/>
    </xf>
    <xf numFmtId="10" fontId="0" fillId="0" borderId="9" xfId="62" applyNumberFormat="1" applyFont="1" applyBorder="1" applyAlignment="1">
      <alignment/>
    </xf>
    <xf numFmtId="165" fontId="0" fillId="0" borderId="8" xfId="62" applyNumberFormat="1" applyFont="1" applyBorder="1" applyAlignment="1">
      <alignment/>
    </xf>
    <xf numFmtId="165" fontId="0" fillId="0" borderId="0" xfId="42" applyNumberFormat="1" applyAlignment="1">
      <alignment/>
    </xf>
    <xf numFmtId="165" fontId="0" fillId="0" borderId="9" xfId="42" applyNumberFormat="1" applyFont="1" applyFill="1" applyBorder="1" applyAlignment="1">
      <alignment/>
    </xf>
    <xf numFmtId="37" fontId="0" fillId="0" borderId="10" xfId="42" applyNumberFormat="1" applyFont="1" applyFill="1" applyBorder="1" applyAlignment="1">
      <alignment/>
    </xf>
    <xf numFmtId="37" fontId="0" fillId="0" borderId="0" xfId="42" applyNumberFormat="1" applyFont="1" applyBorder="1" applyAlignment="1">
      <alignment/>
    </xf>
    <xf numFmtId="165" fontId="0" fillId="0" borderId="11" xfId="0" applyNumberFormat="1" applyBorder="1" applyAlignment="1">
      <alignment/>
    </xf>
    <xf numFmtId="37" fontId="0" fillId="0" borderId="11" xfId="42" applyNumberFormat="1" applyFont="1" applyBorder="1" applyAlignment="1">
      <alignment/>
    </xf>
    <xf numFmtId="37" fontId="0" fillId="0" borderId="8" xfId="42" applyNumberFormat="1" applyFont="1" applyBorder="1" applyAlignment="1">
      <alignment/>
    </xf>
    <xf numFmtId="0" fontId="43" fillId="33" borderId="0" xfId="0" applyFont="1" applyFill="1" applyAlignment="1">
      <alignment horizontal="center" wrapText="1"/>
    </xf>
    <xf numFmtId="0" fontId="44" fillId="33" borderId="12" xfId="0" applyFont="1" applyFill="1" applyBorder="1" applyAlignment="1">
      <alignment/>
    </xf>
    <xf numFmtId="0" fontId="43" fillId="33" borderId="0" xfId="0" applyFont="1" applyFill="1" applyBorder="1" applyAlignment="1">
      <alignment horizontal="center" wrapText="1"/>
    </xf>
    <xf numFmtId="0" fontId="43" fillId="33" borderId="13" xfId="0" applyFont="1" applyFill="1" applyBorder="1" applyAlignment="1">
      <alignment horizontal="center" wrapText="1"/>
    </xf>
    <xf numFmtId="0" fontId="0" fillId="0" borderId="12" xfId="0" applyBorder="1" applyAlignment="1">
      <alignment/>
    </xf>
    <xf numFmtId="0" fontId="0" fillId="0" borderId="0" xfId="0" applyBorder="1" applyAlignment="1">
      <alignment/>
    </xf>
    <xf numFmtId="0" fontId="0" fillId="0" borderId="13" xfId="0" applyBorder="1" applyAlignment="1">
      <alignment/>
    </xf>
    <xf numFmtId="165" fontId="0" fillId="0" borderId="14" xfId="42" applyNumberFormat="1" applyFont="1" applyBorder="1" applyAlignment="1">
      <alignment/>
    </xf>
    <xf numFmtId="165" fontId="0" fillId="0" borderId="13" xfId="42" applyNumberFormat="1" applyFont="1" applyBorder="1" applyAlignment="1">
      <alignment/>
    </xf>
    <xf numFmtId="0" fontId="0" fillId="0" borderId="15" xfId="0" applyBorder="1" applyAlignment="1">
      <alignment/>
    </xf>
    <xf numFmtId="0" fontId="2" fillId="0" borderId="0" xfId="0" applyFont="1" applyBorder="1" applyAlignment="1">
      <alignment horizontal="center" wrapText="1"/>
    </xf>
    <xf numFmtId="37" fontId="0" fillId="0" borderId="16" xfId="42" applyNumberFormat="1" applyFont="1" applyBorder="1" applyAlignment="1">
      <alignment/>
    </xf>
    <xf numFmtId="165" fontId="0" fillId="0" borderId="16" xfId="42" applyNumberFormat="1" applyFont="1" applyBorder="1" applyAlignment="1">
      <alignment/>
    </xf>
    <xf numFmtId="0" fontId="0" fillId="0" borderId="12" xfId="0" applyFill="1" applyBorder="1" applyAlignment="1">
      <alignment/>
    </xf>
    <xf numFmtId="0" fontId="0" fillId="0" borderId="12" xfId="0" applyBorder="1" applyAlignment="1">
      <alignment horizontal="right"/>
    </xf>
    <xf numFmtId="0" fontId="7" fillId="0" borderId="12" xfId="0" applyFont="1" applyBorder="1" applyAlignment="1">
      <alignment/>
    </xf>
    <xf numFmtId="165" fontId="0" fillId="0" borderId="17" xfId="42" applyNumberFormat="1" applyFont="1" applyBorder="1" applyAlignment="1">
      <alignment/>
    </xf>
    <xf numFmtId="0" fontId="0" fillId="0" borderId="17" xfId="0" applyBorder="1" applyAlignment="1">
      <alignment/>
    </xf>
    <xf numFmtId="0" fontId="0" fillId="0" borderId="18" xfId="0" applyBorder="1" applyAlignment="1">
      <alignment/>
    </xf>
    <xf numFmtId="0" fontId="0" fillId="0" borderId="12" xfId="0" applyBorder="1" applyAlignment="1">
      <alignment wrapText="1"/>
    </xf>
    <xf numFmtId="37" fontId="0" fillId="0" borderId="19" xfId="42" applyNumberFormat="1" applyFont="1" applyBorder="1" applyAlignment="1">
      <alignment/>
    </xf>
    <xf numFmtId="0" fontId="3" fillId="0" borderId="12" xfId="0" applyFont="1" applyBorder="1" applyAlignment="1">
      <alignment/>
    </xf>
    <xf numFmtId="165" fontId="0" fillId="0" borderId="16" xfId="0" applyNumberFormat="1" applyBorder="1" applyAlignment="1">
      <alignment/>
    </xf>
    <xf numFmtId="165" fontId="0" fillId="0" borderId="14" xfId="42" applyNumberFormat="1" applyFont="1" applyFill="1" applyBorder="1" applyAlignment="1">
      <alignment/>
    </xf>
    <xf numFmtId="10" fontId="0" fillId="0" borderId="0" xfId="62" applyNumberFormat="1" applyFont="1" applyFill="1" applyBorder="1" applyAlignment="1">
      <alignment/>
    </xf>
    <xf numFmtId="10" fontId="0" fillId="0" borderId="16" xfId="62" applyNumberFormat="1" applyFont="1" applyBorder="1" applyAlignment="1">
      <alignment/>
    </xf>
    <xf numFmtId="10" fontId="0" fillId="0" borderId="14" xfId="0" applyNumberFormat="1" applyBorder="1" applyAlignment="1">
      <alignment/>
    </xf>
    <xf numFmtId="10" fontId="0" fillId="0" borderId="0" xfId="62" applyNumberFormat="1" applyFont="1" applyBorder="1" applyAlignment="1">
      <alignment/>
    </xf>
    <xf numFmtId="10" fontId="0" fillId="0" borderId="14" xfId="62" applyNumberFormat="1" applyFont="1" applyBorder="1" applyAlignment="1">
      <alignment/>
    </xf>
    <xf numFmtId="165" fontId="0" fillId="0" borderId="19" xfId="0" applyNumberFormat="1" applyBorder="1" applyAlignment="1">
      <alignment/>
    </xf>
    <xf numFmtId="165" fontId="0" fillId="0" borderId="0" xfId="0" applyNumberFormat="1" applyBorder="1" applyAlignment="1">
      <alignment/>
    </xf>
    <xf numFmtId="10" fontId="0" fillId="0" borderId="13" xfId="62" applyNumberFormat="1" applyFont="1" applyBorder="1" applyAlignment="1">
      <alignment/>
    </xf>
    <xf numFmtId="165" fontId="0" fillId="0" borderId="0" xfId="62" applyNumberFormat="1" applyFont="1" applyBorder="1" applyAlignment="1">
      <alignment/>
    </xf>
    <xf numFmtId="165" fontId="0" fillId="0" borderId="16" xfId="62" applyNumberFormat="1" applyFont="1" applyBorder="1" applyAlignment="1">
      <alignment/>
    </xf>
    <xf numFmtId="37" fontId="0" fillId="0" borderId="14" xfId="42" applyNumberFormat="1" applyFont="1" applyBorder="1" applyAlignment="1">
      <alignment/>
    </xf>
    <xf numFmtId="165" fontId="0" fillId="0" borderId="14" xfId="0" applyNumberFormat="1" applyBorder="1" applyAlignment="1">
      <alignment/>
    </xf>
    <xf numFmtId="37" fontId="0" fillId="16" borderId="0" xfId="42" applyNumberFormat="1" applyFont="1" applyFill="1" applyBorder="1" applyAlignment="1">
      <alignment/>
    </xf>
    <xf numFmtId="165" fontId="0" fillId="16" borderId="0" xfId="44" applyNumberFormat="1" applyFont="1" applyFill="1" applyBorder="1" applyAlignment="1">
      <alignment/>
    </xf>
    <xf numFmtId="10" fontId="0" fillId="16" borderId="0" xfId="62" applyNumberFormat="1" applyFont="1" applyFill="1" applyBorder="1" applyAlignment="1">
      <alignment/>
    </xf>
    <xf numFmtId="10" fontId="0" fillId="16" borderId="0" xfId="62" applyNumberFormat="1" applyFont="1" applyFill="1" applyBorder="1" applyAlignment="1">
      <alignment/>
    </xf>
    <xf numFmtId="0" fontId="45" fillId="33" borderId="0" xfId="0" applyFont="1" applyFill="1" applyAlignment="1">
      <alignment/>
    </xf>
    <xf numFmtId="0" fontId="0" fillId="0" borderId="0" xfId="0" applyFont="1" applyAlignment="1">
      <alignment/>
    </xf>
    <xf numFmtId="39" fontId="0" fillId="0" borderId="0" xfId="42" applyNumberFormat="1" applyFont="1" applyFill="1" applyBorder="1" applyAlignment="1">
      <alignment horizontal="right"/>
    </xf>
    <xf numFmtId="37" fontId="0" fillId="0" borderId="0" xfId="42" applyNumberFormat="1" applyFont="1" applyFill="1" applyBorder="1" applyAlignment="1">
      <alignment horizontal="right"/>
    </xf>
    <xf numFmtId="0" fontId="0" fillId="0" borderId="0" xfId="0" applyFont="1" applyBorder="1" applyAlignment="1">
      <alignment/>
    </xf>
    <xf numFmtId="41" fontId="0" fillId="0" borderId="20" xfId="44" applyNumberFormat="1" applyFont="1" applyBorder="1" applyAlignment="1">
      <alignment/>
    </xf>
    <xf numFmtId="0" fontId="0" fillId="0" borderId="0" xfId="0" applyBorder="1" applyAlignment="1">
      <alignment horizontal="right"/>
    </xf>
    <xf numFmtId="0" fontId="3" fillId="0" borderId="12" xfId="0" applyFont="1" applyBorder="1" applyAlignment="1">
      <alignment horizontal="center"/>
    </xf>
    <xf numFmtId="39" fontId="3" fillId="0" borderId="8" xfId="42" applyNumberFormat="1" applyFont="1" applyFill="1" applyBorder="1" applyAlignment="1">
      <alignment horizontal="right"/>
    </xf>
    <xf numFmtId="10" fontId="0" fillId="0" borderId="0" xfId="0" applyNumberFormat="1" applyBorder="1" applyAlignment="1">
      <alignment horizontal="right"/>
    </xf>
    <xf numFmtId="39" fontId="3" fillId="34" borderId="9" xfId="42" applyNumberFormat="1" applyFont="1" applyFill="1" applyBorder="1" applyAlignment="1">
      <alignment horizontal="right"/>
    </xf>
    <xf numFmtId="0" fontId="0" fillId="0" borderId="17" xfId="0" applyBorder="1" applyAlignment="1">
      <alignment horizontal="right"/>
    </xf>
    <xf numFmtId="0" fontId="3" fillId="0" borderId="12" xfId="0" applyFont="1" applyBorder="1" applyAlignment="1">
      <alignment/>
    </xf>
    <xf numFmtId="0" fontId="0" fillId="0" borderId="12" xfId="0" applyFont="1" applyBorder="1" applyAlignment="1">
      <alignment/>
    </xf>
    <xf numFmtId="44" fontId="0" fillId="0" borderId="0" xfId="0" applyNumberFormat="1" applyAlignment="1">
      <alignment/>
    </xf>
    <xf numFmtId="164" fontId="0" fillId="0" borderId="0" xfId="42" applyFont="1" applyAlignment="1">
      <alignment/>
    </xf>
    <xf numFmtId="37" fontId="0" fillId="0" borderId="13" xfId="0" applyNumberFormat="1" applyBorder="1" applyAlignment="1">
      <alignment/>
    </xf>
    <xf numFmtId="37" fontId="0" fillId="0" borderId="9" xfId="42" applyNumberFormat="1" applyBorder="1" applyAlignment="1">
      <alignment/>
    </xf>
    <xf numFmtId="37" fontId="3" fillId="0" borderId="10" xfId="42" applyNumberFormat="1" applyFont="1" applyFill="1" applyBorder="1" applyAlignment="1">
      <alignment/>
    </xf>
    <xf numFmtId="37" fontId="3" fillId="0" borderId="9" xfId="42" applyNumberFormat="1" applyFont="1" applyBorder="1" applyAlignment="1">
      <alignment/>
    </xf>
    <xf numFmtId="41" fontId="0" fillId="16" borderId="20" xfId="44" applyNumberFormat="1" applyFont="1" applyFill="1" applyBorder="1" applyAlignment="1">
      <alignment/>
    </xf>
    <xf numFmtId="41" fontId="0" fillId="0" borderId="20" xfId="44" applyNumberFormat="1" applyFont="1" applyFill="1" applyBorder="1" applyAlignment="1">
      <alignment/>
    </xf>
    <xf numFmtId="10" fontId="0" fillId="0" borderId="13" xfId="62" applyNumberFormat="1" applyFont="1" applyFill="1" applyBorder="1" applyAlignment="1">
      <alignment/>
    </xf>
    <xf numFmtId="165" fontId="0" fillId="0" borderId="13" xfId="0" applyNumberFormat="1" applyBorder="1" applyAlignment="1">
      <alignment/>
    </xf>
    <xf numFmtId="165" fontId="0" fillId="0" borderId="13" xfId="62" applyNumberFormat="1" applyFont="1" applyBorder="1" applyAlignment="1">
      <alignment/>
    </xf>
    <xf numFmtId="0" fontId="0" fillId="0" borderId="21" xfId="0" applyBorder="1" applyAlignment="1">
      <alignment/>
    </xf>
    <xf numFmtId="0" fontId="7" fillId="0" borderId="0" xfId="0" applyFont="1" applyBorder="1" applyAlignment="1">
      <alignment horizontal="left" wrapText="1"/>
    </xf>
    <xf numFmtId="37" fontId="0" fillId="0" borderId="17" xfId="42" applyNumberFormat="1" applyFont="1" applyBorder="1" applyAlignment="1">
      <alignment/>
    </xf>
    <xf numFmtId="37" fontId="0" fillId="0" borderId="18" xfId="42" applyNumberFormat="1" applyFont="1" applyBorder="1" applyAlignment="1">
      <alignment/>
    </xf>
    <xf numFmtId="0" fontId="44" fillId="33" borderId="22" xfId="0" applyFont="1" applyFill="1" applyBorder="1" applyAlignment="1">
      <alignment/>
    </xf>
    <xf numFmtId="0" fontId="43" fillId="33" borderId="23" xfId="0" applyFont="1" applyFill="1" applyBorder="1" applyAlignment="1">
      <alignment horizontal="center" wrapText="1"/>
    </xf>
    <xf numFmtId="0" fontId="43" fillId="33" borderId="24" xfId="0" applyFont="1" applyFill="1" applyBorder="1" applyAlignment="1">
      <alignment horizontal="center" wrapText="1"/>
    </xf>
    <xf numFmtId="37" fontId="0" fillId="0" borderId="13" xfId="42" applyNumberFormat="1" applyFont="1" applyBorder="1" applyAlignment="1">
      <alignment/>
    </xf>
    <xf numFmtId="0" fontId="46" fillId="33" borderId="22" xfId="0" applyFont="1" applyFill="1" applyBorder="1" applyAlignment="1">
      <alignment/>
    </xf>
    <xf numFmtId="0" fontId="47" fillId="33" borderId="25" xfId="0" applyFont="1" applyFill="1" applyBorder="1" applyAlignment="1">
      <alignment horizontal="right"/>
    </xf>
    <xf numFmtId="0" fontId="47" fillId="33" borderId="26" xfId="0" applyFont="1" applyFill="1" applyBorder="1" applyAlignment="1">
      <alignment horizontal="right"/>
    </xf>
    <xf numFmtId="0" fontId="0" fillId="0" borderId="13" xfId="0" applyBorder="1" applyAlignment="1">
      <alignment horizontal="right"/>
    </xf>
    <xf numFmtId="39" fontId="0" fillId="0" borderId="13" xfId="42" applyNumberFormat="1" applyFont="1" applyFill="1" applyBorder="1" applyAlignment="1">
      <alignment horizontal="right"/>
    </xf>
    <xf numFmtId="39" fontId="3" fillId="0" borderId="16" xfId="42" applyNumberFormat="1" applyFont="1" applyFill="1" applyBorder="1" applyAlignment="1">
      <alignment horizontal="right"/>
    </xf>
    <xf numFmtId="10" fontId="0" fillId="0" borderId="13" xfId="0" applyNumberFormat="1" applyBorder="1" applyAlignment="1">
      <alignment horizontal="right"/>
    </xf>
    <xf numFmtId="39" fontId="3" fillId="34" borderId="14" xfId="42" applyNumberFormat="1" applyFont="1" applyFill="1" applyBorder="1" applyAlignment="1">
      <alignment horizontal="right"/>
    </xf>
    <xf numFmtId="0" fontId="0" fillId="0" borderId="18" xfId="0" applyBorder="1" applyAlignment="1">
      <alignment horizontal="right"/>
    </xf>
    <xf numFmtId="165" fontId="0" fillId="0" borderId="27" xfId="0" applyNumberFormat="1" applyBorder="1" applyAlignment="1">
      <alignment/>
    </xf>
    <xf numFmtId="165" fontId="0" fillId="0" borderId="28" xfId="0" applyNumberFormat="1" applyBorder="1" applyAlignment="1">
      <alignment/>
    </xf>
    <xf numFmtId="10" fontId="0" fillId="0" borderId="27" xfId="62" applyNumberFormat="1" applyFont="1" applyBorder="1" applyAlignment="1">
      <alignment/>
    </xf>
    <xf numFmtId="10" fontId="0" fillId="0" borderId="28" xfId="62" applyNumberFormat="1" applyFont="1" applyBorder="1" applyAlignment="1">
      <alignment/>
    </xf>
    <xf numFmtId="10" fontId="0" fillId="0" borderId="27" xfId="0" applyNumberFormat="1" applyBorder="1" applyAlignment="1">
      <alignment/>
    </xf>
    <xf numFmtId="10" fontId="0" fillId="0" borderId="28" xfId="0" applyNumberFormat="1" applyBorder="1" applyAlignment="1">
      <alignment/>
    </xf>
    <xf numFmtId="0" fontId="48" fillId="0" borderId="12" xfId="0" applyFont="1" applyFill="1" applyBorder="1" applyAlignment="1">
      <alignment horizontal="center"/>
    </xf>
    <xf numFmtId="0" fontId="48" fillId="0" borderId="0" xfId="0" applyFont="1" applyFill="1" applyBorder="1" applyAlignment="1">
      <alignment horizontal="center"/>
    </xf>
    <xf numFmtId="0" fontId="48" fillId="0" borderId="13" xfId="0" applyFont="1" applyFill="1" applyBorder="1" applyAlignment="1">
      <alignment horizontal="center"/>
    </xf>
    <xf numFmtId="0" fontId="0" fillId="0" borderId="0" xfId="0" applyFill="1" applyAlignment="1">
      <alignment/>
    </xf>
    <xf numFmtId="0" fontId="48" fillId="0" borderId="22" xfId="0" applyFont="1" applyFill="1" applyBorder="1" applyAlignment="1">
      <alignment horizontal="center"/>
    </xf>
    <xf numFmtId="0" fontId="48" fillId="0" borderId="23" xfId="0" applyFont="1" applyFill="1" applyBorder="1" applyAlignment="1">
      <alignment horizontal="center"/>
    </xf>
    <xf numFmtId="0" fontId="48" fillId="0" borderId="24" xfId="0" applyFont="1" applyFill="1" applyBorder="1" applyAlignment="1">
      <alignment horizontal="center"/>
    </xf>
    <xf numFmtId="0" fontId="48" fillId="0" borderId="12" xfId="0" applyFont="1" applyFill="1" applyBorder="1" applyAlignment="1">
      <alignment horizontal="left"/>
    </xf>
    <xf numFmtId="0" fontId="48" fillId="0" borderId="0" xfId="0" applyFont="1" applyFill="1" applyBorder="1" applyAlignment="1">
      <alignment horizontal="left"/>
    </xf>
    <xf numFmtId="0" fontId="44" fillId="0" borderId="0" xfId="0" applyFont="1" applyFill="1" applyBorder="1" applyAlignment="1">
      <alignment/>
    </xf>
    <xf numFmtId="0" fontId="44" fillId="0" borderId="13" xfId="0" applyFont="1" applyFill="1" applyBorder="1" applyAlignment="1">
      <alignment/>
    </xf>
    <xf numFmtId="165" fontId="0" fillId="0" borderId="0" xfId="0" applyNumberFormat="1" applyAlignment="1">
      <alignment/>
    </xf>
    <xf numFmtId="37" fontId="0" fillId="0" borderId="0" xfId="0" applyNumberFormat="1" applyBorder="1" applyAlignment="1">
      <alignment/>
    </xf>
    <xf numFmtId="37" fontId="0" fillId="0" borderId="8" xfId="0" applyNumberFormat="1" applyBorder="1" applyAlignment="1">
      <alignment/>
    </xf>
    <xf numFmtId="0" fontId="48" fillId="0" borderId="24" xfId="0" applyFont="1" applyFill="1" applyBorder="1" applyAlignment="1">
      <alignment/>
    </xf>
    <xf numFmtId="37" fontId="0" fillId="0" borderId="0" xfId="42" applyNumberFormat="1" applyFont="1" applyFill="1" applyBorder="1" applyAlignment="1">
      <alignment/>
    </xf>
    <xf numFmtId="37" fontId="0" fillId="0" borderId="8" xfId="42" applyNumberFormat="1" applyFont="1" applyFill="1" applyBorder="1" applyAlignment="1">
      <alignment/>
    </xf>
    <xf numFmtId="165" fontId="0" fillId="0" borderId="0" xfId="44" applyNumberFormat="1" applyFont="1" applyFill="1" applyBorder="1" applyAlignment="1">
      <alignment/>
    </xf>
    <xf numFmtId="0" fontId="48" fillId="33" borderId="22" xfId="0" applyFont="1" applyFill="1" applyBorder="1" applyAlignment="1">
      <alignment horizontal="center"/>
    </xf>
    <xf numFmtId="0" fontId="48" fillId="33" borderId="23" xfId="0" applyFont="1" applyFill="1" applyBorder="1" applyAlignment="1">
      <alignment horizontal="center"/>
    </xf>
    <xf numFmtId="0" fontId="48" fillId="33" borderId="29" xfId="0" applyFont="1" applyFill="1" applyBorder="1" applyAlignment="1">
      <alignment horizontal="center"/>
    </xf>
    <xf numFmtId="0" fontId="48" fillId="33" borderId="27" xfId="0" applyFont="1" applyFill="1" applyBorder="1" applyAlignment="1">
      <alignment horizontal="center"/>
    </xf>
    <xf numFmtId="0" fontId="48" fillId="33" borderId="28" xfId="0" applyFont="1" applyFill="1" applyBorder="1" applyAlignment="1">
      <alignment horizontal="center"/>
    </xf>
    <xf numFmtId="0" fontId="48" fillId="33" borderId="24" xfId="0" applyFont="1" applyFill="1" applyBorder="1" applyAlignment="1">
      <alignment horizontal="center"/>
    </xf>
    <xf numFmtId="0" fontId="48" fillId="33" borderId="0" xfId="0" applyFont="1" applyFill="1" applyAlignment="1">
      <alignment horizontal="center"/>
    </xf>
    <xf numFmtId="0" fontId="44" fillId="33" borderId="0" xfId="0" applyFont="1" applyFill="1" applyAlignment="1">
      <alignment/>
    </xf>
    <xf numFmtId="0" fontId="7" fillId="0" borderId="15" xfId="0" applyFont="1" applyBorder="1" applyAlignment="1">
      <alignment horizontal="left" wrapText="1"/>
    </xf>
    <xf numFmtId="0" fontId="7" fillId="0" borderId="17" xfId="0" applyFont="1" applyBorder="1" applyAlignment="1">
      <alignment horizontal="left" wrapText="1"/>
    </xf>
    <xf numFmtId="0" fontId="7" fillId="0" borderId="18"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Exhibit 7 Revenue Deficiency Determination" xfId="44"/>
    <cellStyle name="Comma0" xfId="45"/>
    <cellStyle name="Currency" xfId="46"/>
    <cellStyle name="Currency [0]" xfId="47"/>
    <cellStyle name="Currency0" xfId="48"/>
    <cellStyle name="Date" xfId="49"/>
    <cellStyle name="Explanatory Text" xfId="50"/>
    <cellStyle name="Fixed" xfId="51"/>
    <cellStyle name="Good" xfId="52"/>
    <cellStyle name="Heading 1" xfId="53"/>
    <cellStyle name="Heading 2" xfId="54"/>
    <cellStyle name="Heading 3" xfId="55"/>
    <cellStyle name="Heading 4" xfId="56"/>
    <cellStyle name="Input" xfId="57"/>
    <cellStyle name="Linked Cell" xfId="58"/>
    <cellStyle name="Neutral"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OBNI%20Revenue%20Requirement%20201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BNI%20Distribution%20Revenue%20Throughputs%202011.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ata%20for%20Linking.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FA Continuity 2005"/>
      <sheetName val="FA Continuity 2006"/>
      <sheetName val="FA Continuity 2007"/>
      <sheetName val="FA Continuity 2008"/>
      <sheetName val="FA Continuity 2009"/>
      <sheetName val="FA Continuity 2010"/>
      <sheetName val="FA Continuity 2011"/>
      <sheetName val="Trial Balance"/>
      <sheetName val="Summarized Financial Statements"/>
      <sheetName val="2005 Balance Sheet"/>
      <sheetName val="2005 Income Statement"/>
      <sheetName val="2006 Balance Sheet"/>
      <sheetName val="2006 Income Statement"/>
      <sheetName val="2007 Balance Sheet"/>
      <sheetName val="2007 Income Statement"/>
      <sheetName val="2008 Balance Sheet"/>
      <sheetName val="2008 Income Statement"/>
      <sheetName val="2009 Balance Sheet"/>
      <sheetName val="2009 Income Statement"/>
      <sheetName val="2010 Balance Sheet"/>
      <sheetName val="2010 Income Statement"/>
      <sheetName val="2011 Balance Sheet"/>
      <sheetName val="2011 Income Statement"/>
      <sheetName val="Return on Capital"/>
      <sheetName val="Debt &amp; Capital Structure"/>
      <sheetName val="Tax rates"/>
      <sheetName val="CCA Continuity 2010"/>
      <sheetName val="CCA Continuity 2011"/>
      <sheetName val="Reserves Continuity"/>
      <sheetName val="Corporation Loss Continuity"/>
      <sheetName val="Tax Adjustments 2010"/>
      <sheetName val="Tax Adjustments 2011"/>
      <sheetName val="2011 Rev Deficiency"/>
      <sheetName val="Capital Tax &amp; Expense Schedules"/>
      <sheetName val="Revenue Requirement"/>
    </sheetNames>
    <sheetDataSet>
      <sheetData sheetId="8">
        <row r="229">
          <cell r="M229">
            <v>-61176217.24</v>
          </cell>
        </row>
      </sheetData>
      <sheetData sheetId="9">
        <row r="59">
          <cell r="I59">
            <v>16216369.479999999</v>
          </cell>
        </row>
        <row r="60">
          <cell r="I60">
            <v>10143834.92</v>
          </cell>
          <cell r="K60">
            <v>9833687.66</v>
          </cell>
        </row>
      </sheetData>
      <sheetData sheetId="24">
        <row r="6">
          <cell r="AC6">
            <v>0.0695</v>
          </cell>
        </row>
        <row r="36">
          <cell r="K36">
            <v>260397823.59950468</v>
          </cell>
          <cell r="Q36">
            <v>271206793.88015646</v>
          </cell>
          <cell r="W36">
            <v>284623758.8140102</v>
          </cell>
          <cell r="AC36">
            <v>298145246.12057894</v>
          </cell>
          <cell r="AI36">
            <v>318856526.37849426</v>
          </cell>
          <cell r="AO36">
            <v>332782938.6347268</v>
          </cell>
        </row>
      </sheetData>
      <sheetData sheetId="26">
        <row r="5">
          <cell r="B5">
            <v>-441353</v>
          </cell>
        </row>
        <row r="13">
          <cell r="B13">
            <v>0.00075</v>
          </cell>
        </row>
      </sheetData>
      <sheetData sheetId="33">
        <row r="7">
          <cell r="C7">
            <v>58744769.62568525</v>
          </cell>
        </row>
        <row r="8">
          <cell r="C8">
            <v>3986411.822583976</v>
          </cell>
        </row>
        <row r="12">
          <cell r="C12">
            <v>13741941</v>
          </cell>
        </row>
        <row r="13">
          <cell r="C13">
            <v>8464594.030000001</v>
          </cell>
        </row>
        <row r="14">
          <cell r="C14">
            <v>12509116.815333333</v>
          </cell>
        </row>
        <row r="35">
          <cell r="B35">
            <v>-731204.4594654627</v>
          </cell>
          <cell r="C35">
            <v>-7431928.71343337</v>
          </cell>
        </row>
        <row r="38">
          <cell r="B38">
            <v>0.31</v>
          </cell>
          <cell r="C38">
            <v>0.2825</v>
          </cell>
        </row>
        <row r="52">
          <cell r="B52">
            <v>0.06868954248366013</v>
          </cell>
          <cell r="C52">
            <v>0.0644836</v>
          </cell>
        </row>
        <row r="53">
          <cell r="B53">
            <v>0.09</v>
          </cell>
          <cell r="C53">
            <v>0.0992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roughput Revenue Analysis"/>
      <sheetName val="Distribution Revenue by Source"/>
      <sheetName val="Unit Revenue"/>
      <sheetName val="Dx. Revenue - Norm. Forecasts"/>
      <sheetName val="Forecast Data 2005 - 2011"/>
      <sheetName val="Distribution Rates 2005 - 2011"/>
    </sheetNames>
    <sheetDataSet>
      <sheetData sheetId="1">
        <row r="34">
          <cell r="D34">
            <v>59795224.62555068</v>
          </cell>
          <cell r="E34">
            <v>60262873.28173965</v>
          </cell>
          <cell r="F34">
            <v>60935610.07638194</v>
          </cell>
          <cell r="G34">
            <v>59611677.22109681</v>
          </cell>
        </row>
        <row r="35">
          <cell r="E35">
            <v>4061417.23</v>
          </cell>
          <cell r="F35">
            <v>3789918.14</v>
          </cell>
          <cell r="G35">
            <v>3883514.1414299975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rial Balance"/>
      <sheetName val="Cost Allocation TB Data"/>
      <sheetName val="Return on Rate Base"/>
      <sheetName val="Charges"/>
      <sheetName val="kWh"/>
      <sheetName val="KW"/>
      <sheetName val="Purchased kWh"/>
      <sheetName val="USL Customers"/>
      <sheetName val="Customers"/>
      <sheetName val="Rates Schedule"/>
      <sheetName val="Other Revenues"/>
    </sheetNames>
    <sheetDataSet>
      <sheetData sheetId="10">
        <row r="4">
          <cell r="F4">
            <v>309220.75</v>
          </cell>
        </row>
        <row r="12">
          <cell r="F12">
            <v>3789918.14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11"/>
  <sheetViews>
    <sheetView zoomScale="80" zoomScaleNormal="80" zoomScalePageLayoutView="0" workbookViewId="0" topLeftCell="A1">
      <selection activeCell="E15" sqref="E15"/>
    </sheetView>
  </sheetViews>
  <sheetFormatPr defaultColWidth="9.140625" defaultRowHeight="12.75"/>
  <cols>
    <col min="1" max="1" width="25.7109375" style="0" bestFit="1" customWidth="1"/>
    <col min="2" max="7" width="17.8515625" style="0" customWidth="1"/>
  </cols>
  <sheetData>
    <row r="1" spans="1:8" ht="15.75">
      <c r="A1" s="137" t="s">
        <v>162</v>
      </c>
      <c r="B1" s="138"/>
      <c r="C1" s="138"/>
      <c r="D1" s="138"/>
      <c r="E1" s="138"/>
      <c r="F1" s="138"/>
      <c r="G1" s="138"/>
      <c r="H1" s="133"/>
    </row>
    <row r="3" spans="1:7" ht="45">
      <c r="A3" s="32"/>
      <c r="B3" s="33" t="s">
        <v>72</v>
      </c>
      <c r="C3" s="33" t="s">
        <v>102</v>
      </c>
      <c r="D3" s="33" t="s">
        <v>104</v>
      </c>
      <c r="E3" s="33" t="s">
        <v>103</v>
      </c>
      <c r="F3" s="33" t="s">
        <v>160</v>
      </c>
      <c r="G3" s="33" t="s">
        <v>161</v>
      </c>
    </row>
    <row r="5" spans="1:7" ht="12.75">
      <c r="A5" s="72" t="s">
        <v>156</v>
      </c>
      <c r="B5" s="132">
        <f>+'2006 Revenue Deficiency'!B37</f>
        <v>260397823.59950468</v>
      </c>
      <c r="C5" s="132">
        <f>+'2007 Revenue Deficiency'!B37</f>
        <v>271206793.88015646</v>
      </c>
      <c r="D5" s="132">
        <f>+'2008 Revenue Deficiency'!B37</f>
        <v>284623758.8140102</v>
      </c>
      <c r="E5" s="132">
        <f>+'2009 Revenue Deficiency'!B37</f>
        <v>298145246.12057894</v>
      </c>
      <c r="F5" s="132">
        <f>+'2010 Bridge Revenue Deficiency'!B37</f>
        <v>318856526.37849426</v>
      </c>
      <c r="G5" s="132">
        <f>+'2011 Test Revenue Deficiency'!B37</f>
        <v>332782938.6347268</v>
      </c>
    </row>
    <row r="7" spans="1:7" ht="12.75">
      <c r="A7" s="72" t="s">
        <v>158</v>
      </c>
      <c r="B7" s="11">
        <f>+'2006 Revenue Deficiency'!B22</f>
        <v>11503784.016596</v>
      </c>
      <c r="C7" s="11">
        <f>+'2007 Revenue Deficiency'!B22</f>
        <v>10523233.865639998</v>
      </c>
      <c r="D7" s="11">
        <f>+'2008 Revenue Deficiency'!B22</f>
        <v>11987272.209199999</v>
      </c>
      <c r="E7" s="11">
        <f>+'2009 Revenue Deficiency'!B22</f>
        <v>10267004.791299965</v>
      </c>
      <c r="F7" s="11">
        <f>+'2010 Bridge Revenue Deficiency'!B22</f>
        <v>7339659.072799122</v>
      </c>
      <c r="G7" s="11">
        <f>+'2011 Test Revenue Deficiency'!B22</f>
        <v>12962544.812949657</v>
      </c>
    </row>
    <row r="8" spans="1:7" ht="12.75">
      <c r="A8" s="72" t="s">
        <v>159</v>
      </c>
      <c r="B8" s="11">
        <f>+'2006 Revenue Deficiency'!B15</f>
        <v>10255138.78</v>
      </c>
      <c r="C8" s="11">
        <f>+'2007 Revenue Deficiency'!B15</f>
        <v>10260654.660000002</v>
      </c>
      <c r="D8" s="11">
        <f>+'2008 Revenue Deficiency'!B15</f>
        <v>10143834.92</v>
      </c>
      <c r="E8" s="11">
        <f>+'2009 Revenue Deficiency'!B15</f>
        <v>9833687.66</v>
      </c>
      <c r="F8" s="11">
        <f>+'2010 Bridge Revenue Deficiency'!B15</f>
        <v>13141265.348920727</v>
      </c>
      <c r="G8" s="11">
        <f>+'2011 Test Revenue Deficiency'!B15</f>
        <v>12875425.141047763</v>
      </c>
    </row>
    <row r="9" spans="1:7" ht="12.75">
      <c r="A9" s="72" t="s">
        <v>157</v>
      </c>
      <c r="B9" s="132">
        <f>+B7+B8</f>
        <v>21758922.796595998</v>
      </c>
      <c r="C9" s="132">
        <f>+C7+C8</f>
        <v>20783888.52564</v>
      </c>
      <c r="D9" s="132">
        <f>+D7+D8</f>
        <v>22131107.129199997</v>
      </c>
      <c r="E9" s="132">
        <f>+E7+E8</f>
        <v>20100692.451299965</v>
      </c>
      <c r="F9" s="132">
        <f>+F7+F8</f>
        <v>20480924.42171985</v>
      </c>
      <c r="G9" s="132">
        <f>+G7+G8</f>
        <v>25837969.95399742</v>
      </c>
    </row>
    <row r="11" spans="1:7" ht="13.5" thickBot="1">
      <c r="A11" s="72" t="s">
        <v>14</v>
      </c>
      <c r="B11" s="22">
        <f>+B9/B5</f>
        <v>0.08356030974383838</v>
      </c>
      <c r="C11" s="22">
        <f>+C9/C5</f>
        <v>0.07663483730729913</v>
      </c>
      <c r="D11" s="22">
        <f>+D9/D5</f>
        <v>0.07775565617367085</v>
      </c>
      <c r="E11" s="22">
        <f>+E9/E5</f>
        <v>0.06741912780045012</v>
      </c>
      <c r="F11" s="22">
        <f>+F9/F5</f>
        <v>0.06423241404006343</v>
      </c>
      <c r="G11" s="22">
        <f>+G9/G5</f>
        <v>0.0776421112813058</v>
      </c>
    </row>
    <row r="12" ht="13.5" thickTop="1"/>
  </sheetData>
  <sheetProtection/>
  <mergeCells count="1">
    <mergeCell ref="A1:G1"/>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G46"/>
  <sheetViews>
    <sheetView showGridLines="0" tabSelected="1" zoomScalePageLayoutView="0" workbookViewId="0" topLeftCell="A1">
      <pane xSplit="1" ySplit="3" topLeftCell="B25" activePane="bottomRight" state="frozen"/>
      <selection pane="topLeft" activeCell="A1" sqref="A1"/>
      <selection pane="topRight" activeCell="B1" sqref="B1"/>
      <selection pane="bottomLeft" activeCell="A6" sqref="A6"/>
      <selection pane="bottomRight" activeCell="A1" sqref="A1:C47"/>
    </sheetView>
  </sheetViews>
  <sheetFormatPr defaultColWidth="9.140625" defaultRowHeight="12.75"/>
  <cols>
    <col min="1" max="1" width="58.7109375" style="0" bestFit="1" customWidth="1"/>
    <col min="2" max="2" width="28.8515625" style="0" customWidth="1"/>
    <col min="3" max="3" width="33.140625" style="0" customWidth="1"/>
    <col min="4" max="4" width="12.8515625" style="0" bestFit="1" customWidth="1"/>
  </cols>
  <sheetData>
    <row r="1" spans="1:3" ht="15.75">
      <c r="A1" s="143" t="s">
        <v>107</v>
      </c>
      <c r="B1" s="143"/>
      <c r="C1" s="143"/>
    </row>
    <row r="2" spans="1:3" ht="15.75">
      <c r="A2" s="143" t="s">
        <v>108</v>
      </c>
      <c r="B2" s="143"/>
      <c r="C2" s="143"/>
    </row>
    <row r="3" spans="1:3" ht="15">
      <c r="A3" s="71"/>
      <c r="B3" s="31" t="s">
        <v>120</v>
      </c>
      <c r="C3" s="31" t="s">
        <v>109</v>
      </c>
    </row>
    <row r="4" spans="1:3" ht="12.75">
      <c r="A4" s="3" t="s">
        <v>1</v>
      </c>
      <c r="B4" s="2"/>
      <c r="C4" s="2"/>
    </row>
    <row r="5" spans="1:3" ht="12.75">
      <c r="A5" s="4" t="s">
        <v>79</v>
      </c>
      <c r="B5" s="134"/>
      <c r="C5" s="134">
        <v>337675.52902620635</v>
      </c>
    </row>
    <row r="6" spans="1:3" ht="12.75">
      <c r="A6" s="4" t="s">
        <v>2</v>
      </c>
      <c r="B6" s="134">
        <v>58744769.62568525</v>
      </c>
      <c r="C6" s="134">
        <v>58744769.62568525</v>
      </c>
    </row>
    <row r="7" spans="1:4" ht="12.75">
      <c r="A7" s="4" t="s">
        <v>3</v>
      </c>
      <c r="B7" s="134">
        <v>3986411.822583976</v>
      </c>
      <c r="C7" s="134">
        <v>3986411.822583976</v>
      </c>
      <c r="D7" s="11"/>
    </row>
    <row r="8" spans="1:7" ht="12.75">
      <c r="A8" s="4" t="s">
        <v>4</v>
      </c>
      <c r="B8" s="135">
        <v>62731181.448269226</v>
      </c>
      <c r="C8" s="135">
        <v>63068856.97729543</v>
      </c>
      <c r="D8" s="131"/>
      <c r="F8" s="24"/>
      <c r="G8" s="24"/>
    </row>
    <row r="9" spans="1:7" ht="12.75">
      <c r="A9" s="4"/>
      <c r="B9" s="134"/>
      <c r="C9" s="134"/>
      <c r="D9" s="131"/>
      <c r="F9" s="24"/>
      <c r="G9" s="24"/>
    </row>
    <row r="10" spans="1:7" ht="12.75">
      <c r="A10" s="3" t="s">
        <v>5</v>
      </c>
      <c r="B10" s="134"/>
      <c r="C10" s="134"/>
      <c r="D10" s="131"/>
      <c r="F10" s="24"/>
      <c r="G10" s="24"/>
    </row>
    <row r="11" spans="1:7" ht="12.75">
      <c r="A11" s="72" t="s">
        <v>118</v>
      </c>
      <c r="B11" s="136">
        <v>13741941</v>
      </c>
      <c r="C11" s="136">
        <v>13741941</v>
      </c>
      <c r="D11" s="131"/>
      <c r="F11" s="24"/>
      <c r="G11" s="24"/>
    </row>
    <row r="12" spans="1:7" ht="12.75">
      <c r="A12" s="4" t="s">
        <v>6</v>
      </c>
      <c r="B12" s="136">
        <v>8464594.030000001</v>
      </c>
      <c r="C12" s="136">
        <v>8464594.030000001</v>
      </c>
      <c r="D12" s="131"/>
      <c r="F12" s="24"/>
      <c r="G12" s="24"/>
    </row>
    <row r="13" spans="1:7" ht="12.75">
      <c r="A13" s="4" t="s">
        <v>7</v>
      </c>
      <c r="B13" s="136">
        <v>12509116.815333333</v>
      </c>
      <c r="C13" s="136">
        <v>12509116.815333333</v>
      </c>
      <c r="D13" s="131"/>
      <c r="F13" s="24"/>
      <c r="G13" s="24"/>
    </row>
    <row r="14" spans="1:7" ht="12.75">
      <c r="A14" s="75" t="s">
        <v>90</v>
      </c>
      <c r="B14" s="136">
        <v>0</v>
      </c>
      <c r="C14" s="136">
        <v>0</v>
      </c>
      <c r="D14" s="131"/>
      <c r="F14" s="24"/>
      <c r="G14" s="24"/>
    </row>
    <row r="15" spans="1:7" ht="12.75">
      <c r="A15" s="72" t="s">
        <v>110</v>
      </c>
      <c r="B15" s="136">
        <v>12875425.141047763</v>
      </c>
      <c r="C15" s="136">
        <v>12875425.141047763</v>
      </c>
      <c r="D15" s="131"/>
      <c r="F15" s="24"/>
      <c r="G15" s="24"/>
    </row>
    <row r="16" spans="1:7" ht="12.75">
      <c r="A16" s="4" t="s">
        <v>8</v>
      </c>
      <c r="B16" s="7">
        <v>47591076.9863811</v>
      </c>
      <c r="C16" s="7">
        <v>47591076.9863811</v>
      </c>
      <c r="D16" s="6"/>
      <c r="F16" s="24"/>
      <c r="G16" s="24"/>
    </row>
    <row r="17" spans="1:7" ht="12.75">
      <c r="A17" s="4"/>
      <c r="B17" s="6"/>
      <c r="C17" s="6"/>
      <c r="D17" s="131"/>
      <c r="F17" s="24"/>
      <c r="G17" s="24"/>
    </row>
    <row r="18" spans="1:7" ht="12.75">
      <c r="A18" s="3" t="s">
        <v>9</v>
      </c>
      <c r="B18" s="7">
        <v>15140104.461888127</v>
      </c>
      <c r="C18" s="7">
        <v>15477779.99091433</v>
      </c>
      <c r="D18" s="131"/>
      <c r="F18" s="24"/>
      <c r="G18" s="24"/>
    </row>
    <row r="19" spans="1:4" ht="12.75">
      <c r="A19" s="4"/>
      <c r="B19" s="6"/>
      <c r="C19" s="6"/>
      <c r="D19" s="131"/>
    </row>
    <row r="20" spans="1:4" ht="12.75">
      <c r="A20" s="3" t="s">
        <v>32</v>
      </c>
      <c r="B20" s="6"/>
      <c r="C20" s="6"/>
      <c r="D20" s="131"/>
    </row>
    <row r="21" spans="1:4" ht="12.75">
      <c r="A21" s="3" t="s">
        <v>33</v>
      </c>
      <c r="B21" s="6">
        <v>2177559.6489384687</v>
      </c>
      <c r="C21" s="6">
        <v>2272952.985888371</v>
      </c>
      <c r="D21" s="131"/>
    </row>
    <row r="22" spans="1:4" ht="13.5" thickBot="1">
      <c r="A22" s="3" t="s">
        <v>27</v>
      </c>
      <c r="B22" s="8">
        <v>12962544.812949657</v>
      </c>
      <c r="C22" s="8">
        <v>13204827.005025959</v>
      </c>
      <c r="D22" s="6"/>
    </row>
    <row r="23" spans="1:4" ht="13.5" thickTop="1">
      <c r="A23" s="4"/>
      <c r="B23" s="6"/>
      <c r="C23" s="6"/>
      <c r="D23" s="36"/>
    </row>
    <row r="24" spans="1:3" ht="12.75">
      <c r="A24" s="3" t="s">
        <v>18</v>
      </c>
      <c r="B24" s="6"/>
      <c r="C24" s="6"/>
    </row>
    <row r="25" spans="1:3" ht="12.75">
      <c r="A25" s="4" t="s">
        <v>15</v>
      </c>
      <c r="B25" s="6">
        <v>15140104.461888127</v>
      </c>
      <c r="C25" s="6">
        <v>15477779.99091433</v>
      </c>
    </row>
    <row r="26" spans="1:3" ht="12.75">
      <c r="A26" s="4" t="s">
        <v>16</v>
      </c>
      <c r="B26" s="76">
        <v>-7431928.71343337</v>
      </c>
      <c r="C26" s="76">
        <v>-7431928.71343337</v>
      </c>
    </row>
    <row r="27" spans="1:3" ht="12.75">
      <c r="A27" s="4" t="s">
        <v>17</v>
      </c>
      <c r="B27" s="7">
        <v>7708175.748454757</v>
      </c>
      <c r="C27" s="7">
        <v>8045851.27748096</v>
      </c>
    </row>
    <row r="28" spans="1:3" ht="12.75">
      <c r="A28" s="3" t="s">
        <v>34</v>
      </c>
      <c r="B28" s="7">
        <v>2177559.6489384687</v>
      </c>
      <c r="C28" s="7">
        <v>2272952.985888371</v>
      </c>
    </row>
    <row r="29" spans="1:3" ht="12.75">
      <c r="A29" s="4"/>
      <c r="B29" s="9">
        <v>0.2825</v>
      </c>
      <c r="C29" s="9">
        <v>0.2825</v>
      </c>
    </row>
    <row r="30" spans="1:3" ht="12.75">
      <c r="A30" s="3" t="s">
        <v>19</v>
      </c>
      <c r="B30" s="6"/>
      <c r="C30" s="6"/>
    </row>
    <row r="31" spans="1:3" ht="12.75">
      <c r="A31" s="4" t="s">
        <v>10</v>
      </c>
      <c r="B31" s="6">
        <v>332782938.6347268</v>
      </c>
      <c r="C31" s="6">
        <v>332782938.6347268</v>
      </c>
    </row>
    <row r="32" spans="1:3" ht="12.75">
      <c r="A32" s="4"/>
      <c r="B32" s="6"/>
      <c r="C32" s="6"/>
    </row>
    <row r="33" spans="1:3" ht="12.75">
      <c r="A33" s="4" t="s">
        <v>11</v>
      </c>
      <c r="B33" s="6">
        <v>12875425.141047763</v>
      </c>
      <c r="C33" s="6">
        <v>12875425.141047763</v>
      </c>
    </row>
    <row r="34" spans="1:3" ht="12.75">
      <c r="A34" s="4" t="s">
        <v>12</v>
      </c>
      <c r="B34" s="6">
        <v>12962544.812949657</v>
      </c>
      <c r="C34" s="6">
        <v>13204827.005025959</v>
      </c>
    </row>
    <row r="35" spans="1:3" ht="13.5" thickBot="1">
      <c r="A35" s="3" t="s">
        <v>21</v>
      </c>
      <c r="B35" s="8">
        <v>25837969.95399742</v>
      </c>
      <c r="C35" s="8">
        <v>26080252.14607372</v>
      </c>
    </row>
    <row r="36" spans="1:3" ht="13.5" thickTop="1">
      <c r="A36" s="4"/>
      <c r="B36" s="6"/>
      <c r="C36" s="6"/>
    </row>
    <row r="37" spans="1:3" ht="12.75">
      <c r="A37" s="3" t="s">
        <v>14</v>
      </c>
      <c r="B37" s="9">
        <v>0.0776421112813058</v>
      </c>
      <c r="C37" s="9">
        <v>0.07837016</v>
      </c>
    </row>
    <row r="38" spans="1:3" ht="12.75">
      <c r="A38" s="4"/>
      <c r="B38" s="6"/>
      <c r="C38" s="6"/>
    </row>
    <row r="39" spans="1:3" ht="12.75">
      <c r="A39" s="4" t="s">
        <v>24</v>
      </c>
      <c r="B39" s="74">
        <v>12875425.141047763</v>
      </c>
      <c r="C39" s="74">
        <v>12875425.141047763</v>
      </c>
    </row>
    <row r="40" spans="1:3" ht="12.75">
      <c r="A40" s="4" t="s">
        <v>25</v>
      </c>
      <c r="B40" s="74">
        <v>13204827.00502596</v>
      </c>
      <c r="C40" s="74">
        <v>13204827.00502596</v>
      </c>
    </row>
    <row r="41" spans="1:3" ht="13.5" thickBot="1">
      <c r="A41" s="4" t="s">
        <v>13</v>
      </c>
      <c r="B41" s="8">
        <v>26080252.14607372</v>
      </c>
      <c r="C41" s="8">
        <v>26080252.14607372</v>
      </c>
    </row>
    <row r="42" spans="1:3" ht="13.5" thickTop="1">
      <c r="A42" s="4"/>
      <c r="B42" s="6"/>
      <c r="C42" s="6"/>
    </row>
    <row r="43" spans="1:3" ht="12.75">
      <c r="A43" s="3" t="s">
        <v>26</v>
      </c>
      <c r="B43" s="5">
        <v>0.07837016</v>
      </c>
      <c r="C43" s="5">
        <v>0.07837016</v>
      </c>
    </row>
    <row r="44" spans="1:3" ht="12.75">
      <c r="A44" s="4"/>
      <c r="B44" s="6"/>
      <c r="C44" s="6"/>
    </row>
    <row r="45" spans="1:3" ht="12.75">
      <c r="A45" s="13" t="s">
        <v>124</v>
      </c>
      <c r="B45" s="89">
        <v>242282.19207630306</v>
      </c>
      <c r="C45" s="89">
        <v>0</v>
      </c>
    </row>
    <row r="46" spans="1:3" ht="13.5" thickBot="1">
      <c r="A46" s="13" t="s">
        <v>125</v>
      </c>
      <c r="B46" s="90">
        <v>337675.52902620635</v>
      </c>
      <c r="C46" s="90">
        <v>0</v>
      </c>
    </row>
    <row r="47" ht="13.5" thickTop="1"/>
  </sheetData>
  <sheetProtection/>
  <mergeCells count="2">
    <mergeCell ref="A1:C1"/>
    <mergeCell ref="A2:C2"/>
  </mergeCells>
  <printOptions/>
  <pageMargins left="1.141732283464567" right="0.7480314960629921" top="0.984251968503937" bottom="0.984251968503937" header="0.5118110236220472" footer="0.5118110236220472"/>
  <pageSetup fitToHeight="1" fitToWidth="1" horizontalDpi="355" verticalDpi="355" orientation="portrait" scale="64"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N146"/>
  <sheetViews>
    <sheetView showGridLines="0" zoomScale="80" zoomScaleNormal="80" zoomScalePageLayoutView="0" workbookViewId="0" topLeftCell="A118">
      <selection activeCell="A121" sqref="A121:H143"/>
    </sheetView>
  </sheetViews>
  <sheetFormatPr defaultColWidth="9.140625" defaultRowHeight="12.75"/>
  <cols>
    <col min="1" max="1" width="49.140625" style="0" customWidth="1"/>
    <col min="2" max="8" width="16.57421875" style="0" customWidth="1"/>
    <col min="10" max="11" width="11.28125" style="0" bestFit="1" customWidth="1"/>
  </cols>
  <sheetData>
    <row r="1" spans="1:8" ht="15.75">
      <c r="A1" s="143" t="s">
        <v>107</v>
      </c>
      <c r="B1" s="143"/>
      <c r="C1" s="143"/>
      <c r="D1" s="143"/>
      <c r="E1" s="143"/>
      <c r="F1" s="144"/>
      <c r="G1" s="144"/>
      <c r="H1" s="144"/>
    </row>
    <row r="2" spans="1:8" ht="15.75">
      <c r="A2" s="143" t="s">
        <v>40</v>
      </c>
      <c r="B2" s="143"/>
      <c r="C2" s="143"/>
      <c r="D2" s="143"/>
      <c r="E2" s="143"/>
      <c r="F2" s="144"/>
      <c r="G2" s="144"/>
      <c r="H2" s="144"/>
    </row>
    <row r="3" spans="1:5" ht="12.75">
      <c r="A3" s="16"/>
      <c r="B3" s="16"/>
      <c r="C3" s="16"/>
      <c r="D3" s="16"/>
      <c r="E3" s="16"/>
    </row>
    <row r="4" ht="13.5" thickBot="1"/>
    <row r="5" spans="1:8" ht="15.75">
      <c r="A5" s="137" t="s">
        <v>151</v>
      </c>
      <c r="B5" s="138"/>
      <c r="C5" s="138"/>
      <c r="D5" s="138"/>
      <c r="E5" s="138"/>
      <c r="F5" s="138"/>
      <c r="G5" s="138"/>
      <c r="H5" s="142"/>
    </row>
    <row r="6" spans="1:8" s="122" customFormat="1" ht="15.75">
      <c r="A6" s="119"/>
      <c r="B6" s="120"/>
      <c r="C6" s="120"/>
      <c r="D6" s="120"/>
      <c r="E6" s="120"/>
      <c r="F6" s="120"/>
      <c r="G6" s="120"/>
      <c r="H6" s="121"/>
    </row>
    <row r="7" spans="1:14" ht="30">
      <c r="A7" s="32"/>
      <c r="B7" s="33" t="s">
        <v>119</v>
      </c>
      <c r="C7" s="33" t="s">
        <v>72</v>
      </c>
      <c r="D7" s="33" t="s">
        <v>102</v>
      </c>
      <c r="E7" s="33" t="s">
        <v>104</v>
      </c>
      <c r="F7" s="33" t="s">
        <v>103</v>
      </c>
      <c r="G7" s="33" t="s">
        <v>105</v>
      </c>
      <c r="H7" s="34" t="s">
        <v>106</v>
      </c>
      <c r="I7" s="1"/>
      <c r="J7" s="1"/>
      <c r="K7" s="1"/>
      <c r="L7" s="1"/>
      <c r="M7" s="1"/>
      <c r="N7" s="1"/>
    </row>
    <row r="8" spans="1:8" ht="12.75">
      <c r="A8" s="35"/>
      <c r="B8" s="36"/>
      <c r="C8" s="36"/>
      <c r="D8" s="36"/>
      <c r="E8" s="36"/>
      <c r="F8" s="36"/>
      <c r="G8" s="36"/>
      <c r="H8" s="37"/>
    </row>
    <row r="9" spans="1:8" ht="18" customHeight="1">
      <c r="A9" s="35" t="s">
        <v>89</v>
      </c>
      <c r="B9" s="12">
        <f>+'2006 OEB Approved Rev, Defic.'!D11+'2006 OEB Approved Rev, Defic.'!D12</f>
        <v>13748003.120000001</v>
      </c>
      <c r="C9" s="12">
        <f>+'2006 Revenue Deficiency'!D11+'2006 Revenue Deficiency'!D12</f>
        <v>16155650.879999999</v>
      </c>
      <c r="D9" s="12">
        <f>+'2007 Revenue Deficiency'!D11+'2007 Revenue Deficiency'!D12</f>
        <v>15925810.519999998</v>
      </c>
      <c r="E9" s="12">
        <f>+'2008 Revenue Deficiency'!D11+'2008 Revenue Deficiency'!D12</f>
        <v>17173680.35</v>
      </c>
      <c r="F9" s="12">
        <f>+'2009 Revenue Deficiency'!D11+'2009 Revenue Deficiency'!D12</f>
        <v>17836428.71</v>
      </c>
      <c r="G9" s="12">
        <f>+'2010 Bridge Revenue Deficiency'!C11+'2010 Bridge Revenue Deficiency'!C12</f>
        <v>20393299.84</v>
      </c>
      <c r="H9" s="39">
        <f>+'2011 Test Revenue Deficiency'!C11+'2011 Test Revenue Deficiency'!C12</f>
        <v>22206535.03</v>
      </c>
    </row>
    <row r="10" spans="1:11" ht="18" customHeight="1">
      <c r="A10" s="35" t="s">
        <v>35</v>
      </c>
      <c r="B10" s="12">
        <f>+'2006 OEB Approved Rev, Defic.'!D13</f>
        <v>12792509.68</v>
      </c>
      <c r="C10" s="12">
        <f>+'2006 Revenue Deficiency'!D13</f>
        <v>15278461.92</v>
      </c>
      <c r="D10" s="12">
        <f>+'2007 Revenue Deficiency'!D13</f>
        <v>15598344.739999998</v>
      </c>
      <c r="E10" s="12">
        <f>+'2008 Revenue Deficiency'!D13</f>
        <v>16216369.479999999</v>
      </c>
      <c r="F10" s="12">
        <f>+'2009 Revenue Deficiency'!D13</f>
        <v>17450904.92</v>
      </c>
      <c r="G10" s="12">
        <f>+'2010 Bridge Revenue Deficiency'!C13</f>
        <v>19413139.88</v>
      </c>
      <c r="H10" s="39">
        <f>+'2011 Test Revenue Deficiency'!C13</f>
        <v>12509116.815333333</v>
      </c>
      <c r="K10" s="130"/>
    </row>
    <row r="11" spans="1:10" ht="18" customHeight="1">
      <c r="A11" s="35" t="s">
        <v>90</v>
      </c>
      <c r="B11" s="12">
        <f>+'2006 OEB Approved Rev, Defic.'!D14</f>
        <v>864244.0078132842</v>
      </c>
      <c r="C11" s="12">
        <f>+'2006 Revenue Deficiency'!D14</f>
        <v>857800</v>
      </c>
      <c r="D11" s="12">
        <f>+'2007 Revenue Deficiency'!D14</f>
        <v>715082</v>
      </c>
      <c r="E11" s="12">
        <f>+'2008 Revenue Deficiency'!D14</f>
        <v>694022</v>
      </c>
      <c r="F11" s="12">
        <f>+'2009 Revenue Deficiency'!D14</f>
        <v>938034</v>
      </c>
      <c r="G11" s="12">
        <f>+'2010 Bridge Revenue Deficiency'!C14</f>
        <v>238811.3800338707</v>
      </c>
      <c r="H11" s="39">
        <f>+'2011 Test Revenue Deficiency'!C14</f>
        <v>0</v>
      </c>
      <c r="J11" s="130"/>
    </row>
    <row r="12" spans="1:8" ht="18" customHeight="1">
      <c r="A12" s="35" t="s">
        <v>11</v>
      </c>
      <c r="B12" s="12">
        <f>+'2006 OEB Approved Rev, Defic.'!D15</f>
        <v>9527121.17536979</v>
      </c>
      <c r="C12" s="12">
        <f>+'2006 Revenue Deficiency'!D15</f>
        <v>9953706.807091068</v>
      </c>
      <c r="D12" s="12">
        <f>+'2007 Revenue Deficiency'!D15</f>
        <v>10366879.696068982</v>
      </c>
      <c r="E12" s="12">
        <f>+'2008 Revenue Deficiency'!D15</f>
        <v>11374276.961604882</v>
      </c>
      <c r="F12" s="12">
        <f>+'2009 Revenue Deficiency'!D15</f>
        <v>12432656.763228143</v>
      </c>
      <c r="G12" s="12">
        <f>+'2010 Bridge Revenue Deficiency'!C15</f>
        <v>13141265.348920727</v>
      </c>
      <c r="H12" s="39">
        <f>+'2011 Test Revenue Deficiency'!C15</f>
        <v>12875425.141047763</v>
      </c>
    </row>
    <row r="13" spans="1:10" ht="18" customHeight="1">
      <c r="A13" s="35" t="s">
        <v>95</v>
      </c>
      <c r="B13" s="12">
        <f>+'2006 OEB Approved Rev, Defic.'!D21</f>
        <v>9376631.304215536</v>
      </c>
      <c r="C13" s="12">
        <f>+'2006 Revenue Deficiency'!D21</f>
        <v>8130155.612253781</v>
      </c>
      <c r="D13" s="12">
        <f>+'2007 Revenue Deficiency'!D21</f>
        <v>12160957.22817041</v>
      </c>
      <c r="E13" s="12">
        <f>+'2008 Revenue Deficiency'!D21</f>
        <v>7594620.660906804</v>
      </c>
      <c r="F13" s="12">
        <f>+'2009 Revenue Deficiency'!D21</f>
        <v>8569841.3491231</v>
      </c>
      <c r="G13" s="12">
        <f>+'2010 Bridge Revenue Deficiency'!C21</f>
        <v>4828645.5825358005</v>
      </c>
      <c r="H13" s="39">
        <f>+'2011 Test Revenue Deficiency'!C21</f>
        <v>2272952.985888371</v>
      </c>
      <c r="J13" s="130"/>
    </row>
    <row r="14" spans="1:10" ht="18" customHeight="1">
      <c r="A14" s="35" t="s">
        <v>25</v>
      </c>
      <c r="B14" s="12">
        <f>+'2006 OEB Approved Rev, Defic.'!D22</f>
        <v>10094137.543557264</v>
      </c>
      <c r="C14" s="12">
        <f>+'2006 Revenue Deficiency'!D22</f>
        <v>10546111.855779942</v>
      </c>
      <c r="D14" s="12">
        <f>+'2007 Revenue Deficiency'!D22</f>
        <v>10983875.15214634</v>
      </c>
      <c r="E14" s="12">
        <f>+'2008 Revenue Deficiency'!D22</f>
        <v>10886858.774635892</v>
      </c>
      <c r="F14" s="12">
        <f>+'2009 Revenue Deficiency'!D22</f>
        <v>10733228.86034084</v>
      </c>
      <c r="G14" s="12">
        <f>+'2010 Bridge Revenue Deficiency'!C22</f>
        <v>11478834.949625794</v>
      </c>
      <c r="H14" s="39">
        <f>+'2011 Test Revenue Deficiency'!C22</f>
        <v>13204827.005025959</v>
      </c>
      <c r="J14" s="130"/>
    </row>
    <row r="15" spans="1:10" ht="18" customHeight="1">
      <c r="A15" s="52" t="s">
        <v>148</v>
      </c>
      <c r="B15" s="17">
        <f>SUM(B9:B14)</f>
        <v>56402646.83095588</v>
      </c>
      <c r="C15" s="17">
        <f>SUM(C9:C14)</f>
        <v>60921887.0751248</v>
      </c>
      <c r="D15" s="17">
        <f>SUM(D9:D14)</f>
        <v>65750949.33638573</v>
      </c>
      <c r="E15" s="17">
        <f>SUM(E9:E14)</f>
        <v>63939828.22714758</v>
      </c>
      <c r="F15" s="17">
        <f>SUM(F9:F14)</f>
        <v>67961094.60269208</v>
      </c>
      <c r="G15" s="17">
        <f>SUM(G9:G14)</f>
        <v>69493996.98111619</v>
      </c>
      <c r="H15" s="43">
        <f>SUM(H9:H14)</f>
        <v>63068856.97729543</v>
      </c>
      <c r="I15" s="12"/>
      <c r="J15" s="130"/>
    </row>
    <row r="16" spans="1:8" ht="15">
      <c r="A16" s="35"/>
      <c r="B16" s="36"/>
      <c r="C16" s="36"/>
      <c r="D16" s="41"/>
      <c r="E16" s="41"/>
      <c r="F16" s="36"/>
      <c r="G16" s="36"/>
      <c r="H16" s="37"/>
    </row>
    <row r="17" spans="1:8" ht="12.75">
      <c r="A17" s="35" t="s">
        <v>147</v>
      </c>
      <c r="B17" s="12">
        <f>+'2006 OEB Approved Rev, Defic.'!C6</f>
        <v>53394209</v>
      </c>
      <c r="C17" s="12">
        <f>+'2006 Revenue Deficiency'!C6</f>
        <v>57455803.41366726</v>
      </c>
      <c r="D17" s="12">
        <f>+'2007 Revenue Deficiency'!C6</f>
        <v>59795224.62555068</v>
      </c>
      <c r="E17" s="12">
        <f>+'2008 Revenue Deficiency'!C6</f>
        <v>60262873.28173965</v>
      </c>
      <c r="F17" s="12">
        <f>+'2009 Revenue Deficiency'!C6</f>
        <v>60935610.07638194</v>
      </c>
      <c r="G17" s="12">
        <f>+'2010 Bridge Revenue Deficiency'!C6</f>
        <v>59611677.22109681</v>
      </c>
      <c r="H17" s="87">
        <f>'2011 Test Revenue Deficiency'!B6</f>
        <v>58744769.62568525</v>
      </c>
    </row>
    <row r="18" spans="1:8" ht="12.75">
      <c r="A18" s="35" t="s">
        <v>39</v>
      </c>
      <c r="B18" s="12">
        <f>+'2006 OEB Approved Rev, Defic.'!C7</f>
        <v>3008438</v>
      </c>
      <c r="C18" s="12">
        <f>+'2006 Revenue Deficiency'!C7</f>
        <v>5092689.75</v>
      </c>
      <c r="D18" s="12">
        <f>+'2007 Revenue Deficiency'!C7</f>
        <v>4571062.12</v>
      </c>
      <c r="E18" s="12">
        <f>+'2008 Revenue Deficiency'!C7</f>
        <v>4061417.23</v>
      </c>
      <c r="F18" s="12">
        <f>+'2009 Revenue Deficiency'!C7</f>
        <v>3789918.14</v>
      </c>
      <c r="G18" s="12">
        <f>+'2010 Bridge Revenue Deficiency'!C7</f>
        <v>3883514.1414299975</v>
      </c>
      <c r="H18" s="87">
        <f>'2011 Test Revenue Deficiency'!B7</f>
        <v>3986411.822583976</v>
      </c>
    </row>
    <row r="19" spans="1:8" ht="12.75">
      <c r="A19" s="35" t="s">
        <v>88</v>
      </c>
      <c r="B19" s="30">
        <f aca="true" t="shared" si="0" ref="B19:H19">SUM(B17:B18)</f>
        <v>56402647</v>
      </c>
      <c r="C19" s="30">
        <f t="shared" si="0"/>
        <v>62548493.16366726</v>
      </c>
      <c r="D19" s="30">
        <f t="shared" si="0"/>
        <v>64366286.74555068</v>
      </c>
      <c r="E19" s="30">
        <f t="shared" si="0"/>
        <v>64324290.51173965</v>
      </c>
      <c r="F19" s="30">
        <f t="shared" si="0"/>
        <v>64725528.21638194</v>
      </c>
      <c r="G19" s="30">
        <f t="shared" si="0"/>
        <v>63495191.36252681</v>
      </c>
      <c r="H19" s="42">
        <f t="shared" si="0"/>
        <v>62731181.448269226</v>
      </c>
    </row>
    <row r="20" spans="1:8" ht="12.75">
      <c r="A20" s="35"/>
      <c r="B20" s="12"/>
      <c r="C20" s="12"/>
      <c r="D20" s="12"/>
      <c r="E20" s="12"/>
      <c r="F20" s="12"/>
      <c r="G20" s="12"/>
      <c r="H20" s="39"/>
    </row>
    <row r="21" spans="1:8" ht="12.75">
      <c r="A21" s="44" t="s">
        <v>0</v>
      </c>
      <c r="B21" s="30">
        <f>+B19-B15</f>
        <v>0.1690441220998764</v>
      </c>
      <c r="C21" s="30">
        <f>+C19-C15</f>
        <v>1626606.0885424614</v>
      </c>
      <c r="D21" s="30">
        <f>+D19-D15</f>
        <v>-1384662.5908350497</v>
      </c>
      <c r="E21" s="30">
        <f>+E19-E15</f>
        <v>384462.2845920697</v>
      </c>
      <c r="F21" s="30">
        <f>+F19-F15</f>
        <v>-3235566.3863101453</v>
      </c>
      <c r="G21" s="30">
        <f>+G19-G15</f>
        <v>-5998805.618589379</v>
      </c>
      <c r="H21" s="42">
        <f>+H19-H15</f>
        <v>-337675.52902620286</v>
      </c>
    </row>
    <row r="22" spans="1:8" ht="12.75">
      <c r="A22" s="45"/>
      <c r="B22" s="27"/>
      <c r="C22" s="27"/>
      <c r="D22" s="27"/>
      <c r="E22" s="27"/>
      <c r="F22" s="36"/>
      <c r="G22" s="61"/>
      <c r="H22" s="94"/>
    </row>
    <row r="23" spans="1:8" ht="12.75">
      <c r="A23" s="46" t="s">
        <v>149</v>
      </c>
      <c r="B23" s="12"/>
      <c r="C23" s="12"/>
      <c r="D23" s="12"/>
      <c r="E23" s="12"/>
      <c r="F23" s="36"/>
      <c r="G23" s="36"/>
      <c r="H23" s="94"/>
    </row>
    <row r="24" spans="1:8" ht="27" customHeight="1" thickBot="1">
      <c r="A24" s="145" t="s">
        <v>150</v>
      </c>
      <c r="B24" s="146"/>
      <c r="C24" s="146"/>
      <c r="D24" s="146"/>
      <c r="E24" s="146"/>
      <c r="F24" s="146"/>
      <c r="G24" s="146"/>
      <c r="H24" s="147"/>
    </row>
    <row r="25" spans="1:8" ht="13.5" thickBot="1">
      <c r="A25" s="97"/>
      <c r="B25" s="97"/>
      <c r="C25" s="97"/>
      <c r="D25" s="97"/>
      <c r="E25" s="97"/>
      <c r="F25" s="97"/>
      <c r="G25" s="97"/>
      <c r="H25" s="97"/>
    </row>
    <row r="26" spans="1:8" ht="16.5" thickBot="1">
      <c r="A26" s="139" t="s">
        <v>152</v>
      </c>
      <c r="B26" s="140"/>
      <c r="C26" s="140"/>
      <c r="D26" s="140"/>
      <c r="E26" s="140"/>
      <c r="F26" s="140"/>
      <c r="G26" s="140"/>
      <c r="H26" s="141"/>
    </row>
    <row r="27" spans="1:8" s="122" customFormat="1" ht="16.5" thickBot="1">
      <c r="A27" s="123"/>
      <c r="B27" s="124"/>
      <c r="C27" s="124"/>
      <c r="D27" s="124"/>
      <c r="E27" s="124"/>
      <c r="F27" s="124"/>
      <c r="G27" s="124"/>
      <c r="H27" s="125"/>
    </row>
    <row r="28" spans="1:8" ht="30">
      <c r="A28" s="100"/>
      <c r="B28" s="101" t="s">
        <v>119</v>
      </c>
      <c r="C28" s="101" t="s">
        <v>72</v>
      </c>
      <c r="D28" s="101" t="s">
        <v>102</v>
      </c>
      <c r="E28" s="101" t="s">
        <v>104</v>
      </c>
      <c r="F28" s="101" t="s">
        <v>103</v>
      </c>
      <c r="G28" s="101" t="s">
        <v>105</v>
      </c>
      <c r="H28" s="102" t="s">
        <v>106</v>
      </c>
    </row>
    <row r="29" spans="1:8" ht="12.75">
      <c r="A29" s="35"/>
      <c r="B29" s="12"/>
      <c r="C29" s="12"/>
      <c r="D29" s="12"/>
      <c r="E29" s="12"/>
      <c r="F29" s="36"/>
      <c r="G29" s="36"/>
      <c r="H29" s="37"/>
    </row>
    <row r="30" spans="1:8" ht="25.5">
      <c r="A30" s="50" t="s">
        <v>146</v>
      </c>
      <c r="B30" s="12">
        <f>+B9+B11</f>
        <v>14612247.127813285</v>
      </c>
      <c r="C30" s="12">
        <f aca="true" t="shared" si="1" ref="C30:H30">+C9+C11</f>
        <v>17013450.88</v>
      </c>
      <c r="D30" s="12">
        <f t="shared" si="1"/>
        <v>16640892.519999998</v>
      </c>
      <c r="E30" s="12">
        <f t="shared" si="1"/>
        <v>17867702.35</v>
      </c>
      <c r="F30" s="12">
        <f t="shared" si="1"/>
        <v>18774462.71</v>
      </c>
      <c r="G30" s="12">
        <f t="shared" si="1"/>
        <v>20632111.22003387</v>
      </c>
      <c r="H30" s="39">
        <f t="shared" si="1"/>
        <v>22206535.03</v>
      </c>
    </row>
    <row r="31" spans="1:8" ht="12.75">
      <c r="A31" s="35" t="s">
        <v>41</v>
      </c>
      <c r="B31" s="12">
        <f>+B10</f>
        <v>12792509.68</v>
      </c>
      <c r="C31" s="12">
        <f aca="true" t="shared" si="2" ref="C31:H31">+C10</f>
        <v>15278461.92</v>
      </c>
      <c r="D31" s="12">
        <f t="shared" si="2"/>
        <v>15598344.739999998</v>
      </c>
      <c r="E31" s="12">
        <f t="shared" si="2"/>
        <v>16216369.479999999</v>
      </c>
      <c r="F31" s="12">
        <f t="shared" si="2"/>
        <v>17450904.92</v>
      </c>
      <c r="G31" s="12">
        <f t="shared" si="2"/>
        <v>19413139.88</v>
      </c>
      <c r="H31" s="39">
        <f t="shared" si="2"/>
        <v>12509116.815333333</v>
      </c>
    </row>
    <row r="32" spans="1:8" ht="12.75">
      <c r="A32" s="35" t="s">
        <v>11</v>
      </c>
      <c r="B32" s="12">
        <f>+B12</f>
        <v>9527121.17536979</v>
      </c>
      <c r="C32" s="12">
        <f aca="true" t="shared" si="3" ref="C32:H32">+C12</f>
        <v>9953706.807091068</v>
      </c>
      <c r="D32" s="12">
        <f t="shared" si="3"/>
        <v>10366879.696068982</v>
      </c>
      <c r="E32" s="12">
        <f t="shared" si="3"/>
        <v>11374276.961604882</v>
      </c>
      <c r="F32" s="12">
        <f t="shared" si="3"/>
        <v>12432656.763228143</v>
      </c>
      <c r="G32" s="12">
        <f t="shared" si="3"/>
        <v>13141265.348920727</v>
      </c>
      <c r="H32" s="39">
        <f t="shared" si="3"/>
        <v>12875425.141047763</v>
      </c>
    </row>
    <row r="33" spans="1:8" ht="12.75">
      <c r="A33" s="35" t="s">
        <v>95</v>
      </c>
      <c r="B33" s="12">
        <f>+B13</f>
        <v>9376631.304215536</v>
      </c>
      <c r="C33" s="12">
        <f aca="true" t="shared" si="4" ref="C33:H33">+C13</f>
        <v>8130155.612253781</v>
      </c>
      <c r="D33" s="12">
        <f t="shared" si="4"/>
        <v>12160957.22817041</v>
      </c>
      <c r="E33" s="12">
        <f t="shared" si="4"/>
        <v>7594620.660906804</v>
      </c>
      <c r="F33" s="12">
        <f t="shared" si="4"/>
        <v>8569841.3491231</v>
      </c>
      <c r="G33" s="12">
        <f t="shared" si="4"/>
        <v>4828645.5825358005</v>
      </c>
      <c r="H33" s="39">
        <f t="shared" si="4"/>
        <v>2272952.985888371</v>
      </c>
    </row>
    <row r="34" spans="1:8" ht="12.75">
      <c r="A34" s="35" t="s">
        <v>25</v>
      </c>
      <c r="B34" s="12">
        <f>+B14</f>
        <v>10094137.543557264</v>
      </c>
      <c r="C34" s="12">
        <f>+C14</f>
        <v>10546111.855779942</v>
      </c>
      <c r="D34" s="12">
        <f>+D14</f>
        <v>10983875.15214634</v>
      </c>
      <c r="E34" s="12">
        <f>+E14</f>
        <v>10886858.774635892</v>
      </c>
      <c r="F34" s="12">
        <f>+F14</f>
        <v>10733228.86034084</v>
      </c>
      <c r="G34" s="12">
        <f>+G14</f>
        <v>11478834.949625794</v>
      </c>
      <c r="H34" s="39">
        <f>+H14</f>
        <v>13204827.005025959</v>
      </c>
    </row>
    <row r="35" spans="1:8" ht="12.75">
      <c r="A35" s="35" t="s">
        <v>43</v>
      </c>
      <c r="B35" s="17">
        <f>SUM(B30:B34)</f>
        <v>56402646.83095588</v>
      </c>
      <c r="C35" s="17">
        <f aca="true" t="shared" si="5" ref="C35:H35">SUM(C30:C34)</f>
        <v>60921887.0751248</v>
      </c>
      <c r="D35" s="17">
        <f t="shared" si="5"/>
        <v>65750949.33638573</v>
      </c>
      <c r="E35" s="17">
        <f t="shared" si="5"/>
        <v>63939828.22714758</v>
      </c>
      <c r="F35" s="17">
        <f t="shared" si="5"/>
        <v>67961094.60269208</v>
      </c>
      <c r="G35" s="17">
        <f t="shared" si="5"/>
        <v>69493996.98111619</v>
      </c>
      <c r="H35" s="43">
        <f t="shared" si="5"/>
        <v>63068856.97729543</v>
      </c>
    </row>
    <row r="36" spans="1:8" ht="12.75">
      <c r="A36" s="84" t="s">
        <v>37</v>
      </c>
      <c r="B36" s="27">
        <f>-B18</f>
        <v>-3008438</v>
      </c>
      <c r="C36" s="27">
        <f aca="true" t="shared" si="6" ref="C36:H36">-C18</f>
        <v>-5092689.75</v>
      </c>
      <c r="D36" s="27">
        <f t="shared" si="6"/>
        <v>-4571062.12</v>
      </c>
      <c r="E36" s="27">
        <f t="shared" si="6"/>
        <v>-4061417.23</v>
      </c>
      <c r="F36" s="27">
        <f t="shared" si="6"/>
        <v>-3789918.14</v>
      </c>
      <c r="G36" s="27">
        <f t="shared" si="6"/>
        <v>-3883514.1414299975</v>
      </c>
      <c r="H36" s="103">
        <f t="shared" si="6"/>
        <v>-3986411.822583976</v>
      </c>
    </row>
    <row r="37" spans="1:8" ht="13.5" thickBot="1">
      <c r="A37" s="84" t="s">
        <v>38</v>
      </c>
      <c r="B37" s="10">
        <f>+B35+B36</f>
        <v>53394208.83095588</v>
      </c>
      <c r="C37" s="10">
        <f aca="true" t="shared" si="7" ref="C37:H37">+C35+C36</f>
        <v>55829197.3251248</v>
      </c>
      <c r="D37" s="10">
        <f t="shared" si="7"/>
        <v>61179887.21638573</v>
      </c>
      <c r="E37" s="10">
        <f t="shared" si="7"/>
        <v>59878410.99714758</v>
      </c>
      <c r="F37" s="10">
        <f t="shared" si="7"/>
        <v>64171176.46269208</v>
      </c>
      <c r="G37" s="10">
        <f t="shared" si="7"/>
        <v>65610482.83968619</v>
      </c>
      <c r="H37" s="38">
        <f t="shared" si="7"/>
        <v>59082445.154711455</v>
      </c>
    </row>
    <row r="38" spans="1:8" ht="14.25" thickBot="1" thickTop="1">
      <c r="A38" s="40"/>
      <c r="B38" s="98"/>
      <c r="C38" s="98"/>
      <c r="D38" s="98"/>
      <c r="E38" s="98"/>
      <c r="F38" s="98"/>
      <c r="G38" s="98"/>
      <c r="H38" s="99"/>
    </row>
    <row r="39" spans="2:5" ht="17.25" customHeight="1">
      <c r="B39" s="27"/>
      <c r="C39" s="27"/>
      <c r="D39" s="27"/>
      <c r="E39" s="27"/>
    </row>
    <row r="40" ht="13.5" thickBot="1"/>
    <row r="41" spans="1:8" ht="15.75">
      <c r="A41" s="137" t="s">
        <v>153</v>
      </c>
      <c r="B41" s="138"/>
      <c r="C41" s="138"/>
      <c r="D41" s="138"/>
      <c r="E41" s="138"/>
      <c r="F41" s="138"/>
      <c r="G41" s="138"/>
      <c r="H41" s="142"/>
    </row>
    <row r="42" spans="1:8" s="122" customFormat="1" ht="15.75">
      <c r="A42" s="119"/>
      <c r="B42" s="120"/>
      <c r="C42" s="120"/>
      <c r="D42" s="120"/>
      <c r="E42" s="120"/>
      <c r="F42" s="120"/>
      <c r="G42" s="120"/>
      <c r="H42" s="121"/>
    </row>
    <row r="43" spans="1:8" ht="30">
      <c r="A43" s="32"/>
      <c r="B43" s="33" t="s">
        <v>119</v>
      </c>
      <c r="C43" s="33" t="s">
        <v>72</v>
      </c>
      <c r="D43" s="33" t="s">
        <v>102</v>
      </c>
      <c r="E43" s="33" t="s">
        <v>104</v>
      </c>
      <c r="F43" s="33" t="s">
        <v>103</v>
      </c>
      <c r="G43" s="33" t="s">
        <v>105</v>
      </c>
      <c r="H43" s="34" t="s">
        <v>106</v>
      </c>
    </row>
    <row r="44" spans="1:8" ht="12.75">
      <c r="A44" s="35"/>
      <c r="B44" s="36"/>
      <c r="C44" s="36"/>
      <c r="D44" s="36"/>
      <c r="E44" s="36"/>
      <c r="F44" s="36"/>
      <c r="G44" s="36"/>
      <c r="H44" s="37"/>
    </row>
    <row r="45" spans="1:8" ht="12.75">
      <c r="A45" s="52" t="s">
        <v>50</v>
      </c>
      <c r="B45" s="36"/>
      <c r="C45" s="36"/>
      <c r="D45" s="36"/>
      <c r="E45" s="36"/>
      <c r="F45" s="36"/>
      <c r="G45" s="36"/>
      <c r="H45" s="37"/>
    </row>
    <row r="46" spans="1:8" ht="12.75">
      <c r="A46" s="35" t="s">
        <v>98</v>
      </c>
      <c r="B46" s="12">
        <f>+B54*B57</f>
        <v>137080880.22114804</v>
      </c>
      <c r="C46" s="12">
        <f>+C54*C57</f>
        <v>143218802.9797276</v>
      </c>
      <c r="D46" s="12">
        <f>+D54*D57</f>
        <v>149163736.63408607</v>
      </c>
      <c r="E46" s="12">
        <f>+E54*E57</f>
        <v>163658661.31805587</v>
      </c>
      <c r="F46" s="12">
        <f>+F54*F57</f>
        <v>178887147.67234737</v>
      </c>
      <c r="G46" s="12">
        <f>+G54*G57</f>
        <v>191313915.82709655</v>
      </c>
      <c r="H46" s="39">
        <f>+H54*H57</f>
        <v>199669763.18083608</v>
      </c>
    </row>
    <row r="47" spans="1:8" ht="12.75">
      <c r="A47" s="35" t="s">
        <v>99</v>
      </c>
      <c r="B47" s="12">
        <f>+B54*B58</f>
        <v>0</v>
      </c>
      <c r="C47" s="12">
        <f>+C54*C58</f>
        <v>0</v>
      </c>
      <c r="D47" s="12">
        <f>+D54*D58</f>
        <v>0</v>
      </c>
      <c r="E47" s="12">
        <f>+E54*E58</f>
        <v>0</v>
      </c>
      <c r="F47" s="12">
        <f>+F54*F58</f>
        <v>0</v>
      </c>
      <c r="G47" s="12">
        <f>+G54*G58</f>
        <v>0</v>
      </c>
      <c r="H47" s="39">
        <f>+H54*H58</f>
        <v>0</v>
      </c>
    </row>
    <row r="48" spans="1:8" ht="12.75">
      <c r="A48" s="35" t="s">
        <v>47</v>
      </c>
      <c r="B48" s="19">
        <f>+B46+B47</f>
        <v>137080880.22114804</v>
      </c>
      <c r="C48" s="19">
        <f>+C46+C47</f>
        <v>143218802.9797276</v>
      </c>
      <c r="D48" s="19">
        <f>+D46+D47</f>
        <v>149163736.63408607</v>
      </c>
      <c r="E48" s="19">
        <f>+E46+E47</f>
        <v>163658661.31805587</v>
      </c>
      <c r="F48" s="19">
        <f>+F46+F47</f>
        <v>178887147.67234737</v>
      </c>
      <c r="G48" s="19">
        <f>+G46+G47</f>
        <v>191313915.82709655</v>
      </c>
      <c r="H48" s="53">
        <f>+H46+H47</f>
        <v>199669763.18083608</v>
      </c>
    </row>
    <row r="49" spans="1:8" ht="12.75">
      <c r="A49" s="35"/>
      <c r="B49" s="36"/>
      <c r="C49" s="36"/>
      <c r="D49" s="36"/>
      <c r="E49" s="36"/>
      <c r="F49" s="36"/>
      <c r="G49" s="36"/>
      <c r="H49" s="37"/>
    </row>
    <row r="50" spans="1:8" ht="12.75">
      <c r="A50" s="52" t="s">
        <v>49</v>
      </c>
      <c r="B50" s="36"/>
      <c r="C50" s="36"/>
      <c r="D50" s="36"/>
      <c r="E50" s="36"/>
      <c r="F50" s="36"/>
      <c r="G50" s="36"/>
      <c r="H50" s="37"/>
    </row>
    <row r="51" spans="1:8" ht="12.75">
      <c r="A51" s="35" t="s">
        <v>51</v>
      </c>
      <c r="B51" s="12">
        <v>0</v>
      </c>
      <c r="C51" s="12">
        <v>0</v>
      </c>
      <c r="D51" s="12">
        <v>0</v>
      </c>
      <c r="E51" s="12">
        <v>0</v>
      </c>
      <c r="F51" s="12">
        <v>0</v>
      </c>
      <c r="G51" s="12">
        <v>0</v>
      </c>
      <c r="H51" s="39">
        <v>0</v>
      </c>
    </row>
    <row r="52" spans="1:8" ht="12.75">
      <c r="A52" s="35" t="s">
        <v>48</v>
      </c>
      <c r="B52" s="12">
        <f>+B54*B63</f>
        <v>112157083.81730294</v>
      </c>
      <c r="C52" s="12">
        <f>+C54*C63</f>
        <v>117179020.61977711</v>
      </c>
      <c r="D52" s="12">
        <f>+D54*D63</f>
        <v>122043057.24607041</v>
      </c>
      <c r="E52" s="12">
        <f>+E54*E63</f>
        <v>120965097.49595433</v>
      </c>
      <c r="F52" s="12">
        <f>+F54*F63</f>
        <v>119258098.44823158</v>
      </c>
      <c r="G52" s="12">
        <f>+G54*G63</f>
        <v>127542610.55139771</v>
      </c>
      <c r="H52" s="39">
        <f>+H54*H63</f>
        <v>133113175.45389074</v>
      </c>
    </row>
    <row r="53" spans="1:8" ht="12.75">
      <c r="A53" s="35" t="s">
        <v>53</v>
      </c>
      <c r="B53" s="19">
        <f>+B51+B52</f>
        <v>112157083.81730294</v>
      </c>
      <c r="C53" s="19">
        <f>+C51+C52</f>
        <v>117179020.61977711</v>
      </c>
      <c r="D53" s="19">
        <f>+D51+D52</f>
        <v>122043057.24607041</v>
      </c>
      <c r="E53" s="19">
        <f>+E51+E52</f>
        <v>120965097.49595433</v>
      </c>
      <c r="F53" s="19">
        <f>+F51+F52</f>
        <v>119258098.44823158</v>
      </c>
      <c r="G53" s="19">
        <f>+G51+G52</f>
        <v>127542610.55139771</v>
      </c>
      <c r="H53" s="53">
        <f>+H51+H52</f>
        <v>133113175.45389074</v>
      </c>
    </row>
    <row r="54" spans="1:8" ht="13.5" thickBot="1">
      <c r="A54" s="35" t="s">
        <v>29</v>
      </c>
      <c r="B54" s="25">
        <f>+'2006 OEB Approved Rev, Defic.'!C37</f>
        <v>249237964.038451</v>
      </c>
      <c r="C54" s="25">
        <f>+'2006 Revenue Deficiency'!C37</f>
        <v>260397823.59950468</v>
      </c>
      <c r="D54" s="25">
        <f>+'2007 Revenue Deficiency'!C37</f>
        <v>271206793.88015646</v>
      </c>
      <c r="E54" s="25">
        <f>+'2008 Revenue Deficiency'!C37</f>
        <v>284623758.8140102</v>
      </c>
      <c r="F54" s="25">
        <f>+'2009 Revenue Deficiency'!C37</f>
        <v>298145246.12057894</v>
      </c>
      <c r="G54" s="25">
        <f>+'2010 Bridge Revenue Deficiency'!B37</f>
        <v>318856526.37849426</v>
      </c>
      <c r="H54" s="54">
        <f>+'2011 Test Revenue Deficiency'!B37</f>
        <v>332782938.6347268</v>
      </c>
    </row>
    <row r="55" spans="1:8" ht="13.5" thickTop="1">
      <c r="A55" s="35"/>
      <c r="B55" s="36"/>
      <c r="C55" s="36"/>
      <c r="D55" s="36"/>
      <c r="E55" s="36"/>
      <c r="F55" s="36"/>
      <c r="G55" s="36"/>
      <c r="H55" s="37"/>
    </row>
    <row r="56" spans="1:8" ht="12.75">
      <c r="A56" s="52" t="s">
        <v>52</v>
      </c>
      <c r="B56" s="36"/>
      <c r="C56" s="36"/>
      <c r="D56" s="36"/>
      <c r="E56" s="36"/>
      <c r="F56" s="36"/>
      <c r="G56" s="36"/>
      <c r="H56" s="37"/>
    </row>
    <row r="57" spans="1:8" ht="12.75">
      <c r="A57" s="35" t="s">
        <v>56</v>
      </c>
      <c r="B57" s="55">
        <f>+'2006 OEB Approved Rev, Defic.'!C53</f>
        <v>0.55</v>
      </c>
      <c r="C57" s="55">
        <f>+'2006 Revenue Deficiency'!C53</f>
        <v>0.55</v>
      </c>
      <c r="D57" s="55">
        <f>+'2007 Revenue Deficiency'!C53</f>
        <v>0.55</v>
      </c>
      <c r="E57" s="55">
        <f>+'2008 Revenue Deficiency'!C53</f>
        <v>0.575</v>
      </c>
      <c r="F57" s="55">
        <f>+'2009 Revenue Deficiency'!C53</f>
        <v>0.6</v>
      </c>
      <c r="G57" s="55">
        <f>+'2010 Bridge Revenue Deficiency'!C53</f>
        <v>0.6</v>
      </c>
      <c r="H57" s="93">
        <f>+'2011 Test Revenue Deficiency'!B53</f>
        <v>0.6</v>
      </c>
    </row>
    <row r="58" spans="1:8" ht="12.75">
      <c r="A58" s="35" t="s">
        <v>57</v>
      </c>
      <c r="B58" s="55">
        <v>0</v>
      </c>
      <c r="C58" s="55">
        <v>0</v>
      </c>
      <c r="D58" s="55">
        <v>0</v>
      </c>
      <c r="E58" s="55">
        <v>0</v>
      </c>
      <c r="F58" s="55">
        <v>0</v>
      </c>
      <c r="G58" s="55">
        <v>0</v>
      </c>
      <c r="H58" s="93">
        <v>0</v>
      </c>
    </row>
    <row r="59" spans="1:8" ht="12.75">
      <c r="A59" s="35" t="s">
        <v>58</v>
      </c>
      <c r="B59" s="20">
        <f>+B57+B58</f>
        <v>0.55</v>
      </c>
      <c r="C59" s="20">
        <f>+C57+C58</f>
        <v>0.55</v>
      </c>
      <c r="D59" s="20">
        <f>+D57+D58</f>
        <v>0.55</v>
      </c>
      <c r="E59" s="20">
        <f>+E57+E58</f>
        <v>0.575</v>
      </c>
      <c r="F59" s="20">
        <f>+F57+F58</f>
        <v>0.6</v>
      </c>
      <c r="G59" s="20">
        <f>+G57+G58</f>
        <v>0.6</v>
      </c>
      <c r="H59" s="56">
        <f>+H57+H58</f>
        <v>0.6</v>
      </c>
    </row>
    <row r="60" spans="1:8" ht="12.75">
      <c r="A60" s="35"/>
      <c r="B60" s="36"/>
      <c r="C60" s="36"/>
      <c r="D60" s="36"/>
      <c r="E60" s="36"/>
      <c r="F60" s="36"/>
      <c r="G60" s="36"/>
      <c r="H60" s="37"/>
    </row>
    <row r="61" spans="1:8" ht="12.75">
      <c r="A61" s="35" t="s">
        <v>54</v>
      </c>
      <c r="B61" s="36"/>
      <c r="C61" s="36"/>
      <c r="D61" s="36"/>
      <c r="E61" s="36"/>
      <c r="F61" s="36"/>
      <c r="G61" s="36"/>
      <c r="H61" s="37"/>
    </row>
    <row r="62" spans="1:8" ht="12.75">
      <c r="A62" s="35" t="s">
        <v>59</v>
      </c>
      <c r="B62" s="55">
        <v>0</v>
      </c>
      <c r="C62" s="55">
        <v>0</v>
      </c>
      <c r="D62" s="55">
        <v>0</v>
      </c>
      <c r="E62" s="55">
        <v>0</v>
      </c>
      <c r="F62" s="55">
        <v>0</v>
      </c>
      <c r="G62" s="55">
        <v>0</v>
      </c>
      <c r="H62" s="93">
        <v>0</v>
      </c>
    </row>
    <row r="63" spans="1:8" ht="12.75">
      <c r="A63" s="35" t="s">
        <v>60</v>
      </c>
      <c r="B63" s="55">
        <f>+'2006 OEB Approved Rev, Defic.'!C54</f>
        <v>0.45</v>
      </c>
      <c r="C63" s="55">
        <f>+'2006 Revenue Deficiency'!C54</f>
        <v>0.45</v>
      </c>
      <c r="D63" s="55">
        <f>+'2007 Revenue Deficiency'!C54</f>
        <v>0.45</v>
      </c>
      <c r="E63" s="55">
        <f>+'2008 Revenue Deficiency'!C54</f>
        <v>0.425</v>
      </c>
      <c r="F63" s="55">
        <f>+'2009 Revenue Deficiency'!C54</f>
        <v>0.4</v>
      </c>
      <c r="G63" s="55">
        <f>+'2010 Bridge Revenue Deficiency'!B54</f>
        <v>0.4</v>
      </c>
      <c r="H63" s="93">
        <f>+'2011 Test Revenue Deficiency'!B54</f>
        <v>0.4</v>
      </c>
    </row>
    <row r="64" spans="1:8" ht="12.75">
      <c r="A64" s="35" t="s">
        <v>61</v>
      </c>
      <c r="B64" s="20">
        <f>+B62+B63</f>
        <v>0.45</v>
      </c>
      <c r="C64" s="20">
        <f>+C62+C63</f>
        <v>0.45</v>
      </c>
      <c r="D64" s="20">
        <f>+D62+D63</f>
        <v>0.45</v>
      </c>
      <c r="E64" s="20">
        <f>+E62+E63</f>
        <v>0.425</v>
      </c>
      <c r="F64" s="20">
        <f>+F62+F63</f>
        <v>0.4</v>
      </c>
      <c r="G64" s="20">
        <f>+G62+G63</f>
        <v>0.4</v>
      </c>
      <c r="H64" s="56">
        <f>+H62+H63</f>
        <v>0.4</v>
      </c>
    </row>
    <row r="65" spans="1:8" ht="13.5" thickBot="1">
      <c r="A65" s="35" t="s">
        <v>62</v>
      </c>
      <c r="B65" s="21">
        <f>+B59+B64</f>
        <v>1</v>
      </c>
      <c r="C65" s="21">
        <f>+C59+C64</f>
        <v>1</v>
      </c>
      <c r="D65" s="21">
        <f>+D59+D64</f>
        <v>1</v>
      </c>
      <c r="E65" s="21">
        <f>+E59+E64</f>
        <v>1</v>
      </c>
      <c r="F65" s="21">
        <f>+F59+F64</f>
        <v>1</v>
      </c>
      <c r="G65" s="21">
        <f>+G59+G64</f>
        <v>1</v>
      </c>
      <c r="H65" s="57">
        <f>+H59+H64</f>
        <v>1</v>
      </c>
    </row>
    <row r="66" spans="1:8" ht="13.5" thickTop="1">
      <c r="A66" s="35"/>
      <c r="B66" s="36"/>
      <c r="C66" s="36"/>
      <c r="D66" s="36"/>
      <c r="E66" s="36"/>
      <c r="F66" s="36"/>
      <c r="G66" s="36"/>
      <c r="H66" s="37"/>
    </row>
    <row r="67" spans="1:8" ht="12.75">
      <c r="A67" s="52" t="s">
        <v>55</v>
      </c>
      <c r="B67" s="36"/>
      <c r="C67" s="36"/>
      <c r="D67" s="36"/>
      <c r="E67" s="36"/>
      <c r="F67" s="36"/>
      <c r="G67" s="36"/>
      <c r="H67" s="37"/>
    </row>
    <row r="68" spans="1:8" ht="12.75">
      <c r="A68" s="35" t="s">
        <v>50</v>
      </c>
      <c r="B68" s="36"/>
      <c r="C68" s="36"/>
      <c r="D68" s="36"/>
      <c r="E68" s="36"/>
      <c r="F68" s="36"/>
      <c r="G68" s="36"/>
      <c r="H68" s="37"/>
    </row>
    <row r="69" spans="1:8" ht="12.75">
      <c r="A69" s="35" t="s">
        <v>45</v>
      </c>
      <c r="B69" s="55">
        <f>+'2006 OEB Approved Rev, Defic.'!C49</f>
        <v>0.0695</v>
      </c>
      <c r="C69" s="55">
        <f>+'2006 Revenue Deficiency'!C49</f>
        <v>0.0695</v>
      </c>
      <c r="D69" s="55">
        <f>+'2007 Revenue Deficiency'!C49</f>
        <v>0.0695</v>
      </c>
      <c r="E69" s="55">
        <f>+'2008 Revenue Deficiency'!C49</f>
        <v>0.0695</v>
      </c>
      <c r="F69" s="55">
        <f>+'2009 Revenue Deficiency'!C49</f>
        <v>0.0695</v>
      </c>
      <c r="G69" s="55">
        <f>+'2010 Bridge Revenue Deficiency'!B49</f>
        <v>0.06868954248366013</v>
      </c>
      <c r="H69" s="93">
        <f>+'2011 Test Revenue Deficiency'!B49</f>
        <v>0.0644836</v>
      </c>
    </row>
    <row r="70" spans="1:8" ht="12.75">
      <c r="A70" s="35" t="s">
        <v>46</v>
      </c>
      <c r="B70" s="55">
        <v>0</v>
      </c>
      <c r="C70" s="55">
        <v>0</v>
      </c>
      <c r="D70" s="55">
        <v>0</v>
      </c>
      <c r="E70" s="55">
        <v>0</v>
      </c>
      <c r="F70" s="55">
        <v>0</v>
      </c>
      <c r="G70" s="55">
        <v>0</v>
      </c>
      <c r="H70" s="93">
        <v>0</v>
      </c>
    </row>
    <row r="71" spans="1:8" ht="12.75">
      <c r="A71" s="35" t="s">
        <v>63</v>
      </c>
      <c r="B71" s="20">
        <f>+B83/B48</f>
        <v>0.0695</v>
      </c>
      <c r="C71" s="20">
        <f>+C83/C48</f>
        <v>0.0695</v>
      </c>
      <c r="D71" s="20">
        <f>+D83/D48</f>
        <v>0.0695</v>
      </c>
      <c r="E71" s="20">
        <f>+E83/E48</f>
        <v>0.0695</v>
      </c>
      <c r="F71" s="20">
        <f>+F83/F48</f>
        <v>0.0695</v>
      </c>
      <c r="G71" s="20">
        <f>+G83/G48</f>
        <v>0.06868954248366013</v>
      </c>
      <c r="H71" s="56">
        <f>+H83/H48</f>
        <v>0.0644836</v>
      </c>
    </row>
    <row r="72" spans="1:8" ht="12.75">
      <c r="A72" s="35"/>
      <c r="B72" s="58"/>
      <c r="C72" s="58"/>
      <c r="D72" s="58"/>
      <c r="E72" s="58"/>
      <c r="F72" s="58"/>
      <c r="G72" s="58"/>
      <c r="H72" s="62"/>
    </row>
    <row r="73" spans="1:8" ht="12.75">
      <c r="A73" s="35" t="s">
        <v>49</v>
      </c>
      <c r="B73" s="58"/>
      <c r="C73" s="58"/>
      <c r="D73" s="58"/>
      <c r="E73" s="58"/>
      <c r="F73" s="58"/>
      <c r="G73" s="58"/>
      <c r="H73" s="62"/>
    </row>
    <row r="74" spans="1:8" ht="12.75">
      <c r="A74" s="35" t="s">
        <v>51</v>
      </c>
      <c r="B74" s="55">
        <v>0</v>
      </c>
      <c r="C74" s="55">
        <v>0</v>
      </c>
      <c r="D74" s="55">
        <v>0</v>
      </c>
      <c r="E74" s="55">
        <v>0</v>
      </c>
      <c r="F74" s="55">
        <v>0</v>
      </c>
      <c r="G74" s="55">
        <v>0</v>
      </c>
      <c r="H74" s="93">
        <v>0</v>
      </c>
    </row>
    <row r="75" spans="1:8" ht="12.75">
      <c r="A75" s="35" t="s">
        <v>48</v>
      </c>
      <c r="B75" s="55">
        <f>+'2006 OEB Approved Rev, Defic.'!C50</f>
        <v>0.09</v>
      </c>
      <c r="C75" s="55">
        <f>+'2006 Revenue Deficiency'!C50</f>
        <v>0.09</v>
      </c>
      <c r="D75" s="55">
        <f>+'2007 Revenue Deficiency'!C50</f>
        <v>0.09</v>
      </c>
      <c r="E75" s="55">
        <f>+'2008 Revenue Deficiency'!C50</f>
        <v>0.09</v>
      </c>
      <c r="F75" s="55">
        <f>+'2009 Revenue Deficiency'!C50</f>
        <v>0.09</v>
      </c>
      <c r="G75" s="55">
        <f>+'2010 Bridge Revenue Deficiency'!B50</f>
        <v>0.09</v>
      </c>
      <c r="H75" s="93">
        <f>+'2011 Test Revenue Deficiency'!B50</f>
        <v>0.0992</v>
      </c>
    </row>
    <row r="76" spans="1:8" ht="12.75">
      <c r="A76" s="35" t="s">
        <v>64</v>
      </c>
      <c r="B76" s="20">
        <f>+B74+B75</f>
        <v>0.09</v>
      </c>
      <c r="C76" s="20">
        <f>+C74+C75</f>
        <v>0.09</v>
      </c>
      <c r="D76" s="20">
        <f>+D74+D75</f>
        <v>0.09</v>
      </c>
      <c r="E76" s="20">
        <f>+E74+E75</f>
        <v>0.09</v>
      </c>
      <c r="F76" s="20">
        <f>+F74+F75</f>
        <v>0.09</v>
      </c>
      <c r="G76" s="20">
        <f>+G74+G75</f>
        <v>0.09</v>
      </c>
      <c r="H76" s="56">
        <f>+H74+H75</f>
        <v>0.0992</v>
      </c>
    </row>
    <row r="77" spans="1:8" ht="13.5" thickBot="1">
      <c r="A77" s="35" t="s">
        <v>65</v>
      </c>
      <c r="B77" s="22">
        <f>+B89/B54</f>
        <v>0.078725</v>
      </c>
      <c r="C77" s="22">
        <f>+C89/C54</f>
        <v>0.07872500000000002</v>
      </c>
      <c r="D77" s="22">
        <f>+D89/D54</f>
        <v>0.078725</v>
      </c>
      <c r="E77" s="22">
        <f>+E89/E54</f>
        <v>0.0782125</v>
      </c>
      <c r="F77" s="22">
        <f>+F89/F54</f>
        <v>0.07769999999999999</v>
      </c>
      <c r="G77" s="22">
        <f>+G89/G54</f>
        <v>0.07721372549019609</v>
      </c>
      <c r="H77" s="59">
        <f>+H89/H54</f>
        <v>0.07837016</v>
      </c>
    </row>
    <row r="78" spans="1:8" ht="13.5" thickTop="1">
      <c r="A78" s="35"/>
      <c r="B78" s="36"/>
      <c r="C78" s="36"/>
      <c r="D78" s="36"/>
      <c r="E78" s="36"/>
      <c r="F78" s="36"/>
      <c r="G78" s="36"/>
      <c r="H78" s="37"/>
    </row>
    <row r="79" spans="1:8" ht="12.75">
      <c r="A79" s="52" t="s">
        <v>76</v>
      </c>
      <c r="B79" s="36"/>
      <c r="C79" s="36"/>
      <c r="D79" s="36"/>
      <c r="E79" s="36"/>
      <c r="F79" s="36"/>
      <c r="G79" s="36"/>
      <c r="H79" s="37"/>
    </row>
    <row r="80" spans="1:8" ht="12.75">
      <c r="A80" s="52" t="s">
        <v>69</v>
      </c>
      <c r="B80" s="36"/>
      <c r="C80" s="36"/>
      <c r="D80" s="36"/>
      <c r="E80" s="36"/>
      <c r="F80" s="36"/>
      <c r="G80" s="36"/>
      <c r="H80" s="37"/>
    </row>
    <row r="81" spans="1:8" ht="12.75">
      <c r="A81" s="35" t="s">
        <v>66</v>
      </c>
      <c r="B81" s="12">
        <f>+B46*B69</f>
        <v>9527121.17536979</v>
      </c>
      <c r="C81" s="12">
        <f>+C46*C69</f>
        <v>9953706.807091068</v>
      </c>
      <c r="D81" s="12">
        <f>+D46*D69</f>
        <v>10366879.696068984</v>
      </c>
      <c r="E81" s="12">
        <f>+E46*E69</f>
        <v>11374276.961604884</v>
      </c>
      <c r="F81" s="12">
        <f>+F46*F69</f>
        <v>12432656.763228143</v>
      </c>
      <c r="G81" s="12">
        <f>+G46*G69</f>
        <v>13141265.348920727</v>
      </c>
      <c r="H81" s="39">
        <f>+H46*H69</f>
        <v>12875425.141047763</v>
      </c>
    </row>
    <row r="82" spans="1:8" ht="12.75">
      <c r="A82" s="35" t="s">
        <v>67</v>
      </c>
      <c r="B82" s="12">
        <f>+B47*B70</f>
        <v>0</v>
      </c>
      <c r="C82" s="12">
        <f>+C47*C70</f>
        <v>0</v>
      </c>
      <c r="D82" s="12">
        <f>+D47*D70</f>
        <v>0</v>
      </c>
      <c r="E82" s="12">
        <f>+E47*E70</f>
        <v>0</v>
      </c>
      <c r="F82" s="12">
        <f>+F47*F70</f>
        <v>0</v>
      </c>
      <c r="G82" s="12">
        <f>+G47*G70</f>
        <v>0</v>
      </c>
      <c r="H82" s="39">
        <f>+H47*H70</f>
        <v>0</v>
      </c>
    </row>
    <row r="83" spans="1:8" ht="12.75">
      <c r="A83" s="35" t="s">
        <v>68</v>
      </c>
      <c r="B83" s="19">
        <f>+B81+B82</f>
        <v>9527121.17536979</v>
      </c>
      <c r="C83" s="19">
        <f>+C81+C82</f>
        <v>9953706.807091068</v>
      </c>
      <c r="D83" s="19">
        <f>+D81+D82</f>
        <v>10366879.696068984</v>
      </c>
      <c r="E83" s="19">
        <f>+E81+E82</f>
        <v>11374276.961604884</v>
      </c>
      <c r="F83" s="19">
        <f>+F81+F82</f>
        <v>12432656.763228143</v>
      </c>
      <c r="G83" s="19">
        <f>+G81+G82</f>
        <v>13141265.348920727</v>
      </c>
      <c r="H83" s="53">
        <f>+H81+H82</f>
        <v>12875425.141047763</v>
      </c>
    </row>
    <row r="84" spans="1:8" ht="12.75">
      <c r="A84" s="35"/>
      <c r="B84" s="36"/>
      <c r="C84" s="36"/>
      <c r="D84" s="36"/>
      <c r="E84" s="36"/>
      <c r="F84" s="36"/>
      <c r="G84" s="36"/>
      <c r="H84" s="37"/>
    </row>
    <row r="85" spans="1:8" ht="12.75">
      <c r="A85" s="52" t="s">
        <v>100</v>
      </c>
      <c r="B85" s="36"/>
      <c r="C85" s="36"/>
      <c r="D85" s="36"/>
      <c r="E85" s="36"/>
      <c r="F85" s="36"/>
      <c r="G85" s="36"/>
      <c r="H85" s="37"/>
    </row>
    <row r="86" spans="1:8" ht="12.75">
      <c r="A86" s="35" t="s">
        <v>51</v>
      </c>
      <c r="B86" s="12">
        <f>+B51*B74</f>
        <v>0</v>
      </c>
      <c r="C86" s="12">
        <f>+C51*C74</f>
        <v>0</v>
      </c>
      <c r="D86" s="12">
        <f>+D51*D74</f>
        <v>0</v>
      </c>
      <c r="E86" s="12">
        <f>+E51*E74</f>
        <v>0</v>
      </c>
      <c r="F86" s="12">
        <f>+F51*F74</f>
        <v>0</v>
      </c>
      <c r="G86" s="12">
        <f>+G51*G74</f>
        <v>0</v>
      </c>
      <c r="H86" s="39">
        <v>0</v>
      </c>
    </row>
    <row r="87" spans="1:8" ht="12.75">
      <c r="A87" s="35" t="s">
        <v>48</v>
      </c>
      <c r="B87" s="12">
        <f>+B52*B75</f>
        <v>10094137.543557264</v>
      </c>
      <c r="C87" s="12">
        <f>+C52*C75</f>
        <v>10546111.85577994</v>
      </c>
      <c r="D87" s="12">
        <f>+D52*D75</f>
        <v>10983875.152146338</v>
      </c>
      <c r="E87" s="12">
        <f>+E52*E75</f>
        <v>10886858.77463589</v>
      </c>
      <c r="F87" s="12">
        <f>+F52*F75</f>
        <v>10733228.860340841</v>
      </c>
      <c r="G87" s="12">
        <f>+G52*G75</f>
        <v>11478834.949625794</v>
      </c>
      <c r="H87" s="39">
        <f>+H52*H75</f>
        <v>13204827.00502596</v>
      </c>
    </row>
    <row r="88" spans="1:8" ht="12.75">
      <c r="A88" s="35" t="s">
        <v>70</v>
      </c>
      <c r="B88" s="19">
        <f>+B86+B87</f>
        <v>10094137.543557264</v>
      </c>
      <c r="C88" s="19">
        <f>+C86+C87</f>
        <v>10546111.85577994</v>
      </c>
      <c r="D88" s="19">
        <f>+D86+D87</f>
        <v>10983875.152146338</v>
      </c>
      <c r="E88" s="19">
        <f>+E86+E87</f>
        <v>10886858.77463589</v>
      </c>
      <c r="F88" s="19">
        <f>+F86+F87</f>
        <v>10733228.860340841</v>
      </c>
      <c r="G88" s="19">
        <f>+G86+G87</f>
        <v>11478834.949625794</v>
      </c>
      <c r="H88" s="53">
        <f>+H86+H87</f>
        <v>13204827.00502596</v>
      </c>
    </row>
    <row r="89" spans="1:8" ht="13.5" thickBot="1">
      <c r="A89" s="40" t="s">
        <v>71</v>
      </c>
      <c r="B89" s="28">
        <f>+B83+B88</f>
        <v>19621258.718927056</v>
      </c>
      <c r="C89" s="28">
        <f>+C83+C88</f>
        <v>20499818.66287101</v>
      </c>
      <c r="D89" s="28">
        <f>+D83+D88</f>
        <v>21350754.84821532</v>
      </c>
      <c r="E89" s="28">
        <f>+E83+E88</f>
        <v>22261135.736240774</v>
      </c>
      <c r="F89" s="28">
        <f>+F83+F88</f>
        <v>23165885.623568982</v>
      </c>
      <c r="G89" s="28">
        <f>+G83+G88</f>
        <v>24620100.298546523</v>
      </c>
      <c r="H89" s="60">
        <f>+H83+H88</f>
        <v>26080252.14607372</v>
      </c>
    </row>
    <row r="91" ht="13.5" thickBot="1"/>
    <row r="92" spans="1:8" ht="15.75">
      <c r="A92" s="137" t="s">
        <v>154</v>
      </c>
      <c r="B92" s="138"/>
      <c r="C92" s="138"/>
      <c r="D92" s="138"/>
      <c r="E92" s="138"/>
      <c r="F92" s="138"/>
      <c r="G92" s="138"/>
      <c r="H92" s="142"/>
    </row>
    <row r="93" spans="1:8" s="122" customFormat="1" ht="15.75">
      <c r="A93" s="119"/>
      <c r="B93" s="120"/>
      <c r="C93" s="120"/>
      <c r="D93" s="120"/>
      <c r="E93" s="120"/>
      <c r="F93" s="120"/>
      <c r="G93" s="120"/>
      <c r="H93" s="121"/>
    </row>
    <row r="94" spans="1:8" ht="30">
      <c r="A94" s="32"/>
      <c r="B94" s="33" t="s">
        <v>119</v>
      </c>
      <c r="C94" s="33" t="s">
        <v>72</v>
      </c>
      <c r="D94" s="33" t="s">
        <v>102</v>
      </c>
      <c r="E94" s="33" t="s">
        <v>104</v>
      </c>
      <c r="F94" s="33" t="s">
        <v>103</v>
      </c>
      <c r="G94" s="33" t="s">
        <v>105</v>
      </c>
      <c r="H94" s="34" t="s">
        <v>106</v>
      </c>
    </row>
    <row r="95" spans="1:8" ht="13.5" thickBot="1">
      <c r="A95" s="35"/>
      <c r="B95" s="36"/>
      <c r="C95" s="36"/>
      <c r="D95" s="36"/>
      <c r="E95" s="36"/>
      <c r="F95" s="36"/>
      <c r="G95" s="36"/>
      <c r="H95" s="37"/>
    </row>
    <row r="96" spans="1:8" ht="13.5" thickBot="1">
      <c r="A96" s="35" t="s">
        <v>101</v>
      </c>
      <c r="B96" s="113">
        <f>+B54</f>
        <v>249237964.038451</v>
      </c>
      <c r="C96" s="113">
        <f aca="true" t="shared" si="8" ref="C96:H96">+C54</f>
        <v>260397823.59950468</v>
      </c>
      <c r="D96" s="113">
        <f t="shared" si="8"/>
        <v>271206793.88015646</v>
      </c>
      <c r="E96" s="113">
        <f t="shared" si="8"/>
        <v>284623758.8140102</v>
      </c>
      <c r="F96" s="113">
        <f t="shared" si="8"/>
        <v>298145246.12057894</v>
      </c>
      <c r="G96" s="113">
        <f t="shared" si="8"/>
        <v>318856526.37849426</v>
      </c>
      <c r="H96" s="114">
        <f t="shared" si="8"/>
        <v>332782938.6347268</v>
      </c>
    </row>
    <row r="97" spans="1:8" ht="12.75">
      <c r="A97" s="35"/>
      <c r="B97" s="61"/>
      <c r="C97" s="61"/>
      <c r="D97" s="61"/>
      <c r="E97" s="61"/>
      <c r="F97" s="36"/>
      <c r="G97" s="36"/>
      <c r="H97" s="37"/>
    </row>
    <row r="98" spans="1:8" ht="12.75">
      <c r="A98" s="35" t="s">
        <v>80</v>
      </c>
      <c r="B98" s="61"/>
      <c r="C98" s="61"/>
      <c r="D98" s="61"/>
      <c r="E98" s="61"/>
      <c r="F98" s="36"/>
      <c r="G98" s="36"/>
      <c r="H98" s="37"/>
    </row>
    <row r="99" spans="1:8" ht="12.75">
      <c r="A99" s="35" t="s">
        <v>12</v>
      </c>
      <c r="B99" s="12">
        <f>+'2006 OEB Approved Rev, Defic.'!C40</f>
        <v>10094137.651542649</v>
      </c>
      <c r="C99" s="12">
        <f>+'2006 Revenue Deficiency'!C40</f>
        <v>11585187.825140871</v>
      </c>
      <c r="D99" s="12">
        <f>+'2007 Revenue Deficiency'!C40</f>
        <v>10099352.68912091</v>
      </c>
      <c r="E99" s="12">
        <f>+'2008 Revenue Deficiency'!C40</f>
        <v>11142526.193889624</v>
      </c>
      <c r="F99" s="12">
        <f>+'2009 Revenue Deficiency'!C40</f>
        <v>8565399.38151304</v>
      </c>
      <c r="G99" s="12">
        <f>+'2010 Bridge Revenue Deficiency'!B40</f>
        <v>7339659.072799122</v>
      </c>
      <c r="H99" s="39">
        <f>+'2011 Test Revenue Deficiency'!B40</f>
        <v>12962544.812949657</v>
      </c>
    </row>
    <row r="100" spans="1:8" ht="12.75">
      <c r="A100" s="35" t="s">
        <v>74</v>
      </c>
      <c r="B100" s="12">
        <f>+'2006 OEB Approved Rev, Defic.'!C39</f>
        <v>9527121.17536979</v>
      </c>
      <c r="C100" s="12">
        <f>+'2006 Revenue Deficiency'!C39</f>
        <v>9953706.807091068</v>
      </c>
      <c r="D100" s="12">
        <f>+'2007 Revenue Deficiency'!C39</f>
        <v>10366879.696068982</v>
      </c>
      <c r="E100" s="12">
        <f>+'2008 Revenue Deficiency'!C39</f>
        <v>11374276.961604882</v>
      </c>
      <c r="F100" s="12">
        <f>+'2009 Revenue Deficiency'!C39</f>
        <v>12432656.763228143</v>
      </c>
      <c r="G100" s="12">
        <f>+'2010 Bridge Revenue Deficiency'!B39</f>
        <v>13141265.348920727</v>
      </c>
      <c r="H100" s="39">
        <f>+'2011 Test Revenue Deficiency'!B39</f>
        <v>12875425.141047763</v>
      </c>
    </row>
    <row r="101" spans="1:8" ht="12.75">
      <c r="A101" s="35" t="s">
        <v>81</v>
      </c>
      <c r="B101" s="17">
        <f aca="true" t="shared" si="9" ref="B101:H101">+B99+B100</f>
        <v>19621258.82691244</v>
      </c>
      <c r="C101" s="17">
        <f t="shared" si="9"/>
        <v>21538894.63223194</v>
      </c>
      <c r="D101" s="17">
        <f t="shared" si="9"/>
        <v>20466232.38518989</v>
      </c>
      <c r="E101" s="17">
        <f t="shared" si="9"/>
        <v>22516803.155494504</v>
      </c>
      <c r="F101" s="17">
        <f t="shared" si="9"/>
        <v>20998056.144741185</v>
      </c>
      <c r="G101" s="17">
        <f>+G99+G100</f>
        <v>20480924.42171985</v>
      </c>
      <c r="H101" s="43">
        <f t="shared" si="9"/>
        <v>25837969.95399742</v>
      </c>
    </row>
    <row r="102" spans="1:8" ht="13.5" thickBot="1">
      <c r="A102" s="35"/>
      <c r="B102" s="12"/>
      <c r="C102" s="12"/>
      <c r="D102" s="12"/>
      <c r="E102" s="12"/>
      <c r="F102" s="36"/>
      <c r="G102" s="36"/>
      <c r="H102" s="37"/>
    </row>
    <row r="103" spans="1:8" ht="13.5" thickBot="1">
      <c r="A103" s="35" t="s">
        <v>73</v>
      </c>
      <c r="B103" s="115">
        <f aca="true" t="shared" si="10" ref="B103:H103">+B101/B96</f>
        <v>0.0787250004332622</v>
      </c>
      <c r="C103" s="115">
        <f t="shared" si="10"/>
        <v>0.08271534045291809</v>
      </c>
      <c r="D103" s="115">
        <f t="shared" si="10"/>
        <v>0.07546356819598594</v>
      </c>
      <c r="E103" s="115">
        <f t="shared" si="10"/>
        <v>0.07911076450300236</v>
      </c>
      <c r="F103" s="115">
        <f t="shared" si="10"/>
        <v>0.0704289483664916</v>
      </c>
      <c r="G103" s="115">
        <f t="shared" si="10"/>
        <v>0.06423241404006343</v>
      </c>
      <c r="H103" s="116">
        <f t="shared" si="10"/>
        <v>0.0776421112813058</v>
      </c>
    </row>
    <row r="104" spans="1:8" ht="12.75">
      <c r="A104" s="35"/>
      <c r="B104" s="58"/>
      <c r="C104" s="58"/>
      <c r="D104" s="58"/>
      <c r="E104" s="58"/>
      <c r="F104" s="36"/>
      <c r="G104" s="36"/>
      <c r="H104" s="37"/>
    </row>
    <row r="105" spans="1:8" ht="12.75">
      <c r="A105" s="35" t="s">
        <v>82</v>
      </c>
      <c r="B105" s="58"/>
      <c r="C105" s="58"/>
      <c r="D105" s="58"/>
      <c r="E105" s="58"/>
      <c r="F105" s="36"/>
      <c r="G105" s="36"/>
      <c r="H105" s="37"/>
    </row>
    <row r="106" spans="1:8" ht="12.75">
      <c r="A106" s="35" t="s">
        <v>83</v>
      </c>
      <c r="B106" s="63">
        <f>+B88</f>
        <v>10094137.543557264</v>
      </c>
      <c r="C106" s="63">
        <f>+C88</f>
        <v>10546111.85577994</v>
      </c>
      <c r="D106" s="63">
        <f>+D88</f>
        <v>10983875.152146338</v>
      </c>
      <c r="E106" s="63">
        <f>+E88</f>
        <v>10886858.77463589</v>
      </c>
      <c r="F106" s="63">
        <f>+F88</f>
        <v>10733228.860340841</v>
      </c>
      <c r="G106" s="63">
        <f>+G88</f>
        <v>11478834.949625794</v>
      </c>
      <c r="H106" s="95">
        <f>+H88</f>
        <v>13204827.00502596</v>
      </c>
    </row>
    <row r="107" spans="1:8" ht="12.75">
      <c r="A107" s="35" t="s">
        <v>84</v>
      </c>
      <c r="B107" s="63">
        <f>+B83</f>
        <v>9527121.17536979</v>
      </c>
      <c r="C107" s="63">
        <f>+C83</f>
        <v>9953706.807091068</v>
      </c>
      <c r="D107" s="63">
        <f>+D83</f>
        <v>10366879.696068984</v>
      </c>
      <c r="E107" s="63">
        <f>+E83</f>
        <v>11374276.961604884</v>
      </c>
      <c r="F107" s="63">
        <f>+F83</f>
        <v>12432656.763228143</v>
      </c>
      <c r="G107" s="63">
        <f>+G83</f>
        <v>13141265.348920727</v>
      </c>
      <c r="H107" s="95">
        <f>+H83</f>
        <v>12875425.141047763</v>
      </c>
    </row>
    <row r="108" spans="1:8" ht="12.75">
      <c r="A108" s="35" t="s">
        <v>85</v>
      </c>
      <c r="B108" s="23">
        <f>+B106+B107</f>
        <v>19621258.718927056</v>
      </c>
      <c r="C108" s="23">
        <f>+C106+C107</f>
        <v>20499818.66287101</v>
      </c>
      <c r="D108" s="23">
        <f>+D106+D107</f>
        <v>21350754.84821532</v>
      </c>
      <c r="E108" s="23">
        <f>+E106+E107</f>
        <v>22261135.736240774</v>
      </c>
      <c r="F108" s="23">
        <f>+F106+F107</f>
        <v>23165885.623568982</v>
      </c>
      <c r="G108" s="23">
        <f>+G106+G107</f>
        <v>24620100.298546523</v>
      </c>
      <c r="H108" s="64">
        <f>+H106+H107</f>
        <v>26080252.14607372</v>
      </c>
    </row>
    <row r="109" spans="1:8" ht="13.5" thickBot="1">
      <c r="A109" s="35"/>
      <c r="B109" s="58"/>
      <c r="C109" s="58"/>
      <c r="D109" s="58"/>
      <c r="E109" s="58"/>
      <c r="F109" s="58"/>
      <c r="G109" s="58"/>
      <c r="H109" s="62"/>
    </row>
    <row r="110" spans="1:8" ht="13.5" thickBot="1">
      <c r="A110" s="35" t="s">
        <v>75</v>
      </c>
      <c r="B110" s="117">
        <f>+B108/B96</f>
        <v>0.078725</v>
      </c>
      <c r="C110" s="117">
        <f>+C108/C96</f>
        <v>0.07872500000000002</v>
      </c>
      <c r="D110" s="117">
        <f>+D108/D96</f>
        <v>0.078725</v>
      </c>
      <c r="E110" s="117">
        <f>+E108/E96</f>
        <v>0.0782125</v>
      </c>
      <c r="F110" s="117">
        <f>+F108/F96</f>
        <v>0.07769999999999999</v>
      </c>
      <c r="G110" s="117">
        <f>+G108/G96</f>
        <v>0.07721372549019609</v>
      </c>
      <c r="H110" s="118">
        <f>+H108/H96</f>
        <v>0.07837016</v>
      </c>
    </row>
    <row r="111" spans="1:8" ht="12.75">
      <c r="A111" s="35"/>
      <c r="B111" s="12"/>
      <c r="C111" s="12"/>
      <c r="D111" s="12"/>
      <c r="E111" s="12"/>
      <c r="F111" s="12"/>
      <c r="G111" s="12"/>
      <c r="H111" s="39"/>
    </row>
    <row r="112" spans="1:8" ht="12.75">
      <c r="A112" s="35" t="s">
        <v>77</v>
      </c>
      <c r="B112" s="30">
        <f>+B101-B108</f>
        <v>0.10798538476228714</v>
      </c>
      <c r="C112" s="30">
        <f>+C101-C108</f>
        <v>1039075.969360929</v>
      </c>
      <c r="D112" s="30">
        <f>+D101-D108</f>
        <v>-884522.4630254284</v>
      </c>
      <c r="E112" s="30">
        <f>+E101-E108</f>
        <v>255667.41925372928</v>
      </c>
      <c r="F112" s="30">
        <f>+F101-F108</f>
        <v>-2167829.478827797</v>
      </c>
      <c r="G112" s="30">
        <f>+G101-G108</f>
        <v>-4139175.8768266737</v>
      </c>
      <c r="H112" s="42">
        <f>+H101-H108</f>
        <v>-242282.19207630306</v>
      </c>
    </row>
    <row r="113" spans="1:8" ht="12.75">
      <c r="A113" s="35"/>
      <c r="B113" s="12"/>
      <c r="C113" s="12"/>
      <c r="D113" s="12"/>
      <c r="E113" s="12"/>
      <c r="F113" s="12"/>
      <c r="G113" s="12"/>
      <c r="H113" s="39"/>
    </row>
    <row r="114" spans="1:8" ht="13.5" thickBot="1">
      <c r="A114" s="35" t="s">
        <v>86</v>
      </c>
      <c r="B114" s="18">
        <f>+B112/(1-0.3612)</f>
        <v>0.16904412141873376</v>
      </c>
      <c r="C114" s="18">
        <f>+C112/(1-'2006 OEB Approved Rev, Defic.'!C35)</f>
        <v>1626606.0885424686</v>
      </c>
      <c r="D114" s="18">
        <f>+D112/(1-'2007 Revenue Deficiency'!C35)</f>
        <v>-1384662.5908350474</v>
      </c>
      <c r="E114" s="18">
        <f>+E112/(1-'2008 Revenue Deficiency'!B35)</f>
        <v>384462.2845920741</v>
      </c>
      <c r="F114" s="18">
        <f>+F112/(1-'2009 Revenue Deficiency'!B35)</f>
        <v>-3235566.386310145</v>
      </c>
      <c r="G114" s="18">
        <f>+G112/(1-'2010 Bridge Revenue Deficiency'!B35)</f>
        <v>-5998805.618589383</v>
      </c>
      <c r="H114" s="65">
        <f>+H112/(1-'2011 Test Revenue Deficiency'!B35)</f>
        <v>-337675.52902620635</v>
      </c>
    </row>
    <row r="115" spans="1:8" ht="13.5" thickTop="1">
      <c r="A115" s="35"/>
      <c r="B115" s="12"/>
      <c r="C115" s="12"/>
      <c r="D115" s="12"/>
      <c r="E115" s="12"/>
      <c r="F115" s="36"/>
      <c r="G115" s="36"/>
      <c r="H115" s="37"/>
    </row>
    <row r="116" spans="1:8" ht="13.5" thickBot="1">
      <c r="A116" s="40" t="s">
        <v>96</v>
      </c>
      <c r="B116" s="47"/>
      <c r="C116" s="47"/>
      <c r="D116" s="47"/>
      <c r="E116" s="47"/>
      <c r="F116" s="48"/>
      <c r="G116" s="48"/>
      <c r="H116" s="49"/>
    </row>
    <row r="118" ht="13.5" thickBot="1"/>
    <row r="119" spans="1:8" ht="15.75">
      <c r="A119" s="137" t="s">
        <v>87</v>
      </c>
      <c r="B119" s="138"/>
      <c r="C119" s="138"/>
      <c r="D119" s="138"/>
      <c r="E119" s="138"/>
      <c r="F119" s="138"/>
      <c r="G119" s="138"/>
      <c r="H119" s="142"/>
    </row>
    <row r="120" spans="1:8" s="122" customFormat="1" ht="15.75">
      <c r="A120" s="126"/>
      <c r="B120" s="127"/>
      <c r="C120" s="127"/>
      <c r="D120" s="127"/>
      <c r="E120" s="127"/>
      <c r="F120" s="128"/>
      <c r="G120" s="128"/>
      <c r="H120" s="129"/>
    </row>
    <row r="121" spans="1:8" ht="30">
      <c r="A121" s="32"/>
      <c r="B121" s="33" t="s">
        <v>119</v>
      </c>
      <c r="C121" s="33" t="s">
        <v>72</v>
      </c>
      <c r="D121" s="33" t="s">
        <v>102</v>
      </c>
      <c r="E121" s="33" t="s">
        <v>104</v>
      </c>
      <c r="F121" s="33" t="s">
        <v>103</v>
      </c>
      <c r="G121" s="33" t="s">
        <v>105</v>
      </c>
      <c r="H121" s="34" t="s">
        <v>106</v>
      </c>
    </row>
    <row r="122" spans="1:8" ht="12.75">
      <c r="A122" s="35" t="s">
        <v>42</v>
      </c>
      <c r="B122" s="61">
        <f aca="true" t="shared" si="11" ref="B122:H123">+B17</f>
        <v>53394209</v>
      </c>
      <c r="C122" s="61">
        <f t="shared" si="11"/>
        <v>57455803.41366726</v>
      </c>
      <c r="D122" s="61">
        <f t="shared" si="11"/>
        <v>59795224.62555068</v>
      </c>
      <c r="E122" s="61">
        <f t="shared" si="11"/>
        <v>60262873.28173965</v>
      </c>
      <c r="F122" s="61">
        <f t="shared" si="11"/>
        <v>60935610.07638194</v>
      </c>
      <c r="G122" s="61">
        <f t="shared" si="11"/>
        <v>59611677.22109681</v>
      </c>
      <c r="H122" s="94">
        <f t="shared" si="11"/>
        <v>58744769.62568525</v>
      </c>
    </row>
    <row r="123" spans="1:8" ht="12.75">
      <c r="A123" s="35" t="s">
        <v>39</v>
      </c>
      <c r="B123" s="61">
        <f t="shared" si="11"/>
        <v>3008438</v>
      </c>
      <c r="C123" s="61">
        <f t="shared" si="11"/>
        <v>5092689.75</v>
      </c>
      <c r="D123" s="61">
        <f t="shared" si="11"/>
        <v>4571062.12</v>
      </c>
      <c r="E123" s="61">
        <f t="shared" si="11"/>
        <v>4061417.23</v>
      </c>
      <c r="F123" s="61">
        <f t="shared" si="11"/>
        <v>3789918.14</v>
      </c>
      <c r="G123" s="61">
        <f t="shared" si="11"/>
        <v>3883514.1414299975</v>
      </c>
      <c r="H123" s="94">
        <f t="shared" si="11"/>
        <v>3986411.822583976</v>
      </c>
    </row>
    <row r="124" spans="1:8" ht="12.75">
      <c r="A124" s="35" t="s">
        <v>44</v>
      </c>
      <c r="B124" s="19">
        <f aca="true" t="shared" si="12" ref="B124:H124">SUM(B122:B123)</f>
        <v>56402647</v>
      </c>
      <c r="C124" s="19">
        <f t="shared" si="12"/>
        <v>62548493.16366726</v>
      </c>
      <c r="D124" s="19">
        <f t="shared" si="12"/>
        <v>64366286.74555068</v>
      </c>
      <c r="E124" s="19">
        <f t="shared" si="12"/>
        <v>64324290.51173965</v>
      </c>
      <c r="F124" s="19">
        <f t="shared" si="12"/>
        <v>64725528.21638194</v>
      </c>
      <c r="G124" s="19">
        <f t="shared" si="12"/>
        <v>63495191.36252681</v>
      </c>
      <c r="H124" s="53">
        <f t="shared" si="12"/>
        <v>62731181.448269226</v>
      </c>
    </row>
    <row r="125" spans="1:8" ht="12.75">
      <c r="A125" s="35"/>
      <c r="B125" s="36"/>
      <c r="C125" s="36"/>
      <c r="D125" s="36"/>
      <c r="E125" s="36"/>
      <c r="F125" s="36"/>
      <c r="G125" s="36"/>
      <c r="H125" s="96"/>
    </row>
    <row r="126" spans="1:8" ht="12.75">
      <c r="A126" s="35" t="s">
        <v>89</v>
      </c>
      <c r="B126" s="61">
        <f>+B9</f>
        <v>13748003.120000001</v>
      </c>
      <c r="C126" s="61">
        <f aca="true" t="shared" si="13" ref="C126:H126">+C9</f>
        <v>16155650.879999999</v>
      </c>
      <c r="D126" s="61">
        <f t="shared" si="13"/>
        <v>15925810.519999998</v>
      </c>
      <c r="E126" s="61">
        <f t="shared" si="13"/>
        <v>17173680.35</v>
      </c>
      <c r="F126" s="61">
        <f t="shared" si="13"/>
        <v>17836428.71</v>
      </c>
      <c r="G126" s="61">
        <f t="shared" si="13"/>
        <v>20393299.84</v>
      </c>
      <c r="H126" s="94">
        <f t="shared" si="13"/>
        <v>22206535.03</v>
      </c>
    </row>
    <row r="127" spans="1:8" ht="12.75">
      <c r="A127" s="35" t="s">
        <v>35</v>
      </c>
      <c r="B127" s="61">
        <f>+B10</f>
        <v>12792509.68</v>
      </c>
      <c r="C127" s="61">
        <f aca="true" t="shared" si="14" ref="C127:H127">+C10</f>
        <v>15278461.92</v>
      </c>
      <c r="D127" s="61">
        <f t="shared" si="14"/>
        <v>15598344.739999998</v>
      </c>
      <c r="E127" s="61">
        <f t="shared" si="14"/>
        <v>16216369.479999999</v>
      </c>
      <c r="F127" s="61">
        <f t="shared" si="14"/>
        <v>17450904.92</v>
      </c>
      <c r="G127" s="61">
        <f t="shared" si="14"/>
        <v>19413139.88</v>
      </c>
      <c r="H127" s="94">
        <f t="shared" si="14"/>
        <v>12509116.815333333</v>
      </c>
    </row>
    <row r="128" spans="1:8" ht="12.75">
      <c r="A128" s="35" t="s">
        <v>90</v>
      </c>
      <c r="B128" s="61">
        <f>+B11</f>
        <v>864244.0078132842</v>
      </c>
      <c r="C128" s="61">
        <f aca="true" t="shared" si="15" ref="C128:H128">+C11</f>
        <v>857800</v>
      </c>
      <c r="D128" s="61">
        <f t="shared" si="15"/>
        <v>715082</v>
      </c>
      <c r="E128" s="61">
        <f t="shared" si="15"/>
        <v>694022</v>
      </c>
      <c r="F128" s="61">
        <f t="shared" si="15"/>
        <v>938034</v>
      </c>
      <c r="G128" s="61">
        <f t="shared" si="15"/>
        <v>238811.3800338707</v>
      </c>
      <c r="H128" s="94">
        <f t="shared" si="15"/>
        <v>0</v>
      </c>
    </row>
    <row r="129" spans="1:8" ht="12.75">
      <c r="A129" s="84" t="s">
        <v>11</v>
      </c>
      <c r="B129" s="61">
        <f>+B12</f>
        <v>9527121.17536979</v>
      </c>
      <c r="C129" s="61">
        <f aca="true" t="shared" si="16" ref="C129:H129">+C12</f>
        <v>9953706.807091068</v>
      </c>
      <c r="D129" s="61">
        <f t="shared" si="16"/>
        <v>10366879.696068982</v>
      </c>
      <c r="E129" s="61">
        <f t="shared" si="16"/>
        <v>11374276.961604882</v>
      </c>
      <c r="F129" s="61">
        <f t="shared" si="16"/>
        <v>12432656.763228143</v>
      </c>
      <c r="G129" s="61">
        <f t="shared" si="16"/>
        <v>13141265.348920727</v>
      </c>
      <c r="H129" s="94">
        <f t="shared" si="16"/>
        <v>12875425.141047763</v>
      </c>
    </row>
    <row r="130" spans="1:8" ht="12.75">
      <c r="A130" s="35" t="s">
        <v>91</v>
      </c>
      <c r="B130" s="19">
        <f>SUM(B126:B129)</f>
        <v>36931877.98318308</v>
      </c>
      <c r="C130" s="19">
        <f aca="true" t="shared" si="17" ref="C130:H130">SUM(C126:C129)</f>
        <v>42245619.60709107</v>
      </c>
      <c r="D130" s="19">
        <f t="shared" si="17"/>
        <v>42606116.95606898</v>
      </c>
      <c r="E130" s="19">
        <f t="shared" si="17"/>
        <v>45458348.79160488</v>
      </c>
      <c r="F130" s="19">
        <f t="shared" si="17"/>
        <v>48658024.39322814</v>
      </c>
      <c r="G130" s="19">
        <f t="shared" si="17"/>
        <v>53186516.4489546</v>
      </c>
      <c r="H130" s="53">
        <f t="shared" si="17"/>
        <v>47591076.9863811</v>
      </c>
    </row>
    <row r="131" spans="1:8" ht="12.75">
      <c r="A131" s="35"/>
      <c r="B131" s="36"/>
      <c r="C131" s="36"/>
      <c r="D131" s="36"/>
      <c r="E131" s="36"/>
      <c r="F131" s="36"/>
      <c r="G131" s="36"/>
      <c r="H131" s="37"/>
    </row>
    <row r="132" spans="1:8" ht="12.75">
      <c r="A132" s="84" t="s">
        <v>155</v>
      </c>
      <c r="B132" s="19">
        <f>+B124-B130</f>
        <v>19470769.01681692</v>
      </c>
      <c r="C132" s="19">
        <f aca="true" t="shared" si="18" ref="C132:H132">+C124-C130</f>
        <v>20302873.556576192</v>
      </c>
      <c r="D132" s="19">
        <f t="shared" si="18"/>
        <v>21760169.7894817</v>
      </c>
      <c r="E132" s="19">
        <f t="shared" si="18"/>
        <v>18865941.720134772</v>
      </c>
      <c r="F132" s="19">
        <f t="shared" si="18"/>
        <v>16067503.823153794</v>
      </c>
      <c r="G132" s="19">
        <f t="shared" si="18"/>
        <v>10308674.913572215</v>
      </c>
      <c r="H132" s="53">
        <f t="shared" si="18"/>
        <v>15140104.461888127</v>
      </c>
    </row>
    <row r="133" spans="1:8" ht="12.75">
      <c r="A133" s="35"/>
      <c r="B133" s="61"/>
      <c r="C133" s="61"/>
      <c r="D133" s="61"/>
      <c r="E133" s="61"/>
      <c r="F133" s="36"/>
      <c r="G133" s="36"/>
      <c r="H133" s="37"/>
    </row>
    <row r="134" spans="1:8" ht="12.75">
      <c r="A134" s="35" t="s">
        <v>36</v>
      </c>
      <c r="B134" s="19">
        <f>+'2006 OEB Approved Rev, Defic.'!C21</f>
        <v>9376631.365274273</v>
      </c>
      <c r="C134" s="19">
        <f>+'2006 Revenue Deficiency'!C21</f>
        <v>8717685.731435321</v>
      </c>
      <c r="D134" s="19">
        <f>+'2007 Revenue Deficiency'!C21</f>
        <v>11660817.10036079</v>
      </c>
      <c r="E134" s="19">
        <f>+'2008 Revenue Deficiency'!C21</f>
        <v>7723415.526245149</v>
      </c>
      <c r="F134" s="19">
        <f>+'2009 Revenue Deficiency'!C21</f>
        <v>7502104.441640752</v>
      </c>
      <c r="G134" s="19">
        <f>+'2010 Bridge Revenue Deficiency'!B21</f>
        <v>2969015.840773093</v>
      </c>
      <c r="H134" s="53">
        <f>+'2011 Test Revenue Deficiency'!B21</f>
        <v>2177559.6489384687</v>
      </c>
    </row>
    <row r="135" spans="1:8" ht="12.75">
      <c r="A135" s="35"/>
      <c r="B135" s="36"/>
      <c r="C135" s="36"/>
      <c r="D135" s="36"/>
      <c r="E135" s="36"/>
      <c r="F135" s="36"/>
      <c r="G135" s="36"/>
      <c r="H135" s="37"/>
    </row>
    <row r="136" spans="1:8" ht="13.5" thickBot="1">
      <c r="A136" s="35" t="s">
        <v>92</v>
      </c>
      <c r="B136" s="15">
        <f aca="true" t="shared" si="19" ref="B136:H136">+B132-B134</f>
        <v>10094137.651542649</v>
      </c>
      <c r="C136" s="15">
        <f t="shared" si="19"/>
        <v>11585187.825140871</v>
      </c>
      <c r="D136" s="15">
        <f t="shared" si="19"/>
        <v>10099352.68912091</v>
      </c>
      <c r="E136" s="15">
        <f t="shared" si="19"/>
        <v>11142526.193889624</v>
      </c>
      <c r="F136" s="15">
        <f t="shared" si="19"/>
        <v>8565399.38151304</v>
      </c>
      <c r="G136" s="15">
        <f t="shared" si="19"/>
        <v>7339659.072799122</v>
      </c>
      <c r="H136" s="66">
        <f t="shared" si="19"/>
        <v>12962544.812949657</v>
      </c>
    </row>
    <row r="137" spans="1:8" ht="13.5" thickTop="1">
      <c r="A137" s="35"/>
      <c r="B137" s="36"/>
      <c r="C137" s="36"/>
      <c r="D137" s="36"/>
      <c r="E137" s="36"/>
      <c r="F137" s="36"/>
      <c r="G137" s="36"/>
      <c r="H137" s="37"/>
    </row>
    <row r="138" spans="1:8" ht="13.5" thickBot="1">
      <c r="A138" s="35" t="s">
        <v>97</v>
      </c>
      <c r="B138" s="28">
        <f>+B106</f>
        <v>10094137.543557264</v>
      </c>
      <c r="C138" s="28">
        <f aca="true" t="shared" si="20" ref="C138:H138">+C106</f>
        <v>10546111.85577994</v>
      </c>
      <c r="D138" s="28">
        <f t="shared" si="20"/>
        <v>10983875.152146338</v>
      </c>
      <c r="E138" s="28">
        <f t="shared" si="20"/>
        <v>10886858.77463589</v>
      </c>
      <c r="F138" s="28">
        <f t="shared" si="20"/>
        <v>10733228.860340841</v>
      </c>
      <c r="G138" s="28">
        <f t="shared" si="20"/>
        <v>11478834.949625794</v>
      </c>
      <c r="H138" s="60">
        <f t="shared" si="20"/>
        <v>13204827.00502596</v>
      </c>
    </row>
    <row r="139" spans="1:8" ht="12.75">
      <c r="A139" s="35"/>
      <c r="B139" s="61"/>
      <c r="C139" s="61"/>
      <c r="D139" s="61"/>
      <c r="E139" s="61"/>
      <c r="F139" s="61"/>
      <c r="G139" s="61"/>
      <c r="H139" s="94"/>
    </row>
    <row r="140" spans="1:8" ht="13.5" thickBot="1">
      <c r="A140" s="35" t="s">
        <v>93</v>
      </c>
      <c r="B140" s="29">
        <f>+B136-B138</f>
        <v>0.10798538476228714</v>
      </c>
      <c r="C140" s="29">
        <f aca="true" t="shared" si="21" ref="C140:H140">+C136-C138</f>
        <v>1039075.9693609308</v>
      </c>
      <c r="D140" s="29">
        <f t="shared" si="21"/>
        <v>-884522.4630254284</v>
      </c>
      <c r="E140" s="29">
        <f t="shared" si="21"/>
        <v>255667.419253733</v>
      </c>
      <c r="F140" s="29">
        <f t="shared" si="21"/>
        <v>-2167829.4788278006</v>
      </c>
      <c r="G140" s="29">
        <f t="shared" si="21"/>
        <v>-4139175.876826672</v>
      </c>
      <c r="H140" s="51">
        <f t="shared" si="21"/>
        <v>-242282.19207630306</v>
      </c>
    </row>
    <row r="141" spans="1:8" ht="12.75">
      <c r="A141" s="35"/>
      <c r="B141" s="36"/>
      <c r="C141" s="36"/>
      <c r="D141" s="36"/>
      <c r="E141" s="36"/>
      <c r="F141" s="36"/>
      <c r="G141" s="36"/>
      <c r="H141" s="37"/>
    </row>
    <row r="142" spans="1:8" ht="13.5" thickBot="1">
      <c r="A142" s="35" t="s">
        <v>94</v>
      </c>
      <c r="B142" s="18">
        <f>+B140/(1-'2006 OEB Approved Rev, Defic.'!B35)</f>
        <v>0.16904412141873376</v>
      </c>
      <c r="C142" s="18">
        <f>+C140/(1-'2006 Revenue Deficiency'!C35)</f>
        <v>1626606.0885424714</v>
      </c>
      <c r="D142" s="18">
        <f>+D140/(1-'2007 Revenue Deficiency'!C35)</f>
        <v>-1384662.5908350474</v>
      </c>
      <c r="E142" s="18">
        <f>+E140/(1-'2008 Revenue Deficiency'!C35)</f>
        <v>384462.2845920797</v>
      </c>
      <c r="F142" s="18">
        <f>+F140/(1-'2009 Revenue Deficiency'!C35)</f>
        <v>-3235566.3863101504</v>
      </c>
      <c r="G142" s="18">
        <f>+G140/(1-'2010 Bridge Revenue Deficiency'!B35)</f>
        <v>-5998805.61858938</v>
      </c>
      <c r="H142" s="65">
        <f>+H140/(1-'2011 Test Revenue Deficiency'!B35)</f>
        <v>-337675.52902620635</v>
      </c>
    </row>
    <row r="143" spans="1:8" ht="14.25" thickBot="1" thickTop="1">
      <c r="A143" s="40"/>
      <c r="B143" s="48"/>
      <c r="C143" s="48"/>
      <c r="D143" s="48"/>
      <c r="E143" s="48"/>
      <c r="F143" s="48"/>
      <c r="G143" s="48"/>
      <c r="H143" s="49"/>
    </row>
    <row r="144" spans="2:5" ht="12.75">
      <c r="B144" s="11"/>
      <c r="C144" s="11"/>
      <c r="D144" s="11"/>
      <c r="E144" s="11"/>
    </row>
    <row r="145" spans="2:5" ht="12.75">
      <c r="B145" s="11"/>
      <c r="C145" s="11"/>
      <c r="D145" s="11"/>
      <c r="E145" s="11"/>
    </row>
    <row r="146" spans="2:5" ht="12.75">
      <c r="B146" s="11"/>
      <c r="C146" s="11"/>
      <c r="D146" s="11"/>
      <c r="E146" s="11"/>
    </row>
  </sheetData>
  <sheetProtection/>
  <mergeCells count="8">
    <mergeCell ref="A26:H26"/>
    <mergeCell ref="A41:H41"/>
    <mergeCell ref="A92:H92"/>
    <mergeCell ref="A119:H119"/>
    <mergeCell ref="A1:H1"/>
    <mergeCell ref="A2:H2"/>
    <mergeCell ref="A24:H24"/>
    <mergeCell ref="A5:H5"/>
  </mergeCells>
  <printOptions/>
  <pageMargins left="1.391732283" right="0.748031496062992" top="0.984251968503937" bottom="0.984251968503937" header="0.511811023622047" footer="0.511811023622047"/>
  <pageSetup fitToHeight="6" horizontalDpi="355" verticalDpi="355" orientation="landscape" scale="64" r:id="rId1"/>
  <rowBreaks count="2" manualBreakCount="2">
    <brk id="40" max="255" man="1"/>
    <brk id="91"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6" sqref="A6"/>
      <selection pane="bottomRight" activeCell="A14" sqref="A14"/>
    </sheetView>
  </sheetViews>
  <sheetFormatPr defaultColWidth="9.140625" defaultRowHeight="12.75"/>
  <cols>
    <col min="1" max="1" width="58.7109375" style="0" bestFit="1" customWidth="1"/>
    <col min="2" max="4" width="25.421875" style="0" customWidth="1"/>
    <col min="6" max="6" width="14.00390625" style="0" bestFit="1" customWidth="1"/>
  </cols>
  <sheetData>
    <row r="1" spans="1:4" ht="15.75">
      <c r="A1" s="143" t="s">
        <v>107</v>
      </c>
      <c r="B1" s="143"/>
      <c r="C1" s="143"/>
      <c r="D1" s="143"/>
    </row>
    <row r="2" spans="1:4" ht="15.75">
      <c r="A2" s="143" t="s">
        <v>141</v>
      </c>
      <c r="B2" s="143"/>
      <c r="C2" s="143"/>
      <c r="D2" s="143"/>
    </row>
    <row r="3" spans="1:4" ht="48" customHeight="1">
      <c r="A3" s="71"/>
      <c r="B3" s="31" t="s">
        <v>142</v>
      </c>
      <c r="C3" s="31" t="s">
        <v>143</v>
      </c>
      <c r="D3" s="31" t="s">
        <v>144</v>
      </c>
    </row>
    <row r="4" spans="1:4" ht="12.75">
      <c r="A4" s="3" t="s">
        <v>1</v>
      </c>
      <c r="B4" s="2"/>
      <c r="C4" s="2"/>
      <c r="D4" s="2"/>
    </row>
    <row r="5" spans="1:4" ht="12.75">
      <c r="A5" s="4" t="s">
        <v>79</v>
      </c>
      <c r="B5" s="67"/>
      <c r="C5" s="67"/>
      <c r="D5" s="6">
        <f>+C63</f>
        <v>-0.16904412141873376</v>
      </c>
    </row>
    <row r="6" spans="1:4" ht="12.75">
      <c r="A6" s="4" t="s">
        <v>2</v>
      </c>
      <c r="B6" s="67">
        <v>53394209</v>
      </c>
      <c r="C6" s="67">
        <f>+B6</f>
        <v>53394209</v>
      </c>
      <c r="D6" s="6">
        <f>+C6</f>
        <v>53394209</v>
      </c>
    </row>
    <row r="7" spans="1:4" ht="12.75">
      <c r="A7" s="4" t="s">
        <v>3</v>
      </c>
      <c r="B7" s="67">
        <v>3008438</v>
      </c>
      <c r="C7" s="67">
        <f>+B7</f>
        <v>3008438</v>
      </c>
      <c r="D7" s="6">
        <f>+C7</f>
        <v>3008438</v>
      </c>
    </row>
    <row r="8" spans="1:8" ht="12.75">
      <c r="A8" s="4" t="s">
        <v>4</v>
      </c>
      <c r="B8" s="7">
        <f>SUM(B6:B7)</f>
        <v>56402647</v>
      </c>
      <c r="C8" s="7">
        <f>SUM(C6:C7)</f>
        <v>56402647</v>
      </c>
      <c r="D8" s="7">
        <f>SUM(D5:D7)</f>
        <v>56402646.83095588</v>
      </c>
      <c r="G8" s="24"/>
      <c r="H8" s="24"/>
    </row>
    <row r="9" spans="1:8" ht="12.75">
      <c r="A9" s="4"/>
      <c r="B9" s="6"/>
      <c r="C9" s="6"/>
      <c r="D9" s="6"/>
      <c r="G9" s="24"/>
      <c r="H9" s="24"/>
    </row>
    <row r="10" spans="1:8" ht="12.75">
      <c r="A10" s="3" t="s">
        <v>5</v>
      </c>
      <c r="B10" s="6"/>
      <c r="C10" s="6"/>
      <c r="D10" s="6"/>
      <c r="G10" s="24"/>
      <c r="H10" s="24"/>
    </row>
    <row r="11" spans="1:8" ht="12.75">
      <c r="A11" s="72" t="s">
        <v>118</v>
      </c>
      <c r="B11" s="68">
        <v>8327780</v>
      </c>
      <c r="C11" s="6">
        <f>+B11</f>
        <v>8327780</v>
      </c>
      <c r="D11" s="6">
        <f>+B11</f>
        <v>8327780</v>
      </c>
      <c r="G11" s="24"/>
      <c r="H11" s="24"/>
    </row>
    <row r="12" spans="1:8" ht="12.75">
      <c r="A12" s="4" t="s">
        <v>6</v>
      </c>
      <c r="B12" s="68">
        <v>5420223.12</v>
      </c>
      <c r="C12" s="6">
        <f>+B12</f>
        <v>5420223.12</v>
      </c>
      <c r="D12" s="6">
        <f>+B12</f>
        <v>5420223.12</v>
      </c>
      <c r="G12" s="24"/>
      <c r="H12" s="24"/>
    </row>
    <row r="13" spans="1:8" ht="12.75">
      <c r="A13" s="4" t="s">
        <v>7</v>
      </c>
      <c r="B13" s="68">
        <v>12792509.68</v>
      </c>
      <c r="C13" s="6">
        <f>+B13</f>
        <v>12792509.68</v>
      </c>
      <c r="D13" s="6">
        <f>+B13</f>
        <v>12792509.68</v>
      </c>
      <c r="G13" s="24"/>
      <c r="H13" s="24"/>
    </row>
    <row r="14" spans="1:8" ht="12.75">
      <c r="A14" s="75" t="s">
        <v>163</v>
      </c>
      <c r="B14" s="68">
        <f>+B28</f>
        <v>864244.0078132842</v>
      </c>
      <c r="C14" s="6">
        <f>+B14</f>
        <v>864244.0078132842</v>
      </c>
      <c r="D14" s="6">
        <f>+B14</f>
        <v>864244.0078132842</v>
      </c>
      <c r="G14" s="24"/>
      <c r="H14" s="24"/>
    </row>
    <row r="15" spans="1:8" ht="12.75">
      <c r="A15" s="72" t="s">
        <v>110</v>
      </c>
      <c r="B15" s="68">
        <f>+B56</f>
        <v>9527121.17536979</v>
      </c>
      <c r="C15" s="6">
        <f>+C56</f>
        <v>9527121.17536979</v>
      </c>
      <c r="D15" s="6">
        <f>D39</f>
        <v>9527121.17536979</v>
      </c>
      <c r="G15" s="24"/>
      <c r="H15" s="24"/>
    </row>
    <row r="16" spans="1:8" ht="12.75">
      <c r="A16" s="4" t="s">
        <v>8</v>
      </c>
      <c r="B16" s="7">
        <f>SUM(B11:B15)</f>
        <v>36931877.98318308</v>
      </c>
      <c r="C16" s="7">
        <f>SUM(C11:C15)</f>
        <v>36931877.98318308</v>
      </c>
      <c r="D16" s="7">
        <f>SUM(D11:D15)</f>
        <v>36931877.98318308</v>
      </c>
      <c r="G16" s="24"/>
      <c r="H16" s="24"/>
    </row>
    <row r="17" spans="1:8" ht="12.75">
      <c r="A17" s="4"/>
      <c r="B17" s="6"/>
      <c r="C17" s="6"/>
      <c r="D17" s="6"/>
      <c r="G17" s="24"/>
      <c r="H17" s="24"/>
    </row>
    <row r="18" spans="1:8" ht="12.75">
      <c r="A18" s="3" t="s">
        <v>9</v>
      </c>
      <c r="B18" s="7">
        <f>+B8-B16</f>
        <v>19470769.01681692</v>
      </c>
      <c r="C18" s="7">
        <f>+C8-C16</f>
        <v>19470769.01681692</v>
      </c>
      <c r="D18" s="7">
        <f>+D8-D16</f>
        <v>19470768.8477728</v>
      </c>
      <c r="G18" s="24"/>
      <c r="H18" s="24"/>
    </row>
    <row r="19" spans="1:4" ht="12.75">
      <c r="A19" s="4"/>
      <c r="B19" s="6"/>
      <c r="C19" s="6"/>
      <c r="D19" s="6"/>
    </row>
    <row r="20" spans="1:4" ht="12.75">
      <c r="A20" s="3" t="s">
        <v>32</v>
      </c>
      <c r="B20" s="6"/>
      <c r="C20" s="6"/>
      <c r="D20" s="6"/>
    </row>
    <row r="21" spans="1:4" ht="12.75">
      <c r="A21" s="3" t="s">
        <v>33</v>
      </c>
      <c r="B21" s="6">
        <f>+B34</f>
        <v>9376631.365274273</v>
      </c>
      <c r="C21" s="6">
        <f>+C34</f>
        <v>9376631.365274273</v>
      </c>
      <c r="D21" s="6">
        <f>+D34</f>
        <v>9376631.304215536</v>
      </c>
    </row>
    <row r="22" spans="1:5" ht="13.5" thickBot="1">
      <c r="A22" s="3" t="s">
        <v>27</v>
      </c>
      <c r="B22" s="8">
        <f>+B18-B21</f>
        <v>10094137.651542649</v>
      </c>
      <c r="C22" s="8">
        <f>+C18-C21</f>
        <v>10094137.651542649</v>
      </c>
      <c r="D22" s="8">
        <f>+D18-D21</f>
        <v>10094137.543557264</v>
      </c>
      <c r="E22" s="11"/>
    </row>
    <row r="23" spans="1:4" ht="13.5" thickTop="1">
      <c r="A23" s="4"/>
      <c r="B23" s="6"/>
      <c r="C23" s="6"/>
      <c r="D23" s="6"/>
    </row>
    <row r="24" spans="1:4" ht="12.75">
      <c r="A24" s="3" t="s">
        <v>28</v>
      </c>
      <c r="B24" s="6"/>
      <c r="C24" s="6"/>
      <c r="D24" s="6"/>
    </row>
    <row r="25" spans="1:4" ht="12.75">
      <c r="A25" s="72" t="s">
        <v>145</v>
      </c>
      <c r="B25" s="67">
        <v>288326264.989125</v>
      </c>
      <c r="C25" s="67"/>
      <c r="D25" s="67"/>
    </row>
    <row r="26" spans="1:4" ht="12.75">
      <c r="A26" s="4" t="s">
        <v>30</v>
      </c>
      <c r="B26" s="67">
        <v>244929.051363663</v>
      </c>
      <c r="C26" s="67"/>
      <c r="D26" s="6"/>
    </row>
    <row r="27" spans="1:4" ht="12.75">
      <c r="A27" s="4" t="s">
        <v>78</v>
      </c>
      <c r="B27" s="7">
        <f>+B25-B26</f>
        <v>288081335.93776137</v>
      </c>
      <c r="C27" s="7"/>
      <c r="D27" s="7">
        <f>+D25-D26</f>
        <v>0</v>
      </c>
    </row>
    <row r="28" spans="1:4" ht="12.75">
      <c r="A28" s="4" t="s">
        <v>31</v>
      </c>
      <c r="B28" s="7">
        <f>+B27*0.003</f>
        <v>864244.0078132842</v>
      </c>
      <c r="C28" s="7"/>
      <c r="D28" s="7">
        <f>+D27*0%</f>
        <v>0</v>
      </c>
    </row>
    <row r="29" spans="1:5" ht="12.75">
      <c r="A29" s="4"/>
      <c r="B29" s="6"/>
      <c r="C29" s="6"/>
      <c r="D29" s="6"/>
      <c r="E29" s="11"/>
    </row>
    <row r="30" spans="1:4" ht="12.75">
      <c r="A30" s="3" t="s">
        <v>18</v>
      </c>
      <c r="B30" s="6"/>
      <c r="C30" s="6"/>
      <c r="D30" s="6"/>
    </row>
    <row r="31" spans="1:4" ht="12.75">
      <c r="A31" s="4" t="s">
        <v>15</v>
      </c>
      <c r="B31" s="6">
        <f>+B18</f>
        <v>19470769.01681692</v>
      </c>
      <c r="C31" s="6">
        <f>+C18</f>
        <v>19470769.01681692</v>
      </c>
      <c r="D31" s="6">
        <f>+D18</f>
        <v>19470768.8477728</v>
      </c>
    </row>
    <row r="32" spans="1:6" ht="12.75">
      <c r="A32" s="4" t="s">
        <v>16</v>
      </c>
      <c r="B32" s="91">
        <v>6488897</v>
      </c>
      <c r="C32" s="92">
        <f>+B32</f>
        <v>6488897</v>
      </c>
      <c r="D32" s="76">
        <f>+B32</f>
        <v>6488897</v>
      </c>
      <c r="F32" s="86"/>
    </row>
    <row r="33" spans="1:6" ht="12.75">
      <c r="A33" s="4" t="s">
        <v>17</v>
      </c>
      <c r="B33" s="7">
        <f>+B31+B32</f>
        <v>25959666.01681692</v>
      </c>
      <c r="C33" s="7">
        <f>+C31+C32</f>
        <v>25959666.01681692</v>
      </c>
      <c r="D33" s="7">
        <f>+D31+D32</f>
        <v>25959665.8477728</v>
      </c>
      <c r="F33" s="11"/>
    </row>
    <row r="34" spans="1:6" ht="12.75">
      <c r="A34" s="3" t="s">
        <v>34</v>
      </c>
      <c r="B34" s="7">
        <f>+B33*B35</f>
        <v>9376631.365274273</v>
      </c>
      <c r="C34" s="7">
        <f>+C33*C35</f>
        <v>9376631.365274273</v>
      </c>
      <c r="D34" s="7">
        <f>+D33*D35</f>
        <v>9376631.304215536</v>
      </c>
      <c r="F34" s="14"/>
    </row>
    <row r="35" spans="1:4" ht="12.75">
      <c r="A35" s="4"/>
      <c r="B35" s="70">
        <v>0.3612</v>
      </c>
      <c r="C35" s="9">
        <f>+B35</f>
        <v>0.3612</v>
      </c>
      <c r="D35" s="9">
        <f>B35</f>
        <v>0.3612</v>
      </c>
    </row>
    <row r="36" spans="1:6" ht="12.75">
      <c r="A36" s="3" t="s">
        <v>19</v>
      </c>
      <c r="B36" s="6"/>
      <c r="C36" s="6"/>
      <c r="D36" s="6"/>
      <c r="F36" s="11"/>
    </row>
    <row r="37" spans="1:4" ht="12.75">
      <c r="A37" s="4" t="s">
        <v>10</v>
      </c>
      <c r="B37" s="67">
        <v>249237964.038451</v>
      </c>
      <c r="C37" s="6">
        <f>+B37</f>
        <v>249237964.038451</v>
      </c>
      <c r="D37" s="6">
        <f>+B37</f>
        <v>249237964.038451</v>
      </c>
    </row>
    <row r="38" spans="1:6" ht="12.75">
      <c r="A38" s="4"/>
      <c r="B38" s="6"/>
      <c r="C38" s="6"/>
      <c r="D38" s="6"/>
      <c r="F38" s="11"/>
    </row>
    <row r="39" spans="1:4" ht="12.75">
      <c r="A39" s="72" t="s">
        <v>11</v>
      </c>
      <c r="B39" s="6">
        <f>+B15</f>
        <v>9527121.17536979</v>
      </c>
      <c r="C39" s="6">
        <f>+C56</f>
        <v>9527121.17536979</v>
      </c>
      <c r="D39" s="6">
        <f>D56</f>
        <v>9527121.17536979</v>
      </c>
    </row>
    <row r="40" spans="1:4" ht="12.75">
      <c r="A40" s="4" t="s">
        <v>12</v>
      </c>
      <c r="B40" s="6">
        <f>+B22</f>
        <v>10094137.651542649</v>
      </c>
      <c r="C40" s="6">
        <f>+C22</f>
        <v>10094137.651542649</v>
      </c>
      <c r="D40" s="6">
        <f>+D22</f>
        <v>10094137.543557264</v>
      </c>
    </row>
    <row r="41" spans="1:4" ht="13.5" thickBot="1">
      <c r="A41" s="3" t="s">
        <v>21</v>
      </c>
      <c r="B41" s="8">
        <f>+B39+B40</f>
        <v>19621258.82691244</v>
      </c>
      <c r="C41" s="8">
        <f>+C39+C40</f>
        <v>19621258.82691244</v>
      </c>
      <c r="D41" s="8">
        <f>+D39+D40</f>
        <v>19621258.718927056</v>
      </c>
    </row>
    <row r="42" spans="1:4" ht="13.5" thickTop="1">
      <c r="A42" s="4"/>
      <c r="B42" s="6"/>
      <c r="C42" s="6"/>
      <c r="D42" s="6"/>
    </row>
    <row r="43" spans="1:4" ht="12.75">
      <c r="A43" s="3" t="s">
        <v>14</v>
      </c>
      <c r="B43" s="9">
        <f>+B41/B37</f>
        <v>0.0787250004332622</v>
      </c>
      <c r="C43" s="9">
        <f>+C41/C37</f>
        <v>0.0787250004332622</v>
      </c>
      <c r="D43" s="9">
        <f>+D41/D37</f>
        <v>0.078725</v>
      </c>
    </row>
    <row r="44" spans="1:4" ht="12.75">
      <c r="A44" s="4"/>
      <c r="B44" s="6"/>
      <c r="C44" s="6"/>
      <c r="D44" s="6"/>
    </row>
    <row r="45" spans="1:4" ht="12.75">
      <c r="A45" s="3" t="s">
        <v>20</v>
      </c>
      <c r="B45" s="6"/>
      <c r="C45" s="6"/>
      <c r="D45" s="6"/>
    </row>
    <row r="46" spans="1:4" ht="12.75">
      <c r="A46" s="4" t="s">
        <v>10</v>
      </c>
      <c r="B46" s="6">
        <f>+B37</f>
        <v>249237964.038451</v>
      </c>
      <c r="C46" s="6">
        <f>+C37</f>
        <v>249237964.038451</v>
      </c>
      <c r="D46" s="6">
        <f>+B46</f>
        <v>249237964.038451</v>
      </c>
    </row>
    <row r="47" spans="1:4" ht="12.75">
      <c r="A47" s="4"/>
      <c r="B47" s="6"/>
      <c r="C47" s="6"/>
      <c r="D47" s="6"/>
    </row>
    <row r="48" spans="1:4" ht="12.75">
      <c r="A48" s="4" t="s">
        <v>22</v>
      </c>
      <c r="B48" s="6"/>
      <c r="C48" s="6"/>
      <c r="D48" s="6"/>
    </row>
    <row r="49" spans="1:4" ht="12.75">
      <c r="A49" s="75" t="s">
        <v>111</v>
      </c>
      <c r="B49" s="69">
        <f>+'[1]Return on Capital'!$AC$6</f>
        <v>0.0695</v>
      </c>
      <c r="C49" s="69">
        <f>+'[1]Return on Capital'!$AC$6</f>
        <v>0.0695</v>
      </c>
      <c r="D49" s="69">
        <f>+B49</f>
        <v>0.0695</v>
      </c>
    </row>
    <row r="50" spans="1:4" ht="12.75">
      <c r="A50" s="4" t="s">
        <v>23</v>
      </c>
      <c r="B50" s="70">
        <f>+'[1]2011 Rev Deficiency'!$B$53</f>
        <v>0.09</v>
      </c>
      <c r="C50" s="70">
        <f>+'[1]2011 Rev Deficiency'!$B$53</f>
        <v>0.09</v>
      </c>
      <c r="D50" s="70">
        <f>+B50</f>
        <v>0.09</v>
      </c>
    </row>
    <row r="51" spans="1:4" ht="12.75">
      <c r="A51" s="4"/>
      <c r="B51" s="6"/>
      <c r="C51" s="6"/>
      <c r="D51" s="6"/>
    </row>
    <row r="52" spans="1:4" ht="12.75">
      <c r="A52" s="72" t="s">
        <v>121</v>
      </c>
      <c r="B52" s="6"/>
      <c r="C52" s="6"/>
      <c r="D52" s="6"/>
    </row>
    <row r="53" spans="1:4" ht="12.75">
      <c r="A53" s="72" t="s">
        <v>123</v>
      </c>
      <c r="B53" s="69">
        <v>0.55</v>
      </c>
      <c r="C53" s="69">
        <f>+B53</f>
        <v>0.55</v>
      </c>
      <c r="D53" s="69">
        <f>+B53</f>
        <v>0.55</v>
      </c>
    </row>
    <row r="54" spans="1:4" ht="12.75">
      <c r="A54" s="72" t="s">
        <v>122</v>
      </c>
      <c r="B54" s="70">
        <v>0.45</v>
      </c>
      <c r="C54" s="70">
        <f>+B54</f>
        <v>0.45</v>
      </c>
      <c r="D54" s="70">
        <f>+B54</f>
        <v>0.45</v>
      </c>
    </row>
    <row r="55" spans="1:4" ht="12.75">
      <c r="A55" s="4"/>
      <c r="B55" s="6"/>
      <c r="C55" s="6"/>
      <c r="D55" s="6"/>
    </row>
    <row r="56" spans="1:4" ht="12.75">
      <c r="A56" s="4" t="s">
        <v>24</v>
      </c>
      <c r="B56" s="74">
        <f>+B46*B49*B53</f>
        <v>9527121.17536979</v>
      </c>
      <c r="C56" s="74">
        <f>+C46*C49*C53</f>
        <v>9527121.17536979</v>
      </c>
      <c r="D56" s="74">
        <f>+D46*D49*D53</f>
        <v>9527121.17536979</v>
      </c>
    </row>
    <row r="57" spans="1:4" ht="12.75">
      <c r="A57" s="4" t="s">
        <v>25</v>
      </c>
      <c r="B57" s="74">
        <f>+B46*B50*B54</f>
        <v>10094137.543557264</v>
      </c>
      <c r="C57" s="74">
        <f>+C46*C50*C54</f>
        <v>10094137.543557264</v>
      </c>
      <c r="D57" s="74">
        <f>+D46*D50*D54</f>
        <v>10094137.543557264</v>
      </c>
    </row>
    <row r="58" spans="1:4" ht="13.5" thickBot="1">
      <c r="A58" s="4" t="s">
        <v>13</v>
      </c>
      <c r="B58" s="8">
        <f>+B56+B57</f>
        <v>19621258.718927056</v>
      </c>
      <c r="C58" s="8">
        <f>+C56+C57</f>
        <v>19621258.718927056</v>
      </c>
      <c r="D58" s="8">
        <f>+D56+D57</f>
        <v>19621258.718927056</v>
      </c>
    </row>
    <row r="59" spans="1:4" ht="13.5" thickTop="1">
      <c r="A59" s="4"/>
      <c r="B59" s="6"/>
      <c r="C59" s="6"/>
      <c r="D59" s="6"/>
    </row>
    <row r="60" spans="1:4" ht="12.75">
      <c r="A60" s="3" t="s">
        <v>26</v>
      </c>
      <c r="B60" s="5">
        <f>+B58/B46</f>
        <v>0.078725</v>
      </c>
      <c r="C60" s="5">
        <f>+C58/C46</f>
        <v>0.078725</v>
      </c>
      <c r="D60" s="5">
        <f>+D58/D46</f>
        <v>0.078725</v>
      </c>
    </row>
    <row r="61" spans="1:4" ht="12.75">
      <c r="A61" s="4"/>
      <c r="B61" s="6"/>
      <c r="C61" s="6"/>
      <c r="D61" s="6"/>
    </row>
    <row r="62" spans="1:4" ht="12.75">
      <c r="A62" s="13" t="s">
        <v>124</v>
      </c>
      <c r="B62" s="26">
        <f>-B41+B58</f>
        <v>-0.10798538476228714</v>
      </c>
      <c r="C62" s="26">
        <f>-C41+C58</f>
        <v>-0.10798538476228714</v>
      </c>
      <c r="D62" s="7">
        <f>+D58-D41</f>
        <v>0</v>
      </c>
    </row>
    <row r="63" spans="1:4" ht="13.5" thickBot="1">
      <c r="A63" s="13" t="s">
        <v>125</v>
      </c>
      <c r="B63" s="88">
        <f>+B62/(1-B35)</f>
        <v>-0.16904412141873376</v>
      </c>
      <c r="C63" s="88">
        <f>+C62/(1-C35)</f>
        <v>-0.16904412141873376</v>
      </c>
      <c r="D63" s="88">
        <f>+D62/(1-D35)</f>
        <v>0</v>
      </c>
    </row>
    <row r="64" ht="13.5" thickTop="1"/>
    <row r="65" ht="13.5" thickBot="1"/>
    <row r="66" spans="1:4" ht="20.25">
      <c r="A66" s="104" t="s">
        <v>112</v>
      </c>
      <c r="B66" s="105">
        <v>2006</v>
      </c>
      <c r="C66" s="105">
        <v>2006</v>
      </c>
      <c r="D66" s="106">
        <v>2006</v>
      </c>
    </row>
    <row r="67" spans="1:4" ht="12.75">
      <c r="A67" s="35"/>
      <c r="B67" s="77"/>
      <c r="C67" s="77"/>
      <c r="D67" s="107"/>
    </row>
    <row r="68" spans="1:4" ht="12.75">
      <c r="A68" s="35" t="s">
        <v>113</v>
      </c>
      <c r="B68" s="73">
        <f>B22</f>
        <v>10094137.651542649</v>
      </c>
      <c r="C68" s="73">
        <f>C22</f>
        <v>10094137.651542649</v>
      </c>
      <c r="D68" s="108">
        <f>D22</f>
        <v>10094137.543557264</v>
      </c>
    </row>
    <row r="69" spans="1:4" ht="12.75">
      <c r="A69" s="35" t="s">
        <v>16</v>
      </c>
      <c r="B69" s="73">
        <f>B32</f>
        <v>6488897</v>
      </c>
      <c r="C69" s="73">
        <f>C32</f>
        <v>6488897</v>
      </c>
      <c r="D69" s="108">
        <f>D32</f>
        <v>6488897</v>
      </c>
    </row>
    <row r="70" spans="1:4" ht="12.75">
      <c r="A70" s="83" t="s">
        <v>114</v>
      </c>
      <c r="B70" s="79">
        <f>B68+B69</f>
        <v>16583034.651542649</v>
      </c>
      <c r="C70" s="79">
        <f>C68+C69</f>
        <v>16583034.651542649</v>
      </c>
      <c r="D70" s="109">
        <f>D68+D69</f>
        <v>16583034.543557264</v>
      </c>
    </row>
    <row r="71" spans="1:4" ht="12.75">
      <c r="A71" s="35" t="s">
        <v>115</v>
      </c>
      <c r="B71" s="80">
        <f>B35</f>
        <v>0.3612</v>
      </c>
      <c r="C71" s="80">
        <f>C35</f>
        <v>0.3612</v>
      </c>
      <c r="D71" s="110">
        <f>D35</f>
        <v>0.3612</v>
      </c>
    </row>
    <row r="72" spans="1:4" ht="12.75">
      <c r="A72" s="35" t="s">
        <v>116</v>
      </c>
      <c r="B72" s="79">
        <f>B70*B71</f>
        <v>5989792.116137205</v>
      </c>
      <c r="C72" s="79">
        <f>C70*C71</f>
        <v>5989792.116137205</v>
      </c>
      <c r="D72" s="109">
        <f>D70*D71</f>
        <v>5989792.077132884</v>
      </c>
    </row>
    <row r="73" spans="1:4" ht="13.5" thickBot="1">
      <c r="A73" s="78" t="s">
        <v>117</v>
      </c>
      <c r="B73" s="81">
        <f>B72/(1-B71)</f>
        <v>9376631.365274271</v>
      </c>
      <c r="C73" s="81">
        <f>C72/(1-C71)</f>
        <v>9376631.365274271</v>
      </c>
      <c r="D73" s="111">
        <f>D72/(1-D71)</f>
        <v>9376631.304215536</v>
      </c>
    </row>
    <row r="74" spans="1:5" ht="14.25" thickBot="1" thickTop="1">
      <c r="A74" s="40"/>
      <c r="B74" s="82"/>
      <c r="C74" s="82"/>
      <c r="D74" s="112"/>
      <c r="E74" s="77"/>
    </row>
  </sheetData>
  <sheetProtection/>
  <mergeCells count="2">
    <mergeCell ref="A1:D1"/>
    <mergeCell ref="A2:D2"/>
  </mergeCells>
  <printOptions/>
  <pageMargins left="1.141732283464567" right="0.7480314960629921" top="0.984251968503937" bottom="0.984251968503937" header="0.5118110236220472" footer="0.5118110236220472"/>
  <pageSetup fitToHeight="1" fitToWidth="1" horizontalDpi="355" verticalDpi="355" orientation="portrait" scale="64" r:id="rId1"/>
</worksheet>
</file>

<file path=xl/worksheets/sheet4.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6" sqref="A6"/>
      <selection pane="bottomRight" activeCell="C6" sqref="C6"/>
    </sheetView>
  </sheetViews>
  <sheetFormatPr defaultColWidth="9.140625" defaultRowHeight="12.75"/>
  <cols>
    <col min="1" max="1" width="58.7109375" style="0" bestFit="1" customWidth="1"/>
    <col min="2" max="4" width="25.421875" style="0" customWidth="1"/>
    <col min="6" max="6" width="14.00390625" style="0" bestFit="1" customWidth="1"/>
  </cols>
  <sheetData>
    <row r="1" spans="1:4" ht="15.75">
      <c r="A1" s="143" t="s">
        <v>107</v>
      </c>
      <c r="B1" s="143"/>
      <c r="C1" s="143"/>
      <c r="D1" s="143"/>
    </row>
    <row r="2" spans="1:4" ht="15.75">
      <c r="A2" s="143" t="s">
        <v>141</v>
      </c>
      <c r="B2" s="143"/>
      <c r="C2" s="143"/>
      <c r="D2" s="143"/>
    </row>
    <row r="3" spans="1:4" ht="48" customHeight="1">
      <c r="A3" s="71"/>
      <c r="B3" s="31" t="s">
        <v>142</v>
      </c>
      <c r="C3" s="31" t="s">
        <v>143</v>
      </c>
      <c r="D3" s="31" t="s">
        <v>144</v>
      </c>
    </row>
    <row r="4" spans="1:4" ht="12.75">
      <c r="A4" s="3" t="s">
        <v>1</v>
      </c>
      <c r="B4" s="2"/>
      <c r="C4" s="2"/>
      <c r="D4" s="2"/>
    </row>
    <row r="5" spans="1:4" ht="12.75">
      <c r="A5" s="4" t="s">
        <v>79</v>
      </c>
      <c r="B5" s="67"/>
      <c r="C5" s="67"/>
      <c r="D5" s="6">
        <f>+C63</f>
        <v>-1626606.0885424686</v>
      </c>
    </row>
    <row r="6" spans="1:4" ht="12.75">
      <c r="A6" s="4" t="s">
        <v>2</v>
      </c>
      <c r="B6" s="67">
        <v>57629803</v>
      </c>
      <c r="C6" s="67">
        <v>57455803.41366726</v>
      </c>
      <c r="D6" s="6">
        <f>+C6</f>
        <v>57455803.41366726</v>
      </c>
    </row>
    <row r="7" spans="1:4" ht="12.75">
      <c r="A7" s="4" t="s">
        <v>3</v>
      </c>
      <c r="B7" s="67">
        <v>5092689.75</v>
      </c>
      <c r="C7" s="67">
        <f>+B7</f>
        <v>5092689.75</v>
      </c>
      <c r="D7" s="6">
        <f>+C7</f>
        <v>5092689.75</v>
      </c>
    </row>
    <row r="8" spans="1:8" ht="12.75">
      <c r="A8" s="4" t="s">
        <v>4</v>
      </c>
      <c r="B8" s="7">
        <f>SUM(B6:B7)</f>
        <v>62722492.75</v>
      </c>
      <c r="C8" s="7">
        <f>SUM(C6:C7)</f>
        <v>62548493.16366726</v>
      </c>
      <c r="D8" s="7">
        <f>SUM(D5:D7)</f>
        <v>60921887.07512479</v>
      </c>
      <c r="G8" s="24"/>
      <c r="H8" s="24"/>
    </row>
    <row r="9" spans="1:8" ht="12.75">
      <c r="A9" s="4"/>
      <c r="B9" s="6"/>
      <c r="C9" s="6"/>
      <c r="D9" s="6"/>
      <c r="G9" s="24"/>
      <c r="H9" s="24"/>
    </row>
    <row r="10" spans="1:8" ht="12.75">
      <c r="A10" s="3" t="s">
        <v>5</v>
      </c>
      <c r="B10" s="6"/>
      <c r="C10" s="6"/>
      <c r="D10" s="6"/>
      <c r="G10" s="24"/>
      <c r="H10" s="24"/>
    </row>
    <row r="11" spans="1:8" ht="12.75">
      <c r="A11" s="72" t="s">
        <v>118</v>
      </c>
      <c r="B11" s="68">
        <v>9780834.51</v>
      </c>
      <c r="C11" s="6">
        <f>+B11</f>
        <v>9780834.51</v>
      </c>
      <c r="D11" s="6">
        <f>+B11</f>
        <v>9780834.51</v>
      </c>
      <c r="G11" s="24"/>
      <c r="H11" s="24"/>
    </row>
    <row r="12" spans="1:8" ht="12.75">
      <c r="A12" s="4" t="s">
        <v>6</v>
      </c>
      <c r="B12" s="68">
        <v>6374816.37</v>
      </c>
      <c r="C12" s="6">
        <f>+B12</f>
        <v>6374816.37</v>
      </c>
      <c r="D12" s="6">
        <f>+B12</f>
        <v>6374816.37</v>
      </c>
      <c r="G12" s="24"/>
      <c r="H12" s="24"/>
    </row>
    <row r="13" spans="1:8" ht="12.75">
      <c r="A13" s="4" t="s">
        <v>7</v>
      </c>
      <c r="B13" s="68">
        <v>15278461.92</v>
      </c>
      <c r="C13" s="6">
        <f>+B13</f>
        <v>15278461.92</v>
      </c>
      <c r="D13" s="6">
        <f>+B13</f>
        <v>15278461.92</v>
      </c>
      <c r="G13" s="24"/>
      <c r="H13" s="24"/>
    </row>
    <row r="14" spans="1:8" ht="12.75">
      <c r="A14" s="75" t="s">
        <v>163</v>
      </c>
      <c r="B14" s="68">
        <v>857800</v>
      </c>
      <c r="C14" s="6">
        <f>+B14</f>
        <v>857800</v>
      </c>
      <c r="D14" s="6">
        <f>+B14</f>
        <v>857800</v>
      </c>
      <c r="G14" s="24"/>
      <c r="H14" s="24"/>
    </row>
    <row r="15" spans="1:8" ht="12.75">
      <c r="A15" s="72" t="s">
        <v>110</v>
      </c>
      <c r="B15" s="68">
        <v>10255138.78</v>
      </c>
      <c r="C15" s="6">
        <f>+C56</f>
        <v>9953706.807091068</v>
      </c>
      <c r="D15" s="6">
        <f>D39</f>
        <v>9953706.807091068</v>
      </c>
      <c r="G15" s="24"/>
      <c r="H15" s="24"/>
    </row>
    <row r="16" spans="1:8" ht="12.75">
      <c r="A16" s="4" t="s">
        <v>8</v>
      </c>
      <c r="B16" s="7">
        <f>SUM(B11:B15)</f>
        <v>42547051.58</v>
      </c>
      <c r="C16" s="7">
        <f>SUM(C11:C15)</f>
        <v>42245619.60709107</v>
      </c>
      <c r="D16" s="7">
        <f>SUM(D11:D15)</f>
        <v>42245619.60709107</v>
      </c>
      <c r="G16" s="24"/>
      <c r="H16" s="24"/>
    </row>
    <row r="17" spans="1:8" ht="12.75">
      <c r="A17" s="4"/>
      <c r="B17" s="6"/>
      <c r="C17" s="6"/>
      <c r="D17" s="6"/>
      <c r="G17" s="24"/>
      <c r="H17" s="24"/>
    </row>
    <row r="18" spans="1:8" ht="12.75">
      <c r="A18" s="3" t="s">
        <v>9</v>
      </c>
      <c r="B18" s="7">
        <f>+B8-B16</f>
        <v>20175441.17</v>
      </c>
      <c r="C18" s="7">
        <f>+C8-C16</f>
        <v>20302873.556576192</v>
      </c>
      <c r="D18" s="7">
        <f>+D8-D16</f>
        <v>18676267.468033724</v>
      </c>
      <c r="G18" s="24"/>
      <c r="H18" s="24"/>
    </row>
    <row r="19" spans="1:4" ht="12.75">
      <c r="A19" s="4"/>
      <c r="B19" s="6"/>
      <c r="C19" s="6"/>
      <c r="D19" s="6"/>
    </row>
    <row r="20" spans="1:4" ht="12.75">
      <c r="A20" s="3" t="s">
        <v>32</v>
      </c>
      <c r="B20" s="6"/>
      <c r="C20" s="6"/>
      <c r="D20" s="6"/>
    </row>
    <row r="21" spans="1:4" ht="12.75">
      <c r="A21" s="3" t="s">
        <v>33</v>
      </c>
      <c r="B21" s="6">
        <f>+B34</f>
        <v>8671657.153404001</v>
      </c>
      <c r="C21" s="6">
        <f>+C34</f>
        <v>8717685.731435321</v>
      </c>
      <c r="D21" s="6">
        <f>+D34</f>
        <v>8130155.612253781</v>
      </c>
    </row>
    <row r="22" spans="1:5" ht="13.5" thickBot="1">
      <c r="A22" s="3" t="s">
        <v>27</v>
      </c>
      <c r="B22" s="8">
        <f>+B18-B21</f>
        <v>11503784.016596</v>
      </c>
      <c r="C22" s="8">
        <f>+C18-C21</f>
        <v>11585187.825140871</v>
      </c>
      <c r="D22" s="8">
        <f>+D18-D21</f>
        <v>10546111.855779942</v>
      </c>
      <c r="E22" s="11"/>
    </row>
    <row r="23" spans="1:4" ht="13.5" thickTop="1">
      <c r="A23" s="4"/>
      <c r="B23" s="6"/>
      <c r="C23" s="6"/>
      <c r="D23" s="6"/>
    </row>
    <row r="24" spans="1:4" ht="12.75">
      <c r="A24" s="3" t="s">
        <v>28</v>
      </c>
      <c r="B24" s="6"/>
      <c r="C24" s="6"/>
      <c r="D24" s="6"/>
    </row>
    <row r="25" spans="1:4" ht="12.75">
      <c r="A25" s="4" t="s">
        <v>29</v>
      </c>
      <c r="B25" s="67"/>
      <c r="C25" s="67"/>
      <c r="D25" s="67"/>
    </row>
    <row r="26" spans="1:4" ht="12.75">
      <c r="A26" s="4" t="s">
        <v>30</v>
      </c>
      <c r="B26" s="67"/>
      <c r="C26" s="67"/>
      <c r="D26" s="6"/>
    </row>
    <row r="27" spans="1:4" ht="12.75">
      <c r="A27" s="4" t="s">
        <v>78</v>
      </c>
      <c r="B27" s="7">
        <f>+B25-B26</f>
        <v>0</v>
      </c>
      <c r="C27" s="7"/>
      <c r="D27" s="7">
        <f>+D25-D26</f>
        <v>0</v>
      </c>
    </row>
    <row r="28" spans="1:4" ht="12.75">
      <c r="A28" s="4" t="s">
        <v>31</v>
      </c>
      <c r="B28" s="7">
        <f>+B27*'[1]Tax rates'!$B$13</f>
        <v>0</v>
      </c>
      <c r="C28" s="7"/>
      <c r="D28" s="7">
        <f>+D27*0%</f>
        <v>0</v>
      </c>
    </row>
    <row r="29" spans="1:5" ht="12.75">
      <c r="A29" s="4"/>
      <c r="B29" s="6"/>
      <c r="C29" s="6"/>
      <c r="D29" s="6"/>
      <c r="E29" s="11"/>
    </row>
    <row r="30" spans="1:4" ht="12.75">
      <c r="A30" s="3" t="s">
        <v>18</v>
      </c>
      <c r="B30" s="6"/>
      <c r="C30" s="6"/>
      <c r="D30" s="6"/>
    </row>
    <row r="31" spans="1:4" ht="12.75">
      <c r="A31" s="4" t="s">
        <v>15</v>
      </c>
      <c r="B31" s="6">
        <f>+B18</f>
        <v>20175441.17</v>
      </c>
      <c r="C31" s="6">
        <f>+C18</f>
        <v>20302873.556576192</v>
      </c>
      <c r="D31" s="6">
        <f>+D18</f>
        <v>18676267.468033724</v>
      </c>
    </row>
    <row r="32" spans="1:4" ht="12.75">
      <c r="A32" s="4" t="s">
        <v>16</v>
      </c>
      <c r="B32" s="91">
        <v>3832469</v>
      </c>
      <c r="C32" s="92">
        <f>+B32</f>
        <v>3832469</v>
      </c>
      <c r="D32" s="76">
        <f>+B32</f>
        <v>3832469</v>
      </c>
    </row>
    <row r="33" spans="1:6" ht="12.75">
      <c r="A33" s="4" t="s">
        <v>17</v>
      </c>
      <c r="B33" s="7">
        <f>+B31+B32</f>
        <v>24007910.17</v>
      </c>
      <c r="C33" s="7">
        <f>+C31+C32</f>
        <v>24135342.556576192</v>
      </c>
      <c r="D33" s="7">
        <f>+D31+D32</f>
        <v>22508736.468033724</v>
      </c>
      <c r="F33" s="11"/>
    </row>
    <row r="34" spans="1:6" ht="12.75">
      <c r="A34" s="3" t="s">
        <v>34</v>
      </c>
      <c r="B34" s="7">
        <f>+B33*B35</f>
        <v>8671657.153404001</v>
      </c>
      <c r="C34" s="7">
        <f>+C33*C35</f>
        <v>8717685.731435321</v>
      </c>
      <c r="D34" s="7">
        <f>+D33*D35</f>
        <v>8130155.612253781</v>
      </c>
      <c r="F34" s="14"/>
    </row>
    <row r="35" spans="1:4" ht="12.75">
      <c r="A35" s="4"/>
      <c r="B35" s="70">
        <v>0.3612</v>
      </c>
      <c r="C35" s="9">
        <f>+B35</f>
        <v>0.3612</v>
      </c>
      <c r="D35" s="9">
        <f>B35</f>
        <v>0.3612</v>
      </c>
    </row>
    <row r="36" spans="1:6" ht="12.75">
      <c r="A36" s="3" t="s">
        <v>19</v>
      </c>
      <c r="B36" s="6"/>
      <c r="C36" s="6"/>
      <c r="D36" s="6"/>
      <c r="F36" s="11"/>
    </row>
    <row r="37" spans="1:4" ht="12.75">
      <c r="A37" s="4" t="s">
        <v>10</v>
      </c>
      <c r="B37" s="67">
        <f>+'[1]Return on Capital'!$K$36</f>
        <v>260397823.59950468</v>
      </c>
      <c r="C37" s="6">
        <f>+B37</f>
        <v>260397823.59950468</v>
      </c>
      <c r="D37" s="6">
        <f>+B37</f>
        <v>260397823.59950468</v>
      </c>
    </row>
    <row r="38" spans="1:6" ht="12.75">
      <c r="A38" s="4"/>
      <c r="B38" s="6"/>
      <c r="C38" s="6"/>
      <c r="D38" s="6"/>
      <c r="F38" s="11"/>
    </row>
    <row r="39" spans="1:4" ht="12.75">
      <c r="A39" s="72" t="s">
        <v>11</v>
      </c>
      <c r="B39" s="6">
        <f>+B15</f>
        <v>10255138.78</v>
      </c>
      <c r="C39" s="6">
        <f>+C56</f>
        <v>9953706.807091068</v>
      </c>
      <c r="D39" s="6">
        <f>D56</f>
        <v>9953706.807091068</v>
      </c>
    </row>
    <row r="40" spans="1:4" ht="12.75">
      <c r="A40" s="4" t="s">
        <v>12</v>
      </c>
      <c r="B40" s="6">
        <f>+B22</f>
        <v>11503784.016596</v>
      </c>
      <c r="C40" s="6">
        <f>+C22</f>
        <v>11585187.825140871</v>
      </c>
      <c r="D40" s="6">
        <f>+D22</f>
        <v>10546111.855779942</v>
      </c>
    </row>
    <row r="41" spans="1:4" ht="13.5" thickBot="1">
      <c r="A41" s="3" t="s">
        <v>21</v>
      </c>
      <c r="B41" s="8">
        <f>+B39+B40</f>
        <v>21758922.796595998</v>
      </c>
      <c r="C41" s="8">
        <f>+C39+C40</f>
        <v>21538894.63223194</v>
      </c>
      <c r="D41" s="8">
        <f>+D39+D40</f>
        <v>20499818.66287101</v>
      </c>
    </row>
    <row r="42" spans="1:4" ht="13.5" thickTop="1">
      <c r="A42" s="4"/>
      <c r="B42" s="6"/>
      <c r="C42" s="6"/>
      <c r="D42" s="6"/>
    </row>
    <row r="43" spans="1:4" ht="12.75">
      <c r="A43" s="3" t="s">
        <v>14</v>
      </c>
      <c r="B43" s="9">
        <f>+B41/B37</f>
        <v>0.08356030974383838</v>
      </c>
      <c r="C43" s="9">
        <f>+C41/C37</f>
        <v>0.08271534045291809</v>
      </c>
      <c r="D43" s="9">
        <f>+D41/D37</f>
        <v>0.07872500000000002</v>
      </c>
    </row>
    <row r="44" spans="1:4" ht="12.75">
      <c r="A44" s="4"/>
      <c r="B44" s="6"/>
      <c r="C44" s="6"/>
      <c r="D44" s="6"/>
    </row>
    <row r="45" spans="1:4" ht="12.75">
      <c r="A45" s="3" t="s">
        <v>20</v>
      </c>
      <c r="B45" s="6"/>
      <c r="C45" s="6"/>
      <c r="D45" s="6"/>
    </row>
    <row r="46" spans="1:4" ht="12.75">
      <c r="A46" s="4" t="s">
        <v>10</v>
      </c>
      <c r="B46" s="6">
        <f>+B37</f>
        <v>260397823.59950468</v>
      </c>
      <c r="C46" s="6">
        <f>+C37</f>
        <v>260397823.59950468</v>
      </c>
      <c r="D46" s="6">
        <f>+B46</f>
        <v>260397823.59950468</v>
      </c>
    </row>
    <row r="47" spans="1:4" ht="12.75">
      <c r="A47" s="4"/>
      <c r="B47" s="6"/>
      <c r="C47" s="6"/>
      <c r="D47" s="6"/>
    </row>
    <row r="48" spans="1:4" ht="12.75">
      <c r="A48" s="4" t="s">
        <v>22</v>
      </c>
      <c r="B48" s="6"/>
      <c r="C48" s="6"/>
      <c r="D48" s="6"/>
    </row>
    <row r="49" spans="1:4" ht="12.75">
      <c r="A49" s="75" t="s">
        <v>111</v>
      </c>
      <c r="B49" s="69">
        <f>+'[1]Return on Capital'!$AC$6</f>
        <v>0.0695</v>
      </c>
      <c r="C49" s="69">
        <f>+'[1]Return on Capital'!$AC$6</f>
        <v>0.0695</v>
      </c>
      <c r="D49" s="69">
        <f>+B49</f>
        <v>0.0695</v>
      </c>
    </row>
    <row r="50" spans="1:4" ht="12.75">
      <c r="A50" s="4" t="s">
        <v>23</v>
      </c>
      <c r="B50" s="70">
        <f>+'[1]2011 Rev Deficiency'!$B$53</f>
        <v>0.09</v>
      </c>
      <c r="C50" s="70">
        <f>+'[1]2011 Rev Deficiency'!$B$53</f>
        <v>0.09</v>
      </c>
      <c r="D50" s="70">
        <f>+B50</f>
        <v>0.09</v>
      </c>
    </row>
    <row r="51" spans="1:4" ht="12.75">
      <c r="A51" s="4"/>
      <c r="B51" s="6"/>
      <c r="C51" s="6"/>
      <c r="D51" s="6"/>
    </row>
    <row r="52" spans="1:4" ht="12.75">
      <c r="A52" s="72" t="s">
        <v>121</v>
      </c>
      <c r="B52" s="6"/>
      <c r="C52" s="6"/>
      <c r="D52" s="6"/>
    </row>
    <row r="53" spans="1:4" ht="12.75">
      <c r="A53" s="72" t="s">
        <v>123</v>
      </c>
      <c r="B53" s="69">
        <v>0.55</v>
      </c>
      <c r="C53" s="69">
        <f>+B53</f>
        <v>0.55</v>
      </c>
      <c r="D53" s="69">
        <f>+B53</f>
        <v>0.55</v>
      </c>
    </row>
    <row r="54" spans="1:4" ht="12.75">
      <c r="A54" s="72" t="s">
        <v>122</v>
      </c>
      <c r="B54" s="70">
        <v>0.45</v>
      </c>
      <c r="C54" s="70">
        <f>+B54</f>
        <v>0.45</v>
      </c>
      <c r="D54" s="70">
        <f>+B54</f>
        <v>0.45</v>
      </c>
    </row>
    <row r="55" spans="1:4" ht="12.75">
      <c r="A55" s="4"/>
      <c r="B55" s="6"/>
      <c r="C55" s="6"/>
      <c r="D55" s="6"/>
    </row>
    <row r="56" spans="1:4" ht="12.75">
      <c r="A56" s="4" t="s">
        <v>24</v>
      </c>
      <c r="B56" s="74">
        <f>+B46*B49*B53</f>
        <v>9953706.807091068</v>
      </c>
      <c r="C56" s="74">
        <f>+C46*C49*C53</f>
        <v>9953706.807091068</v>
      </c>
      <c r="D56" s="74">
        <f>+D46*D49*D53</f>
        <v>9953706.807091068</v>
      </c>
    </row>
    <row r="57" spans="1:4" ht="12.75">
      <c r="A57" s="4" t="s">
        <v>25</v>
      </c>
      <c r="B57" s="74">
        <f>+B46*B50*B54</f>
        <v>10546111.85577994</v>
      </c>
      <c r="C57" s="74">
        <f>+C46*C50*C54</f>
        <v>10546111.85577994</v>
      </c>
      <c r="D57" s="74">
        <f>+D46*D50*D54</f>
        <v>10546111.85577994</v>
      </c>
    </row>
    <row r="58" spans="1:4" ht="13.5" thickBot="1">
      <c r="A58" s="4" t="s">
        <v>13</v>
      </c>
      <c r="B58" s="8">
        <f>+B56+B57</f>
        <v>20499818.66287101</v>
      </c>
      <c r="C58" s="8">
        <f>+C56+C57</f>
        <v>20499818.66287101</v>
      </c>
      <c r="D58" s="8">
        <f>+D56+D57</f>
        <v>20499818.66287101</v>
      </c>
    </row>
    <row r="59" spans="1:4" ht="13.5" thickTop="1">
      <c r="A59" s="4"/>
      <c r="B59" s="6"/>
      <c r="C59" s="6"/>
      <c r="D59" s="6"/>
    </row>
    <row r="60" spans="1:4" ht="12.75">
      <c r="A60" s="3" t="s">
        <v>26</v>
      </c>
      <c r="B60" s="5">
        <f>+B58/B46</f>
        <v>0.07872500000000002</v>
      </c>
      <c r="C60" s="5">
        <f>+C58/C46</f>
        <v>0.07872500000000002</v>
      </c>
      <c r="D60" s="5">
        <f>+D58/D46</f>
        <v>0.07872500000000002</v>
      </c>
    </row>
    <row r="61" spans="1:4" ht="12.75">
      <c r="A61" s="4"/>
      <c r="B61" s="6"/>
      <c r="C61" s="6"/>
      <c r="D61" s="6"/>
    </row>
    <row r="62" spans="1:4" ht="12.75">
      <c r="A62" s="13" t="s">
        <v>124</v>
      </c>
      <c r="B62" s="26">
        <f>-B41+B58</f>
        <v>-1259104.1337249875</v>
      </c>
      <c r="C62" s="26">
        <f>-C41+C58</f>
        <v>-1039075.969360929</v>
      </c>
      <c r="D62" s="7">
        <f>+D58-D41</f>
        <v>0</v>
      </c>
    </row>
    <row r="63" spans="1:4" ht="13.5" thickBot="1">
      <c r="A63" s="13" t="s">
        <v>125</v>
      </c>
      <c r="B63" s="88">
        <f>+B62/(1-B35)</f>
        <v>-1971045.920045378</v>
      </c>
      <c r="C63" s="88">
        <f>+C62/(1-C35)</f>
        <v>-1626606.0885424686</v>
      </c>
      <c r="D63" s="88">
        <f>+D62/(1-D35)</f>
        <v>0</v>
      </c>
    </row>
    <row r="64" ht="13.5" thickTop="1"/>
    <row r="65" ht="13.5" thickBot="1"/>
    <row r="66" spans="1:4" ht="20.25">
      <c r="A66" s="104" t="s">
        <v>112</v>
      </c>
      <c r="B66" s="105">
        <v>2006</v>
      </c>
      <c r="C66" s="105">
        <v>2006</v>
      </c>
      <c r="D66" s="106">
        <v>2006</v>
      </c>
    </row>
    <row r="67" spans="1:4" ht="12.75">
      <c r="A67" s="35"/>
      <c r="B67" s="77"/>
      <c r="C67" s="77"/>
      <c r="D67" s="107"/>
    </row>
    <row r="68" spans="1:4" ht="12.75">
      <c r="A68" s="35" t="s">
        <v>113</v>
      </c>
      <c r="B68" s="73">
        <f>B22</f>
        <v>11503784.016596</v>
      </c>
      <c r="C68" s="73">
        <f>C22</f>
        <v>11585187.825140871</v>
      </c>
      <c r="D68" s="108">
        <f>D22</f>
        <v>10546111.855779942</v>
      </c>
    </row>
    <row r="69" spans="1:4" ht="12.75">
      <c r="A69" s="35" t="s">
        <v>16</v>
      </c>
      <c r="B69" s="73">
        <f>B32</f>
        <v>3832469</v>
      </c>
      <c r="C69" s="73">
        <f>C32</f>
        <v>3832469</v>
      </c>
      <c r="D69" s="108">
        <f>D32</f>
        <v>3832469</v>
      </c>
    </row>
    <row r="70" spans="1:4" ht="12.75">
      <c r="A70" s="83" t="s">
        <v>114</v>
      </c>
      <c r="B70" s="79">
        <f>B68+B69</f>
        <v>15336253.016596</v>
      </c>
      <c r="C70" s="79">
        <f>C68+C69</f>
        <v>15417656.825140871</v>
      </c>
      <c r="D70" s="109">
        <f>D68+D69</f>
        <v>14378580.855779942</v>
      </c>
    </row>
    <row r="71" spans="1:4" ht="12.75">
      <c r="A71" s="35" t="s">
        <v>115</v>
      </c>
      <c r="B71" s="80">
        <f>B35</f>
        <v>0.3612</v>
      </c>
      <c r="C71" s="80">
        <f>C35</f>
        <v>0.3612</v>
      </c>
      <c r="D71" s="110">
        <f>D35</f>
        <v>0.3612</v>
      </c>
    </row>
    <row r="72" spans="1:4" ht="12.75">
      <c r="A72" s="35" t="s">
        <v>116</v>
      </c>
      <c r="B72" s="79">
        <f>B70*B71</f>
        <v>5539454.589594476</v>
      </c>
      <c r="C72" s="79">
        <f>C70*C71</f>
        <v>5568857.645240883</v>
      </c>
      <c r="D72" s="109">
        <f>D70*D71</f>
        <v>5193543.405107715</v>
      </c>
    </row>
    <row r="73" spans="1:4" ht="13.5" thickBot="1">
      <c r="A73" s="78" t="s">
        <v>117</v>
      </c>
      <c r="B73" s="81">
        <f>B72/(1-B71)</f>
        <v>8671657.153404001</v>
      </c>
      <c r="C73" s="81">
        <f>C72/(1-C71)</f>
        <v>8717685.731435321</v>
      </c>
      <c r="D73" s="111">
        <f>D72/(1-D71)</f>
        <v>8130155.6122537805</v>
      </c>
    </row>
    <row r="74" spans="1:5" ht="14.25" thickBot="1" thickTop="1">
      <c r="A74" s="40"/>
      <c r="B74" s="82"/>
      <c r="C74" s="82"/>
      <c r="D74" s="112"/>
      <c r="E74" s="36"/>
    </row>
  </sheetData>
  <sheetProtection/>
  <mergeCells count="2">
    <mergeCell ref="A1:D1"/>
    <mergeCell ref="A2:D2"/>
  </mergeCells>
  <printOptions/>
  <pageMargins left="1.141732283464567" right="0.7480314960629921" top="0.984251968503937" bottom="0.984251968503937" header="0.5118110236220472" footer="0.5118110236220472"/>
  <pageSetup fitToHeight="1" fitToWidth="1" horizontalDpi="355" verticalDpi="355" orientation="portrait" scale="64"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6" sqref="A6"/>
      <selection pane="bottomRight" activeCell="B6" sqref="B6"/>
    </sheetView>
  </sheetViews>
  <sheetFormatPr defaultColWidth="9.140625" defaultRowHeight="12.75"/>
  <cols>
    <col min="1" max="1" width="58.7109375" style="0" bestFit="1" customWidth="1"/>
    <col min="2" max="4" width="25.421875" style="0" customWidth="1"/>
    <col min="6" max="6" width="14.00390625" style="0" bestFit="1" customWidth="1"/>
  </cols>
  <sheetData>
    <row r="1" spans="1:4" ht="15.75">
      <c r="A1" s="143" t="s">
        <v>107</v>
      </c>
      <c r="B1" s="143"/>
      <c r="C1" s="143"/>
      <c r="D1" s="143"/>
    </row>
    <row r="2" spans="1:4" ht="15.75">
      <c r="A2" s="143" t="s">
        <v>137</v>
      </c>
      <c r="B2" s="143"/>
      <c r="C2" s="143"/>
      <c r="D2" s="143"/>
    </row>
    <row r="3" spans="1:4" ht="48" customHeight="1">
      <c r="A3" s="71"/>
      <c r="B3" s="31" t="s">
        <v>138</v>
      </c>
      <c r="C3" s="31" t="s">
        <v>139</v>
      </c>
      <c r="D3" s="31" t="s">
        <v>140</v>
      </c>
    </row>
    <row r="4" spans="1:4" ht="12.75">
      <c r="A4" s="3" t="s">
        <v>1</v>
      </c>
      <c r="B4" s="2"/>
      <c r="C4" s="2"/>
      <c r="D4" s="2"/>
    </row>
    <row r="5" spans="1:4" ht="12.75">
      <c r="A5" s="4" t="s">
        <v>79</v>
      </c>
      <c r="B5" s="67"/>
      <c r="C5" s="67"/>
      <c r="D5" s="6">
        <f>+C63</f>
        <v>1384662.5908350474</v>
      </c>
    </row>
    <row r="6" spans="1:4" ht="12.75">
      <c r="A6" s="4" t="s">
        <v>2</v>
      </c>
      <c r="B6" s="67">
        <v>60352558.1</v>
      </c>
      <c r="C6" s="67">
        <f>+'[2]Distribution Revenue by Source'!$D$34</f>
        <v>59795224.62555068</v>
      </c>
      <c r="D6" s="6">
        <f>+C6</f>
        <v>59795224.62555068</v>
      </c>
    </row>
    <row r="7" spans="1:4" ht="12.75">
      <c r="A7" s="4" t="s">
        <v>3</v>
      </c>
      <c r="B7" s="67">
        <v>4571062.12</v>
      </c>
      <c r="C7" s="67">
        <f>+B7</f>
        <v>4571062.12</v>
      </c>
      <c r="D7" s="6">
        <f>+C7</f>
        <v>4571062.12</v>
      </c>
    </row>
    <row r="8" spans="1:8" ht="12.75">
      <c r="A8" s="4" t="s">
        <v>4</v>
      </c>
      <c r="B8" s="7">
        <f>SUM(B6:B7)</f>
        <v>64923620.22</v>
      </c>
      <c r="C8" s="7">
        <f>SUM(C6:C7)</f>
        <v>64366286.74555068</v>
      </c>
      <c r="D8" s="7">
        <f>SUM(D5:D7)</f>
        <v>65750949.33638573</v>
      </c>
      <c r="G8" s="24"/>
      <c r="H8" s="24"/>
    </row>
    <row r="9" spans="1:8" ht="12.75">
      <c r="A9" s="4"/>
      <c r="B9" s="6"/>
      <c r="C9" s="6"/>
      <c r="D9" s="6"/>
      <c r="G9" s="24"/>
      <c r="H9" s="24"/>
    </row>
    <row r="10" spans="1:8" ht="12.75">
      <c r="A10" s="3" t="s">
        <v>5</v>
      </c>
      <c r="B10" s="6"/>
      <c r="C10" s="6"/>
      <c r="D10" s="6"/>
      <c r="G10" s="24"/>
      <c r="H10" s="24"/>
    </row>
    <row r="11" spans="1:8" ht="12.75">
      <c r="A11" s="72" t="s">
        <v>118</v>
      </c>
      <c r="B11" s="68">
        <v>9755443.689999998</v>
      </c>
      <c r="C11" s="6">
        <f>+B11</f>
        <v>9755443.689999998</v>
      </c>
      <c r="D11" s="6">
        <f>+B11</f>
        <v>9755443.689999998</v>
      </c>
      <c r="G11" s="24"/>
      <c r="H11" s="24"/>
    </row>
    <row r="12" spans="1:8" ht="12.75">
      <c r="A12" s="4" t="s">
        <v>6</v>
      </c>
      <c r="B12" s="68">
        <v>6170366.83</v>
      </c>
      <c r="C12" s="6">
        <f>+B12</f>
        <v>6170366.83</v>
      </c>
      <c r="D12" s="6">
        <f>+B12</f>
        <v>6170366.83</v>
      </c>
      <c r="G12" s="24"/>
      <c r="H12" s="24"/>
    </row>
    <row r="13" spans="1:8" ht="12.75">
      <c r="A13" s="4" t="s">
        <v>7</v>
      </c>
      <c r="B13" s="68">
        <v>15598344.739999998</v>
      </c>
      <c r="C13" s="6">
        <f>+B13</f>
        <v>15598344.739999998</v>
      </c>
      <c r="D13" s="6">
        <f>+B13</f>
        <v>15598344.739999998</v>
      </c>
      <c r="G13" s="24"/>
      <c r="H13" s="24"/>
    </row>
    <row r="14" spans="1:8" ht="12.75">
      <c r="A14" s="75" t="s">
        <v>163</v>
      </c>
      <c r="B14" s="68">
        <v>715082</v>
      </c>
      <c r="C14" s="6">
        <f>+B14</f>
        <v>715082</v>
      </c>
      <c r="D14" s="6">
        <f>+B14</f>
        <v>715082</v>
      </c>
      <c r="G14" s="24"/>
      <c r="H14" s="24"/>
    </row>
    <row r="15" spans="1:8" ht="12.75">
      <c r="A15" s="72" t="s">
        <v>110</v>
      </c>
      <c r="B15" s="68">
        <v>10260654.660000002</v>
      </c>
      <c r="C15" s="6">
        <f>+C56</f>
        <v>10366879.696068982</v>
      </c>
      <c r="D15" s="6">
        <f>D39</f>
        <v>10366879.696068982</v>
      </c>
      <c r="G15" s="24"/>
      <c r="H15" s="24"/>
    </row>
    <row r="16" spans="1:8" ht="12.75">
      <c r="A16" s="4" t="s">
        <v>8</v>
      </c>
      <c r="B16" s="7">
        <f>SUM(B11:B15)</f>
        <v>42499891.92</v>
      </c>
      <c r="C16" s="7">
        <f>SUM(C11:C15)</f>
        <v>42606116.95606898</v>
      </c>
      <c r="D16" s="7">
        <f>SUM(D11:D15)</f>
        <v>42606116.95606898</v>
      </c>
      <c r="G16" s="24"/>
      <c r="H16" s="24"/>
    </row>
    <row r="17" spans="1:8" ht="12.75">
      <c r="A17" s="4"/>
      <c r="B17" s="6"/>
      <c r="C17" s="6"/>
      <c r="D17" s="6"/>
      <c r="G17" s="24"/>
      <c r="H17" s="24"/>
    </row>
    <row r="18" spans="1:8" ht="12.75">
      <c r="A18" s="3" t="s">
        <v>9</v>
      </c>
      <c r="B18" s="7">
        <f>+B8-B16</f>
        <v>22423728.299999997</v>
      </c>
      <c r="C18" s="7">
        <f>+C8-C16</f>
        <v>21760169.7894817</v>
      </c>
      <c r="D18" s="7">
        <f>+D8-D16</f>
        <v>23144832.38031675</v>
      </c>
      <c r="G18" s="24"/>
      <c r="H18" s="24"/>
    </row>
    <row r="19" spans="1:4" ht="12.75">
      <c r="A19" s="4"/>
      <c r="B19" s="6"/>
      <c r="C19" s="6"/>
      <c r="D19" s="6"/>
    </row>
    <row r="20" spans="1:4" ht="12.75">
      <c r="A20" s="3" t="s">
        <v>32</v>
      </c>
      <c r="B20" s="6"/>
      <c r="C20" s="6"/>
      <c r="D20" s="6"/>
    </row>
    <row r="21" spans="1:4" ht="12.75">
      <c r="A21" s="3" t="s">
        <v>33</v>
      </c>
      <c r="B21" s="6">
        <f>+B34</f>
        <v>11900494.43436</v>
      </c>
      <c r="C21" s="6">
        <f>+C34</f>
        <v>11660817.10036079</v>
      </c>
      <c r="D21" s="6">
        <f>+D34</f>
        <v>12160957.22817041</v>
      </c>
    </row>
    <row r="22" spans="1:5" ht="13.5" thickBot="1">
      <c r="A22" s="3" t="s">
        <v>27</v>
      </c>
      <c r="B22" s="8">
        <f>+B18-B21</f>
        <v>10523233.865639998</v>
      </c>
      <c r="C22" s="8">
        <f>+C18-C21</f>
        <v>10099352.68912091</v>
      </c>
      <c r="D22" s="8">
        <f>+D18-D21</f>
        <v>10983875.15214634</v>
      </c>
      <c r="E22" s="11"/>
    </row>
    <row r="23" spans="1:4" ht="13.5" thickTop="1">
      <c r="A23" s="4"/>
      <c r="B23" s="6"/>
      <c r="C23" s="6"/>
      <c r="D23" s="6"/>
    </row>
    <row r="24" spans="1:4" ht="12.75">
      <c r="A24" s="3" t="s">
        <v>28</v>
      </c>
      <c r="B24" s="6"/>
      <c r="C24" s="6"/>
      <c r="D24" s="6"/>
    </row>
    <row r="25" spans="1:4" ht="12.75">
      <c r="A25" s="4" t="s">
        <v>29</v>
      </c>
      <c r="B25" s="67"/>
      <c r="C25" s="67"/>
      <c r="D25" s="67"/>
    </row>
    <row r="26" spans="1:4" ht="12.75">
      <c r="A26" s="4" t="s">
        <v>30</v>
      </c>
      <c r="B26" s="67"/>
      <c r="C26" s="67"/>
      <c r="D26" s="6"/>
    </row>
    <row r="27" spans="1:4" ht="12.75">
      <c r="A27" s="4" t="s">
        <v>78</v>
      </c>
      <c r="B27" s="7">
        <f>+B25-B26</f>
        <v>0</v>
      </c>
      <c r="C27" s="7"/>
      <c r="D27" s="7">
        <f>+D25-D26</f>
        <v>0</v>
      </c>
    </row>
    <row r="28" spans="1:4" ht="12.75">
      <c r="A28" s="4" t="s">
        <v>31</v>
      </c>
      <c r="B28" s="7">
        <f>+B27*'[1]Tax rates'!$B$13</f>
        <v>0</v>
      </c>
      <c r="C28" s="7"/>
      <c r="D28" s="7">
        <f>+D27*0%</f>
        <v>0</v>
      </c>
    </row>
    <row r="29" spans="1:5" ht="12.75">
      <c r="A29" s="4"/>
      <c r="B29" s="6"/>
      <c r="C29" s="6"/>
      <c r="D29" s="6"/>
      <c r="E29" s="11"/>
    </row>
    <row r="30" spans="1:4" ht="12.75">
      <c r="A30" s="3" t="s">
        <v>18</v>
      </c>
      <c r="B30" s="6"/>
      <c r="C30" s="6"/>
      <c r="D30" s="6"/>
    </row>
    <row r="31" spans="1:4" ht="12.75">
      <c r="A31" s="4" t="s">
        <v>15</v>
      </c>
      <c r="B31" s="6">
        <f>+B18</f>
        <v>22423728.299999997</v>
      </c>
      <c r="C31" s="6">
        <f>+C18</f>
        <v>21760169.7894817</v>
      </c>
      <c r="D31" s="6">
        <f>+D18</f>
        <v>23144832.38031675</v>
      </c>
    </row>
    <row r="32" spans="1:4" ht="12.75">
      <c r="A32" s="4" t="s">
        <v>16</v>
      </c>
      <c r="B32" s="91">
        <v>10523377</v>
      </c>
      <c r="C32" s="92">
        <f>+B32</f>
        <v>10523377</v>
      </c>
      <c r="D32" s="76">
        <f>+B32</f>
        <v>10523377</v>
      </c>
    </row>
    <row r="33" spans="1:6" ht="12.75">
      <c r="A33" s="4" t="s">
        <v>17</v>
      </c>
      <c r="B33" s="7">
        <f>+B31+B32</f>
        <v>32947105.299999997</v>
      </c>
      <c r="C33" s="7">
        <f>+C31+C32</f>
        <v>32283546.7894817</v>
      </c>
      <c r="D33" s="7">
        <f>+D31+D32</f>
        <v>33668209.38031675</v>
      </c>
      <c r="F33" s="11"/>
    </row>
    <row r="34" spans="1:6" ht="12.75">
      <c r="A34" s="3" t="s">
        <v>34</v>
      </c>
      <c r="B34" s="7">
        <f>+B33*B35</f>
        <v>11900494.43436</v>
      </c>
      <c r="C34" s="7">
        <f>+C33*C35</f>
        <v>11660817.10036079</v>
      </c>
      <c r="D34" s="7">
        <f>+D33*D35</f>
        <v>12160957.22817041</v>
      </c>
      <c r="F34" s="14"/>
    </row>
    <row r="35" spans="1:4" ht="12.75">
      <c r="A35" s="4"/>
      <c r="B35" s="70">
        <v>0.3612</v>
      </c>
      <c r="C35" s="9">
        <f>+B35</f>
        <v>0.3612</v>
      </c>
      <c r="D35" s="9">
        <f>B35</f>
        <v>0.3612</v>
      </c>
    </row>
    <row r="36" spans="1:6" ht="12.75">
      <c r="A36" s="3" t="s">
        <v>19</v>
      </c>
      <c r="B36" s="6"/>
      <c r="C36" s="6"/>
      <c r="D36" s="6"/>
      <c r="F36" s="11"/>
    </row>
    <row r="37" spans="1:4" ht="12.75">
      <c r="A37" s="4" t="s">
        <v>10</v>
      </c>
      <c r="B37" s="67">
        <f>+'[1]Return on Capital'!$Q$36</f>
        <v>271206793.88015646</v>
      </c>
      <c r="C37" s="6">
        <f>+B37</f>
        <v>271206793.88015646</v>
      </c>
      <c r="D37" s="6">
        <f>+B37</f>
        <v>271206793.88015646</v>
      </c>
    </row>
    <row r="38" spans="1:4" ht="12.75">
      <c r="A38" s="4"/>
      <c r="B38" s="6"/>
      <c r="C38" s="6"/>
      <c r="D38" s="6"/>
    </row>
    <row r="39" spans="1:4" ht="12.75">
      <c r="A39" s="72" t="s">
        <v>11</v>
      </c>
      <c r="B39" s="6">
        <v>10260654.660000002</v>
      </c>
      <c r="C39" s="6">
        <f>+C56</f>
        <v>10366879.696068982</v>
      </c>
      <c r="D39" s="6">
        <f>D56</f>
        <v>10366879.696068982</v>
      </c>
    </row>
    <row r="40" spans="1:4" ht="12.75">
      <c r="A40" s="4" t="s">
        <v>12</v>
      </c>
      <c r="B40" s="6">
        <f>+B22</f>
        <v>10523233.865639998</v>
      </c>
      <c r="C40" s="6">
        <f>+C22</f>
        <v>10099352.68912091</v>
      </c>
      <c r="D40" s="6">
        <f>+D22</f>
        <v>10983875.15214634</v>
      </c>
    </row>
    <row r="41" spans="1:4" ht="13.5" thickBot="1">
      <c r="A41" s="3" t="s">
        <v>21</v>
      </c>
      <c r="B41" s="8">
        <f>+B39+B40</f>
        <v>20783888.52564</v>
      </c>
      <c r="C41" s="8">
        <f>+C39+C40</f>
        <v>20466232.38518989</v>
      </c>
      <c r="D41" s="8">
        <f>+D39+D40</f>
        <v>21350754.84821532</v>
      </c>
    </row>
    <row r="42" spans="1:4" ht="13.5" thickTop="1">
      <c r="A42" s="4"/>
      <c r="B42" s="6"/>
      <c r="C42" s="6"/>
      <c r="D42" s="6"/>
    </row>
    <row r="43" spans="1:4" ht="12.75">
      <c r="A43" s="3" t="s">
        <v>14</v>
      </c>
      <c r="B43" s="9">
        <f>+B41/B37</f>
        <v>0.07663483730729913</v>
      </c>
      <c r="C43" s="9">
        <f>+C41/C37</f>
        <v>0.07546356819598594</v>
      </c>
      <c r="D43" s="9">
        <f>+D41/D37</f>
        <v>0.078725</v>
      </c>
    </row>
    <row r="44" spans="1:4" ht="12.75">
      <c r="A44" s="4"/>
      <c r="B44" s="6"/>
      <c r="C44" s="6"/>
      <c r="D44" s="6"/>
    </row>
    <row r="45" spans="1:4" ht="12.75">
      <c r="A45" s="3" t="s">
        <v>20</v>
      </c>
      <c r="B45" s="6"/>
      <c r="C45" s="6"/>
      <c r="D45" s="6"/>
    </row>
    <row r="46" spans="1:4" ht="12.75">
      <c r="A46" s="4" t="s">
        <v>10</v>
      </c>
      <c r="B46" s="6">
        <f>+B37</f>
        <v>271206793.88015646</v>
      </c>
      <c r="C46" s="6">
        <f>+C37</f>
        <v>271206793.88015646</v>
      </c>
      <c r="D46" s="6">
        <f>+B46</f>
        <v>271206793.88015646</v>
      </c>
    </row>
    <row r="47" spans="1:4" ht="12.75">
      <c r="A47" s="4"/>
      <c r="B47" s="6"/>
      <c r="C47" s="6"/>
      <c r="D47" s="6"/>
    </row>
    <row r="48" spans="1:4" ht="12.75">
      <c r="A48" s="4" t="s">
        <v>22</v>
      </c>
      <c r="B48" s="6"/>
      <c r="C48" s="6"/>
      <c r="D48" s="6"/>
    </row>
    <row r="49" spans="1:4" ht="12.75">
      <c r="A49" s="75" t="s">
        <v>111</v>
      </c>
      <c r="B49" s="69">
        <f>+'[1]Return on Capital'!$AC$6</f>
        <v>0.0695</v>
      </c>
      <c r="C49" s="69">
        <f>+'[1]Return on Capital'!$AC$6</f>
        <v>0.0695</v>
      </c>
      <c r="D49" s="69">
        <f>+B49</f>
        <v>0.0695</v>
      </c>
    </row>
    <row r="50" spans="1:4" ht="12.75">
      <c r="A50" s="4" t="s">
        <v>23</v>
      </c>
      <c r="B50" s="70">
        <f>+'[1]2011 Rev Deficiency'!$B$53</f>
        <v>0.09</v>
      </c>
      <c r="C50" s="70">
        <f>+'[1]2011 Rev Deficiency'!$B$53</f>
        <v>0.09</v>
      </c>
      <c r="D50" s="70">
        <f>+B50</f>
        <v>0.09</v>
      </c>
    </row>
    <row r="51" spans="1:4" ht="12.75">
      <c r="A51" s="4"/>
      <c r="B51" s="6"/>
      <c r="C51" s="6"/>
      <c r="D51" s="6"/>
    </row>
    <row r="52" spans="1:4" ht="12.75">
      <c r="A52" s="72" t="s">
        <v>121</v>
      </c>
      <c r="B52" s="6"/>
      <c r="C52" s="6"/>
      <c r="D52" s="6"/>
    </row>
    <row r="53" spans="1:4" ht="12.75">
      <c r="A53" s="72" t="s">
        <v>123</v>
      </c>
      <c r="B53" s="69">
        <v>0.55</v>
      </c>
      <c r="C53" s="69">
        <f>+B53</f>
        <v>0.55</v>
      </c>
      <c r="D53" s="69">
        <f>+B53</f>
        <v>0.55</v>
      </c>
    </row>
    <row r="54" spans="1:4" ht="12.75">
      <c r="A54" s="72" t="s">
        <v>122</v>
      </c>
      <c r="B54" s="70">
        <v>0.45</v>
      </c>
      <c r="C54" s="70">
        <f>+B54</f>
        <v>0.45</v>
      </c>
      <c r="D54" s="70">
        <f>+B54</f>
        <v>0.45</v>
      </c>
    </row>
    <row r="55" spans="1:4" ht="12.75">
      <c r="A55" s="4"/>
      <c r="B55" s="6"/>
      <c r="C55" s="6"/>
      <c r="D55" s="6"/>
    </row>
    <row r="56" spans="1:4" ht="12.75">
      <c r="A56" s="4" t="s">
        <v>24</v>
      </c>
      <c r="B56" s="74">
        <f>+B46*B49*B53</f>
        <v>10366879.696068982</v>
      </c>
      <c r="C56" s="74">
        <f>+C46*C49*C53</f>
        <v>10366879.696068982</v>
      </c>
      <c r="D56" s="74">
        <f>+D46*D49*D53</f>
        <v>10366879.696068982</v>
      </c>
    </row>
    <row r="57" spans="1:4" ht="12.75">
      <c r="A57" s="4" t="s">
        <v>25</v>
      </c>
      <c r="B57" s="74">
        <f>+B46*B50*B54</f>
        <v>10983875.152146336</v>
      </c>
      <c r="C57" s="74">
        <f>+C46*C50*C54</f>
        <v>10983875.152146336</v>
      </c>
      <c r="D57" s="74">
        <f>+D46*D50*D54</f>
        <v>10983875.152146336</v>
      </c>
    </row>
    <row r="58" spans="1:4" ht="13.5" thickBot="1">
      <c r="A58" s="4" t="s">
        <v>13</v>
      </c>
      <c r="B58" s="8">
        <f>+B56+B57</f>
        <v>21350754.84821532</v>
      </c>
      <c r="C58" s="8">
        <f>+C56+C57</f>
        <v>21350754.84821532</v>
      </c>
      <c r="D58" s="8">
        <f>+D56+D57</f>
        <v>21350754.84821532</v>
      </c>
    </row>
    <row r="59" spans="1:4" ht="13.5" thickTop="1">
      <c r="A59" s="4"/>
      <c r="B59" s="6"/>
      <c r="C59" s="6"/>
      <c r="D59" s="6"/>
    </row>
    <row r="60" spans="1:4" ht="12.75">
      <c r="A60" s="3" t="s">
        <v>26</v>
      </c>
      <c r="B60" s="5">
        <f>+B58/B46</f>
        <v>0.078725</v>
      </c>
      <c r="C60" s="5">
        <f>+C58/C46</f>
        <v>0.078725</v>
      </c>
      <c r="D60" s="5">
        <f>+D58/D46</f>
        <v>0.078725</v>
      </c>
    </row>
    <row r="61" spans="1:4" ht="12.75">
      <c r="A61" s="4"/>
      <c r="B61" s="6"/>
      <c r="C61" s="6"/>
      <c r="D61" s="6"/>
    </row>
    <row r="62" spans="1:4" ht="12.75">
      <c r="A62" s="13" t="s">
        <v>124</v>
      </c>
      <c r="B62" s="26">
        <f>-B41+B58</f>
        <v>566866.3225753196</v>
      </c>
      <c r="C62" s="26">
        <f>-C41+C58</f>
        <v>884522.4630254284</v>
      </c>
      <c r="D62" s="7">
        <f>+D58-D41</f>
        <v>0</v>
      </c>
    </row>
    <row r="63" spans="1:4" ht="13.5" thickBot="1">
      <c r="A63" s="13" t="s">
        <v>125</v>
      </c>
      <c r="B63" s="88">
        <f>+B62/(1-B35)</f>
        <v>887392.4899425791</v>
      </c>
      <c r="C63" s="88">
        <f>+C62/(1-C35)</f>
        <v>1384662.5908350474</v>
      </c>
      <c r="D63" s="88">
        <f>+D62/(1-D35)</f>
        <v>0</v>
      </c>
    </row>
    <row r="64" ht="13.5" thickTop="1"/>
    <row r="65" ht="13.5" thickBot="1"/>
    <row r="66" spans="1:4" ht="20.25">
      <c r="A66" s="104" t="s">
        <v>112</v>
      </c>
      <c r="B66" s="105">
        <v>2007</v>
      </c>
      <c r="C66" s="105">
        <v>2007</v>
      </c>
      <c r="D66" s="106">
        <v>2007</v>
      </c>
    </row>
    <row r="67" spans="1:4" ht="12.75">
      <c r="A67" s="35"/>
      <c r="B67" s="77"/>
      <c r="C67" s="77"/>
      <c r="D67" s="107"/>
    </row>
    <row r="68" spans="1:4" ht="12.75">
      <c r="A68" s="35" t="s">
        <v>113</v>
      </c>
      <c r="B68" s="73">
        <f>B22</f>
        <v>10523233.865639998</v>
      </c>
      <c r="C68" s="73">
        <f>C22</f>
        <v>10099352.68912091</v>
      </c>
      <c r="D68" s="108">
        <f>D22</f>
        <v>10983875.15214634</v>
      </c>
    </row>
    <row r="69" spans="1:4" ht="12.75">
      <c r="A69" s="35" t="s">
        <v>16</v>
      </c>
      <c r="B69" s="73">
        <f>B32</f>
        <v>10523377</v>
      </c>
      <c r="C69" s="73">
        <f>C32</f>
        <v>10523377</v>
      </c>
      <c r="D69" s="108">
        <f>D32</f>
        <v>10523377</v>
      </c>
    </row>
    <row r="70" spans="1:4" ht="12.75">
      <c r="A70" s="83" t="s">
        <v>114</v>
      </c>
      <c r="B70" s="79">
        <f>B68+B69</f>
        <v>21046610.86564</v>
      </c>
      <c r="C70" s="79">
        <f>C68+C69</f>
        <v>20622729.68912091</v>
      </c>
      <c r="D70" s="109">
        <f>D68+D69</f>
        <v>21507252.15214634</v>
      </c>
    </row>
    <row r="71" spans="1:4" ht="12.75">
      <c r="A71" s="35" t="s">
        <v>115</v>
      </c>
      <c r="B71" s="80">
        <f>B35</f>
        <v>0.3612</v>
      </c>
      <c r="C71" s="80">
        <f>C35</f>
        <v>0.3612</v>
      </c>
      <c r="D71" s="110">
        <f>D35</f>
        <v>0.3612</v>
      </c>
    </row>
    <row r="72" spans="1:4" ht="12.75">
      <c r="A72" s="35" t="s">
        <v>116</v>
      </c>
      <c r="B72" s="79">
        <f>B70*B71</f>
        <v>7602035.844669168</v>
      </c>
      <c r="C72" s="79">
        <f>C70*C71</f>
        <v>7448929.963710474</v>
      </c>
      <c r="D72" s="109">
        <f>D70*D71</f>
        <v>7768419.477355259</v>
      </c>
    </row>
    <row r="73" spans="1:4" ht="13.5" thickBot="1">
      <c r="A73" s="78" t="s">
        <v>117</v>
      </c>
      <c r="B73" s="81">
        <f>B72/(1-B71)</f>
        <v>11900494.43436</v>
      </c>
      <c r="C73" s="81">
        <f>C72/(1-C71)</f>
        <v>11660817.100360792</v>
      </c>
      <c r="D73" s="111">
        <f>D72/(1-D71)</f>
        <v>12160957.22817041</v>
      </c>
    </row>
    <row r="74" spans="1:5" ht="14.25" thickBot="1" thickTop="1">
      <c r="A74" s="40"/>
      <c r="B74" s="82"/>
      <c r="C74" s="82"/>
      <c r="D74" s="112"/>
      <c r="E74" s="77"/>
    </row>
  </sheetData>
  <sheetProtection/>
  <mergeCells count="2">
    <mergeCell ref="A1:D1"/>
    <mergeCell ref="A2:D2"/>
  </mergeCells>
  <printOptions/>
  <pageMargins left="1.141732283464567" right="0.7480314960629921" top="0.984251968503937" bottom="0.984251968503937" header="0.5118110236220472" footer="0.5118110236220472"/>
  <pageSetup fitToHeight="1" fitToWidth="1" horizontalDpi="355" verticalDpi="355" orientation="portrait" scale="64"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6" sqref="A6"/>
      <selection pane="bottomRight" activeCell="C6" sqref="C6"/>
    </sheetView>
  </sheetViews>
  <sheetFormatPr defaultColWidth="9.140625" defaultRowHeight="12.75"/>
  <cols>
    <col min="1" max="1" width="58.7109375" style="0" bestFit="1" customWidth="1"/>
    <col min="2" max="4" width="25.421875" style="0" customWidth="1"/>
    <col min="6" max="6" width="14.00390625" style="0" bestFit="1" customWidth="1"/>
  </cols>
  <sheetData>
    <row r="1" spans="1:4" ht="15.75">
      <c r="A1" s="143" t="s">
        <v>107</v>
      </c>
      <c r="B1" s="143"/>
      <c r="C1" s="143"/>
      <c r="D1" s="143"/>
    </row>
    <row r="2" spans="1:4" ht="15.75">
      <c r="A2" s="143" t="s">
        <v>133</v>
      </c>
      <c r="B2" s="143"/>
      <c r="C2" s="143"/>
      <c r="D2" s="143"/>
    </row>
    <row r="3" spans="1:4" ht="48" customHeight="1">
      <c r="A3" s="71"/>
      <c r="B3" s="31" t="s">
        <v>134</v>
      </c>
      <c r="C3" s="31" t="s">
        <v>135</v>
      </c>
      <c r="D3" s="31" t="s">
        <v>136</v>
      </c>
    </row>
    <row r="4" spans="1:4" ht="12.75">
      <c r="A4" s="3" t="s">
        <v>1</v>
      </c>
      <c r="B4" s="2"/>
      <c r="C4" s="2"/>
      <c r="D4" s="2"/>
    </row>
    <row r="5" spans="1:4" ht="12.75">
      <c r="A5" s="4" t="s">
        <v>79</v>
      </c>
      <c r="B5" s="67"/>
      <c r="C5" s="67"/>
      <c r="D5" s="6">
        <f>+C63</f>
        <v>-384462.2845920797</v>
      </c>
    </row>
    <row r="6" spans="1:4" ht="12.75">
      <c r="A6" s="4" t="s">
        <v>2</v>
      </c>
      <c r="B6" s="67">
        <v>60302726</v>
      </c>
      <c r="C6" s="67">
        <f>+'[2]Distribution Revenue by Source'!$E$34</f>
        <v>60262873.28173965</v>
      </c>
      <c r="D6" s="6">
        <f>+C6</f>
        <v>60262873.28173965</v>
      </c>
    </row>
    <row r="7" spans="1:4" ht="12.75">
      <c r="A7" s="4" t="s">
        <v>3</v>
      </c>
      <c r="B7" s="67">
        <v>4061417.23</v>
      </c>
      <c r="C7" s="67">
        <f>+'[2]Distribution Revenue by Source'!$E$35</f>
        <v>4061417.23</v>
      </c>
      <c r="D7" s="6">
        <f>+C7</f>
        <v>4061417.23</v>
      </c>
    </row>
    <row r="8" spans="1:8" ht="12.75">
      <c r="A8" s="4" t="s">
        <v>4</v>
      </c>
      <c r="B8" s="7">
        <f>SUM(B6:B7)</f>
        <v>64364143.23</v>
      </c>
      <c r="C8" s="7">
        <f>SUM(C6:C7)</f>
        <v>64324290.51173965</v>
      </c>
      <c r="D8" s="7">
        <f>SUM(D5:D7)</f>
        <v>63939828.22714757</v>
      </c>
      <c r="G8" s="24"/>
      <c r="H8" s="24"/>
    </row>
    <row r="9" spans="1:8" ht="12.75">
      <c r="A9" s="4"/>
      <c r="B9" s="6"/>
      <c r="C9" s="6"/>
      <c r="D9" s="6"/>
      <c r="G9" s="24"/>
      <c r="H9" s="24"/>
    </row>
    <row r="10" spans="1:8" ht="12.75">
      <c r="A10" s="3" t="s">
        <v>5</v>
      </c>
      <c r="B10" s="6"/>
      <c r="C10" s="6"/>
      <c r="D10" s="6"/>
      <c r="G10" s="24"/>
      <c r="H10" s="24"/>
    </row>
    <row r="11" spans="1:8" ht="12.75">
      <c r="A11" s="72" t="s">
        <v>118</v>
      </c>
      <c r="B11" s="68">
        <v>10254824.65</v>
      </c>
      <c r="C11" s="6">
        <f>+B11</f>
        <v>10254824.65</v>
      </c>
      <c r="D11" s="6">
        <f>+B11</f>
        <v>10254824.65</v>
      </c>
      <c r="G11" s="24"/>
      <c r="H11" s="24"/>
    </row>
    <row r="12" spans="1:8" ht="12.75">
      <c r="A12" s="4" t="s">
        <v>6</v>
      </c>
      <c r="B12" s="68">
        <v>6918855.699999999</v>
      </c>
      <c r="C12" s="6">
        <f>+B12</f>
        <v>6918855.699999999</v>
      </c>
      <c r="D12" s="6">
        <f>+B12</f>
        <v>6918855.699999999</v>
      </c>
      <c r="G12" s="24"/>
      <c r="H12" s="24"/>
    </row>
    <row r="13" spans="1:8" ht="12.75">
      <c r="A13" s="4" t="s">
        <v>7</v>
      </c>
      <c r="B13" s="68">
        <f>+'[1]Summarized Financial Statements'!$I$59</f>
        <v>16216369.479999999</v>
      </c>
      <c r="C13" s="6">
        <f>+B13</f>
        <v>16216369.479999999</v>
      </c>
      <c r="D13" s="6">
        <f>+B13</f>
        <v>16216369.479999999</v>
      </c>
      <c r="G13" s="24"/>
      <c r="H13" s="24"/>
    </row>
    <row r="14" spans="1:8" ht="12.75">
      <c r="A14" s="75" t="s">
        <v>163</v>
      </c>
      <c r="B14" s="68">
        <v>694022</v>
      </c>
      <c r="C14" s="6">
        <f>+B14</f>
        <v>694022</v>
      </c>
      <c r="D14" s="6">
        <f>+B14</f>
        <v>694022</v>
      </c>
      <c r="G14" s="24"/>
      <c r="H14" s="24"/>
    </row>
    <row r="15" spans="1:8" ht="12.75">
      <c r="A15" s="72" t="s">
        <v>110</v>
      </c>
      <c r="B15" s="68">
        <f>+B39</f>
        <v>10143834.92</v>
      </c>
      <c r="C15" s="6">
        <f>+C56</f>
        <v>11374276.961604882</v>
      </c>
      <c r="D15" s="6">
        <f>D39</f>
        <v>11374276.961604882</v>
      </c>
      <c r="G15" s="24"/>
      <c r="H15" s="24"/>
    </row>
    <row r="16" spans="1:8" ht="12.75">
      <c r="A16" s="4" t="s">
        <v>8</v>
      </c>
      <c r="B16" s="7">
        <f>SUM(B11:B15)</f>
        <v>44227906.75</v>
      </c>
      <c r="C16" s="7">
        <f>SUM(C11:C15)</f>
        <v>45458348.79160488</v>
      </c>
      <c r="D16" s="7">
        <f>SUM(D11:D15)</f>
        <v>45458348.79160488</v>
      </c>
      <c r="G16" s="24"/>
      <c r="H16" s="24"/>
    </row>
    <row r="17" spans="1:8" ht="12.75">
      <c r="A17" s="4"/>
      <c r="B17" s="6"/>
      <c r="C17" s="6"/>
      <c r="D17" s="6"/>
      <c r="G17" s="24"/>
      <c r="H17" s="24"/>
    </row>
    <row r="18" spans="1:8" ht="12.75">
      <c r="A18" s="3" t="s">
        <v>9</v>
      </c>
      <c r="B18" s="7">
        <f>+B8-B16</f>
        <v>20136236.479999997</v>
      </c>
      <c r="C18" s="7">
        <f>+C8-C16</f>
        <v>18865941.720134772</v>
      </c>
      <c r="D18" s="7">
        <f>+D8-D16</f>
        <v>18481479.435542695</v>
      </c>
      <c r="G18" s="24"/>
      <c r="H18" s="24"/>
    </row>
    <row r="19" spans="1:4" ht="12.75">
      <c r="A19" s="4"/>
      <c r="B19" s="6"/>
      <c r="C19" s="6"/>
      <c r="D19" s="6"/>
    </row>
    <row r="20" spans="1:4" ht="12.75">
      <c r="A20" s="3" t="s">
        <v>32</v>
      </c>
      <c r="B20" s="6"/>
      <c r="C20" s="6"/>
      <c r="D20" s="6"/>
    </row>
    <row r="21" spans="1:4" ht="12.75">
      <c r="A21" s="3" t="s">
        <v>33</v>
      </c>
      <c r="B21" s="6">
        <f>+B34</f>
        <v>8148964.270799999</v>
      </c>
      <c r="C21" s="6">
        <f>+C34</f>
        <v>7723415.526245149</v>
      </c>
      <c r="D21" s="6">
        <f>+D34</f>
        <v>7594620.660906804</v>
      </c>
    </row>
    <row r="22" spans="1:5" ht="13.5" thickBot="1">
      <c r="A22" s="3" t="s">
        <v>27</v>
      </c>
      <c r="B22" s="8">
        <f>+B18-B21</f>
        <v>11987272.209199999</v>
      </c>
      <c r="C22" s="8">
        <f>+C18-C21</f>
        <v>11142526.193889624</v>
      </c>
      <c r="D22" s="8">
        <f>+D18-D21</f>
        <v>10886858.774635892</v>
      </c>
      <c r="E22" s="11"/>
    </row>
    <row r="23" spans="1:4" ht="13.5" thickTop="1">
      <c r="A23" s="4"/>
      <c r="B23" s="6"/>
      <c r="C23" s="6"/>
      <c r="D23" s="6"/>
    </row>
    <row r="24" spans="1:4" ht="12.75">
      <c r="A24" s="3" t="s">
        <v>28</v>
      </c>
      <c r="B24" s="6"/>
      <c r="C24" s="6"/>
      <c r="D24" s="6"/>
    </row>
    <row r="25" spans="1:4" ht="12.75">
      <c r="A25" s="4" t="s">
        <v>29</v>
      </c>
      <c r="B25" s="67"/>
      <c r="C25" s="67"/>
      <c r="D25" s="67"/>
    </row>
    <row r="26" spans="1:4" ht="12.75">
      <c r="A26" s="4" t="s">
        <v>30</v>
      </c>
      <c r="B26" s="67"/>
      <c r="C26" s="67"/>
      <c r="D26" s="6"/>
    </row>
    <row r="27" spans="1:4" ht="12.75">
      <c r="A27" s="4" t="s">
        <v>78</v>
      </c>
      <c r="B27" s="7">
        <f>+B25-B26</f>
        <v>0</v>
      </c>
      <c r="C27" s="7"/>
      <c r="D27" s="7">
        <f>+D25-D26</f>
        <v>0</v>
      </c>
    </row>
    <row r="28" spans="1:4" ht="12.75">
      <c r="A28" s="4" t="s">
        <v>31</v>
      </c>
      <c r="B28" s="7">
        <f>+B27*'[1]Tax rates'!$B$13</f>
        <v>0</v>
      </c>
      <c r="C28" s="7"/>
      <c r="D28" s="7">
        <f>+D27*0%</f>
        <v>0</v>
      </c>
    </row>
    <row r="29" spans="1:5" ht="12.75">
      <c r="A29" s="4"/>
      <c r="B29" s="6"/>
      <c r="C29" s="6"/>
      <c r="D29" s="6"/>
      <c r="E29" s="11"/>
    </row>
    <row r="30" spans="1:4" ht="12.75">
      <c r="A30" s="3" t="s">
        <v>18</v>
      </c>
      <c r="B30" s="6"/>
      <c r="C30" s="6"/>
      <c r="D30" s="6"/>
    </row>
    <row r="31" spans="1:4" ht="12.75">
      <c r="A31" s="4" t="s">
        <v>15</v>
      </c>
      <c r="B31" s="6">
        <f>+B18</f>
        <v>20136236.479999997</v>
      </c>
      <c r="C31" s="6">
        <f>+C18</f>
        <v>18865941.720134772</v>
      </c>
      <c r="D31" s="6">
        <f>+D18</f>
        <v>18481479.435542695</v>
      </c>
    </row>
    <row r="32" spans="1:4" ht="12.75">
      <c r="A32" s="4" t="s">
        <v>16</v>
      </c>
      <c r="B32" s="91">
        <v>4189030</v>
      </c>
      <c r="C32" s="91">
        <f>+B32</f>
        <v>4189030</v>
      </c>
      <c r="D32" s="76">
        <f>+B32</f>
        <v>4189030</v>
      </c>
    </row>
    <row r="33" spans="1:6" ht="12.75">
      <c r="A33" s="4" t="s">
        <v>17</v>
      </c>
      <c r="B33" s="7">
        <f>+B31+B32</f>
        <v>24325266.479999997</v>
      </c>
      <c r="C33" s="7">
        <f>+C31+C32</f>
        <v>23054971.720134772</v>
      </c>
      <c r="D33" s="7">
        <f>+D31+D32</f>
        <v>22670509.435542695</v>
      </c>
      <c r="F33" s="11"/>
    </row>
    <row r="34" spans="1:6" ht="12.75">
      <c r="A34" s="3" t="s">
        <v>34</v>
      </c>
      <c r="B34" s="7">
        <f>+B33*B35</f>
        <v>8148964.270799999</v>
      </c>
      <c r="C34" s="7">
        <f>+C33*C35</f>
        <v>7723415.526245149</v>
      </c>
      <c r="D34" s="7">
        <f>+D33*D35</f>
        <v>7594620.660906804</v>
      </c>
      <c r="F34" s="85"/>
    </row>
    <row r="35" spans="1:4" ht="12.75">
      <c r="A35" s="4"/>
      <c r="B35" s="70">
        <v>0.335</v>
      </c>
      <c r="C35" s="70">
        <f>+B35</f>
        <v>0.335</v>
      </c>
      <c r="D35" s="9">
        <f>B35</f>
        <v>0.335</v>
      </c>
    </row>
    <row r="36" spans="1:6" ht="12.75">
      <c r="A36" s="3" t="s">
        <v>19</v>
      </c>
      <c r="B36" s="6"/>
      <c r="C36" s="6"/>
      <c r="D36" s="6"/>
      <c r="F36" s="11"/>
    </row>
    <row r="37" spans="1:4" ht="12.75">
      <c r="A37" s="4" t="s">
        <v>10</v>
      </c>
      <c r="B37" s="67">
        <f>+'[1]Return on Capital'!$W$36</f>
        <v>284623758.8140102</v>
      </c>
      <c r="C37" s="67">
        <f>+B37</f>
        <v>284623758.8140102</v>
      </c>
      <c r="D37" s="6">
        <f>+B37</f>
        <v>284623758.8140102</v>
      </c>
    </row>
    <row r="38" spans="1:4" ht="12.75">
      <c r="A38" s="4"/>
      <c r="B38" s="6"/>
      <c r="C38" s="6"/>
      <c r="D38" s="6"/>
    </row>
    <row r="39" spans="1:4" ht="12.75">
      <c r="A39" s="72" t="s">
        <v>11</v>
      </c>
      <c r="B39" s="6">
        <f>+'[1]Summarized Financial Statements'!$I$60</f>
        <v>10143834.92</v>
      </c>
      <c r="C39" s="6">
        <f>+C56</f>
        <v>11374276.961604882</v>
      </c>
      <c r="D39" s="6">
        <f>D56</f>
        <v>11374276.961604882</v>
      </c>
    </row>
    <row r="40" spans="1:4" ht="12.75">
      <c r="A40" s="4" t="s">
        <v>12</v>
      </c>
      <c r="B40" s="6">
        <f>+B22</f>
        <v>11987272.209199999</v>
      </c>
      <c r="C40" s="6">
        <f>+C22</f>
        <v>11142526.193889624</v>
      </c>
      <c r="D40" s="6">
        <f>+D22</f>
        <v>10886858.774635892</v>
      </c>
    </row>
    <row r="41" spans="1:4" ht="13.5" thickBot="1">
      <c r="A41" s="3" t="s">
        <v>21</v>
      </c>
      <c r="B41" s="8">
        <f>+B39+B40</f>
        <v>22131107.129199997</v>
      </c>
      <c r="C41" s="8">
        <f>+C39+C40</f>
        <v>22516803.155494504</v>
      </c>
      <c r="D41" s="8">
        <f>+D39+D40</f>
        <v>22261135.736240774</v>
      </c>
    </row>
    <row r="42" spans="1:4" ht="13.5" thickTop="1">
      <c r="A42" s="4"/>
      <c r="B42" s="6"/>
      <c r="C42" s="6"/>
      <c r="D42" s="6"/>
    </row>
    <row r="43" spans="1:4" ht="12.75">
      <c r="A43" s="3" t="s">
        <v>14</v>
      </c>
      <c r="B43" s="9">
        <f>+B41/B37</f>
        <v>0.07775565617367085</v>
      </c>
      <c r="C43" s="9">
        <f>+C41/C37</f>
        <v>0.07911076450300236</v>
      </c>
      <c r="D43" s="9">
        <f>+D41/D37</f>
        <v>0.0782125</v>
      </c>
    </row>
    <row r="44" spans="1:4" ht="12.75">
      <c r="A44" s="4"/>
      <c r="B44" s="6"/>
      <c r="C44" s="6"/>
      <c r="D44" s="6"/>
    </row>
    <row r="45" spans="1:4" ht="12.75">
      <c r="A45" s="3" t="s">
        <v>20</v>
      </c>
      <c r="B45" s="6"/>
      <c r="C45" s="6"/>
      <c r="D45" s="6"/>
    </row>
    <row r="46" spans="1:4" ht="12.75">
      <c r="A46" s="4" t="s">
        <v>10</v>
      </c>
      <c r="B46" s="6">
        <f>+B37</f>
        <v>284623758.8140102</v>
      </c>
      <c r="C46" s="6">
        <f>+C37</f>
        <v>284623758.8140102</v>
      </c>
      <c r="D46" s="6">
        <f>+B46</f>
        <v>284623758.8140102</v>
      </c>
    </row>
    <row r="47" spans="1:4" ht="12.75">
      <c r="A47" s="4"/>
      <c r="B47" s="6"/>
      <c r="C47" s="6"/>
      <c r="D47" s="6"/>
    </row>
    <row r="48" spans="1:4" ht="12.75">
      <c r="A48" s="4" t="s">
        <v>22</v>
      </c>
      <c r="B48" s="6"/>
      <c r="C48" s="6"/>
      <c r="D48" s="6"/>
    </row>
    <row r="49" spans="1:4" ht="12.75">
      <c r="A49" s="75" t="s">
        <v>111</v>
      </c>
      <c r="B49" s="69">
        <f>+'[1]Return on Capital'!$AC$6</f>
        <v>0.0695</v>
      </c>
      <c r="C49" s="69">
        <f>+'[1]Return on Capital'!$AC$6</f>
        <v>0.0695</v>
      </c>
      <c r="D49" s="69">
        <f>+B49</f>
        <v>0.0695</v>
      </c>
    </row>
    <row r="50" spans="1:4" ht="12.75">
      <c r="A50" s="4" t="s">
        <v>23</v>
      </c>
      <c r="B50" s="70">
        <f>+'[1]2011 Rev Deficiency'!$B$53</f>
        <v>0.09</v>
      </c>
      <c r="C50" s="70">
        <f>+'[1]2011 Rev Deficiency'!$B$53</f>
        <v>0.09</v>
      </c>
      <c r="D50" s="70">
        <f>+B50</f>
        <v>0.09</v>
      </c>
    </row>
    <row r="51" spans="1:4" ht="12.75">
      <c r="A51" s="4"/>
      <c r="B51" s="6"/>
      <c r="C51" s="6"/>
      <c r="D51" s="6"/>
    </row>
    <row r="52" spans="1:4" ht="12.75">
      <c r="A52" s="72" t="s">
        <v>121</v>
      </c>
      <c r="B52" s="6"/>
      <c r="C52" s="6"/>
      <c r="D52" s="6"/>
    </row>
    <row r="53" spans="1:4" ht="12.75">
      <c r="A53" s="72" t="s">
        <v>123</v>
      </c>
      <c r="B53" s="69">
        <v>0.575</v>
      </c>
      <c r="C53" s="69">
        <f>+B53</f>
        <v>0.575</v>
      </c>
      <c r="D53" s="69">
        <f>+B53</f>
        <v>0.575</v>
      </c>
    </row>
    <row r="54" spans="1:4" ht="12.75">
      <c r="A54" s="72" t="s">
        <v>122</v>
      </c>
      <c r="B54" s="70">
        <v>0.425</v>
      </c>
      <c r="C54" s="70">
        <f>+B54</f>
        <v>0.425</v>
      </c>
      <c r="D54" s="70">
        <f>+B54</f>
        <v>0.425</v>
      </c>
    </row>
    <row r="55" spans="1:4" ht="12.75">
      <c r="A55" s="4"/>
      <c r="B55" s="6"/>
      <c r="C55" s="6"/>
      <c r="D55" s="6"/>
    </row>
    <row r="56" spans="1:4" ht="12.75">
      <c r="A56" s="4" t="s">
        <v>24</v>
      </c>
      <c r="B56" s="74">
        <f>+B46*B49*B53</f>
        <v>11374276.961604882</v>
      </c>
      <c r="C56" s="74">
        <f>+C46*C49*C53</f>
        <v>11374276.961604882</v>
      </c>
      <c r="D56" s="74">
        <f>+D46*D49*D53</f>
        <v>11374276.961604882</v>
      </c>
    </row>
    <row r="57" spans="1:4" ht="12.75">
      <c r="A57" s="4" t="s">
        <v>25</v>
      </c>
      <c r="B57" s="74">
        <f>+B46*B50*B54</f>
        <v>10886858.774635889</v>
      </c>
      <c r="C57" s="74">
        <f>+C46*C50*C54</f>
        <v>10886858.774635889</v>
      </c>
      <c r="D57" s="74">
        <f>+D46*D50*D54</f>
        <v>10886858.774635889</v>
      </c>
    </row>
    <row r="58" spans="1:4" ht="13.5" thickBot="1">
      <c r="A58" s="4" t="s">
        <v>13</v>
      </c>
      <c r="B58" s="8">
        <f>+B56+B57</f>
        <v>22261135.73624077</v>
      </c>
      <c r="C58" s="8">
        <f>+C56+C57</f>
        <v>22261135.73624077</v>
      </c>
      <c r="D58" s="8">
        <f>+D56+D57</f>
        <v>22261135.73624077</v>
      </c>
    </row>
    <row r="59" spans="1:4" ht="13.5" thickTop="1">
      <c r="A59" s="4"/>
      <c r="B59" s="6"/>
      <c r="C59" s="6"/>
      <c r="D59" s="6"/>
    </row>
    <row r="60" spans="1:4" ht="12.75">
      <c r="A60" s="3" t="s">
        <v>26</v>
      </c>
      <c r="B60" s="5">
        <f>+B58/B46</f>
        <v>0.07821249999999999</v>
      </c>
      <c r="C60" s="5">
        <f>+C58/C46</f>
        <v>0.07821249999999999</v>
      </c>
      <c r="D60" s="5">
        <f>+D58/D46</f>
        <v>0.07821249999999999</v>
      </c>
    </row>
    <row r="61" spans="1:4" ht="12.75">
      <c r="A61" s="4"/>
      <c r="B61" s="6"/>
      <c r="C61" s="6"/>
      <c r="D61" s="6"/>
    </row>
    <row r="62" spans="1:4" ht="12.75">
      <c r="A62" s="13" t="s">
        <v>124</v>
      </c>
      <c r="B62" s="26">
        <f>-B41+B58</f>
        <v>130028.60704077408</v>
      </c>
      <c r="C62" s="26">
        <f>-C41+C58</f>
        <v>-255667.419253733</v>
      </c>
      <c r="D62" s="7">
        <f>+D58-D41</f>
        <v>0</v>
      </c>
    </row>
    <row r="63" spans="1:4" ht="13.5" thickBot="1">
      <c r="A63" s="13" t="s">
        <v>125</v>
      </c>
      <c r="B63" s="88">
        <f>+B62/(1-B35)</f>
        <v>195531.73991093846</v>
      </c>
      <c r="C63" s="88">
        <f>+C62/(1-C35)</f>
        <v>-384462.2845920797</v>
      </c>
      <c r="D63" s="88">
        <f>+D62/(1-D35)</f>
        <v>0</v>
      </c>
    </row>
    <row r="64" ht="13.5" thickTop="1"/>
    <row r="65" ht="13.5" thickBot="1"/>
    <row r="66" spans="1:4" ht="20.25">
      <c r="A66" s="104" t="s">
        <v>112</v>
      </c>
      <c r="B66" s="105">
        <v>2008</v>
      </c>
      <c r="C66" s="105">
        <v>2008</v>
      </c>
      <c r="D66" s="106">
        <v>2008</v>
      </c>
    </row>
    <row r="67" spans="1:4" ht="12.75">
      <c r="A67" s="35"/>
      <c r="B67" s="77"/>
      <c r="C67" s="77"/>
      <c r="D67" s="107"/>
    </row>
    <row r="68" spans="1:4" ht="12.75">
      <c r="A68" s="35" t="s">
        <v>113</v>
      </c>
      <c r="B68" s="73">
        <f>B22</f>
        <v>11987272.209199999</v>
      </c>
      <c r="C68" s="73">
        <f>C22</f>
        <v>11142526.193889624</v>
      </c>
      <c r="D68" s="108">
        <f>D22</f>
        <v>10886858.774635892</v>
      </c>
    </row>
    <row r="69" spans="1:4" ht="12.75">
      <c r="A69" s="35" t="s">
        <v>16</v>
      </c>
      <c r="B69" s="73">
        <f>B32</f>
        <v>4189030</v>
      </c>
      <c r="C69" s="73">
        <f>C32</f>
        <v>4189030</v>
      </c>
      <c r="D69" s="108">
        <f>D32</f>
        <v>4189030</v>
      </c>
    </row>
    <row r="70" spans="1:4" ht="12.75">
      <c r="A70" s="83" t="s">
        <v>114</v>
      </c>
      <c r="B70" s="79">
        <f>B68+B69</f>
        <v>16176302.209199999</v>
      </c>
      <c r="C70" s="79">
        <f>C68+C69</f>
        <v>15331556.193889624</v>
      </c>
      <c r="D70" s="109">
        <f>D68+D69</f>
        <v>15075888.774635892</v>
      </c>
    </row>
    <row r="71" spans="1:4" ht="12.75">
      <c r="A71" s="35" t="s">
        <v>115</v>
      </c>
      <c r="B71" s="80">
        <f>B35</f>
        <v>0.335</v>
      </c>
      <c r="C71" s="80">
        <f>C35</f>
        <v>0.335</v>
      </c>
      <c r="D71" s="110">
        <f>D35</f>
        <v>0.335</v>
      </c>
    </row>
    <row r="72" spans="1:4" ht="12.75">
      <c r="A72" s="35" t="s">
        <v>116</v>
      </c>
      <c r="B72" s="79">
        <f>B70*B71</f>
        <v>5419061.240081999</v>
      </c>
      <c r="C72" s="79">
        <f>C70*C71</f>
        <v>5136071.324953024</v>
      </c>
      <c r="D72" s="109">
        <f>D70*D71</f>
        <v>5050422.739503024</v>
      </c>
    </row>
    <row r="73" spans="1:4" ht="13.5" thickBot="1">
      <c r="A73" s="78" t="s">
        <v>117</v>
      </c>
      <c r="B73" s="81">
        <f>B72/(1-B71)</f>
        <v>8148964.270799999</v>
      </c>
      <c r="C73" s="81">
        <f>C72/(1-C71)</f>
        <v>7723415.526245149</v>
      </c>
      <c r="D73" s="111">
        <f>D72/(1-D71)</f>
        <v>7594620.660906803</v>
      </c>
    </row>
    <row r="74" spans="1:5" ht="14.25" thickBot="1" thickTop="1">
      <c r="A74" s="40"/>
      <c r="B74" s="82"/>
      <c r="C74" s="82"/>
      <c r="D74" s="112"/>
      <c r="E74" s="77"/>
    </row>
  </sheetData>
  <sheetProtection/>
  <mergeCells count="2">
    <mergeCell ref="A1:D1"/>
    <mergeCell ref="A2:D2"/>
  </mergeCells>
  <printOptions/>
  <pageMargins left="1.141732283464567" right="0.7480314960629921" top="0.984251968503937" bottom="0.984251968503937" header="0.5118110236220472" footer="0.5118110236220472"/>
  <pageSetup fitToHeight="1" fitToWidth="1" horizontalDpi="355" verticalDpi="355" orientation="portrait" scale="64"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H7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6" sqref="A6"/>
      <selection pane="bottomRight" activeCell="C6" sqref="C6"/>
    </sheetView>
  </sheetViews>
  <sheetFormatPr defaultColWidth="9.140625" defaultRowHeight="12.75"/>
  <cols>
    <col min="1" max="1" width="58.7109375" style="0" bestFit="1" customWidth="1"/>
    <col min="2" max="4" width="25.421875" style="0" customWidth="1"/>
    <col min="6" max="6" width="14.00390625" style="0" bestFit="1" customWidth="1"/>
  </cols>
  <sheetData>
    <row r="1" spans="1:4" ht="15.75">
      <c r="A1" s="143" t="s">
        <v>107</v>
      </c>
      <c r="B1" s="143"/>
      <c r="C1" s="143"/>
      <c r="D1" s="143"/>
    </row>
    <row r="2" spans="1:4" ht="15.75">
      <c r="A2" s="143" t="s">
        <v>132</v>
      </c>
      <c r="B2" s="143"/>
      <c r="C2" s="143"/>
      <c r="D2" s="143"/>
    </row>
    <row r="3" spans="1:4" ht="48" customHeight="1">
      <c r="A3" s="71"/>
      <c r="B3" s="31" t="s">
        <v>131</v>
      </c>
      <c r="C3" s="31" t="s">
        <v>126</v>
      </c>
      <c r="D3" s="31" t="s">
        <v>130</v>
      </c>
    </row>
    <row r="4" spans="1:4" ht="12.75">
      <c r="A4" s="3" t="s">
        <v>1</v>
      </c>
      <c r="B4" s="2"/>
      <c r="C4" s="2"/>
      <c r="D4" s="2"/>
    </row>
    <row r="5" spans="1:4" ht="12.75">
      <c r="A5" s="4" t="s">
        <v>79</v>
      </c>
      <c r="B5" s="67"/>
      <c r="C5" s="67"/>
      <c r="D5" s="6">
        <f>+C63</f>
        <v>3235566.386310145</v>
      </c>
    </row>
    <row r="6" spans="1:4" ht="12.75">
      <c r="A6" s="4" t="s">
        <v>2</v>
      </c>
      <c r="B6" s="67">
        <f>-'[1]Trial Balance'!$M$229-'[3]Other Revenues'!$F$4+9354.04999995231</f>
        <v>60876350.539999954</v>
      </c>
      <c r="C6" s="67">
        <f>+'[2]Distribution Revenue by Source'!$F$34</f>
        <v>60935610.07638194</v>
      </c>
      <c r="D6" s="6">
        <f>+C6</f>
        <v>60935610.07638194</v>
      </c>
    </row>
    <row r="7" spans="1:4" ht="12.75">
      <c r="A7" s="4" t="s">
        <v>3</v>
      </c>
      <c r="B7" s="67">
        <f>'[3]Other Revenues'!$F$12</f>
        <v>3789918.14</v>
      </c>
      <c r="C7" s="67">
        <f>+'[2]Distribution Revenue by Source'!$F$35</f>
        <v>3789918.14</v>
      </c>
      <c r="D7" s="6">
        <f>+C7</f>
        <v>3789918.14</v>
      </c>
    </row>
    <row r="8" spans="1:8" ht="12.75">
      <c r="A8" s="4" t="s">
        <v>4</v>
      </c>
      <c r="B8" s="7">
        <f>SUM(B6:B7)</f>
        <v>64666268.679999955</v>
      </c>
      <c r="C8" s="7">
        <f>SUM(C6:C7)</f>
        <v>64725528.21638194</v>
      </c>
      <c r="D8" s="7">
        <f>SUM(D5:D7)</f>
        <v>67961094.60269208</v>
      </c>
      <c r="G8" s="24"/>
      <c r="H8" s="24"/>
    </row>
    <row r="9" spans="1:8" ht="12.75">
      <c r="A9" s="4"/>
      <c r="B9" s="6"/>
      <c r="C9" s="6"/>
      <c r="D9" s="6"/>
      <c r="G9" s="24"/>
      <c r="H9" s="24"/>
    </row>
    <row r="10" spans="1:8" ht="12.75">
      <c r="A10" s="3" t="s">
        <v>5</v>
      </c>
      <c r="B10" s="6"/>
      <c r="C10" s="6"/>
      <c r="D10" s="6"/>
      <c r="G10" s="24"/>
      <c r="H10" s="24"/>
    </row>
    <row r="11" spans="1:8" ht="12.75">
      <c r="A11" s="72" t="s">
        <v>118</v>
      </c>
      <c r="B11" s="68">
        <v>10862162.48</v>
      </c>
      <c r="C11" s="6">
        <f>+B11</f>
        <v>10862162.48</v>
      </c>
      <c r="D11" s="6">
        <f>+B11</f>
        <v>10862162.48</v>
      </c>
      <c r="G11" s="24"/>
      <c r="H11" s="24"/>
    </row>
    <row r="12" spans="1:8" ht="12.75">
      <c r="A12" s="4" t="s">
        <v>6</v>
      </c>
      <c r="B12" s="68">
        <v>6974266.23</v>
      </c>
      <c r="C12" s="6">
        <f>+B12</f>
        <v>6974266.23</v>
      </c>
      <c r="D12" s="6">
        <f>+B12</f>
        <v>6974266.23</v>
      </c>
      <c r="G12" s="24"/>
      <c r="H12" s="24"/>
    </row>
    <row r="13" spans="1:8" ht="12.75">
      <c r="A13" s="4" t="s">
        <v>7</v>
      </c>
      <c r="B13" s="68">
        <v>17450904.92</v>
      </c>
      <c r="C13" s="6">
        <f>+B13</f>
        <v>17450904.92</v>
      </c>
      <c r="D13" s="6">
        <f>+B13</f>
        <v>17450904.92</v>
      </c>
      <c r="G13" s="24"/>
      <c r="H13" s="24"/>
    </row>
    <row r="14" spans="1:8" ht="12.75">
      <c r="A14" s="75" t="s">
        <v>163</v>
      </c>
      <c r="B14" s="68">
        <v>938034</v>
      </c>
      <c r="C14" s="6">
        <f>+B14</f>
        <v>938034</v>
      </c>
      <c r="D14" s="6">
        <f>+B14</f>
        <v>938034</v>
      </c>
      <c r="G14" s="24"/>
      <c r="H14" s="24"/>
    </row>
    <row r="15" spans="1:8" ht="12.75">
      <c r="A15" s="72" t="s">
        <v>110</v>
      </c>
      <c r="B15" s="68">
        <f>+B39</f>
        <v>9833687.66</v>
      </c>
      <c r="C15" s="6">
        <f>+C56</f>
        <v>12432656.763228143</v>
      </c>
      <c r="D15" s="6">
        <f>D39</f>
        <v>12432656.763228143</v>
      </c>
      <c r="G15" s="24"/>
      <c r="H15" s="24"/>
    </row>
    <row r="16" spans="1:8" ht="12.75">
      <c r="A16" s="4" t="s">
        <v>8</v>
      </c>
      <c r="B16" s="7">
        <f>SUM(B11:B15)</f>
        <v>46059055.29000001</v>
      </c>
      <c r="C16" s="7">
        <f>SUM(C11:C15)</f>
        <v>48658024.39322814</v>
      </c>
      <c r="D16" s="7">
        <f>SUM(D11:D15)</f>
        <v>48658024.39322814</v>
      </c>
      <c r="G16" s="24"/>
      <c r="H16" s="24"/>
    </row>
    <row r="17" spans="1:8" ht="12.75">
      <c r="A17" s="4"/>
      <c r="B17" s="6"/>
      <c r="C17" s="6"/>
      <c r="D17" s="6"/>
      <c r="G17" s="24"/>
      <c r="H17" s="24"/>
    </row>
    <row r="18" spans="1:8" ht="12.75">
      <c r="A18" s="3" t="s">
        <v>9</v>
      </c>
      <c r="B18" s="7">
        <f>+B8-B16</f>
        <v>18607213.38999995</v>
      </c>
      <c r="C18" s="7">
        <f>+C8-C16</f>
        <v>16067503.823153794</v>
      </c>
      <c r="D18" s="7">
        <f>+D8-D16</f>
        <v>19303070.20946394</v>
      </c>
      <c r="G18" s="24"/>
      <c r="H18" s="24"/>
    </row>
    <row r="19" spans="1:4" ht="12.75">
      <c r="A19" s="4"/>
      <c r="B19" s="6"/>
      <c r="C19" s="6"/>
      <c r="D19" s="6"/>
    </row>
    <row r="20" spans="1:4" ht="12.75">
      <c r="A20" s="3" t="s">
        <v>32</v>
      </c>
      <c r="B20" s="6"/>
      <c r="C20" s="6"/>
      <c r="D20" s="6"/>
    </row>
    <row r="21" spans="1:4" ht="12.75">
      <c r="A21" s="3" t="s">
        <v>33</v>
      </c>
      <c r="B21" s="6">
        <f>+B34</f>
        <v>8340208.598699983</v>
      </c>
      <c r="C21" s="6">
        <f>+C34</f>
        <v>7502104.441640752</v>
      </c>
      <c r="D21" s="6">
        <f>+D34</f>
        <v>8569841.3491231</v>
      </c>
    </row>
    <row r="22" spans="1:5" ht="13.5" thickBot="1">
      <c r="A22" s="3" t="s">
        <v>27</v>
      </c>
      <c r="B22" s="8">
        <f>+B18-B21</f>
        <v>10267004.791299965</v>
      </c>
      <c r="C22" s="8">
        <f>+C18-C21</f>
        <v>8565399.38151304</v>
      </c>
      <c r="D22" s="8">
        <f>+D18-D21</f>
        <v>10733228.86034084</v>
      </c>
      <c r="E22" s="11"/>
    </row>
    <row r="23" spans="1:4" ht="13.5" thickTop="1">
      <c r="A23" s="4"/>
      <c r="B23" s="6"/>
      <c r="C23" s="6"/>
      <c r="D23" s="6"/>
    </row>
    <row r="24" spans="1:4" ht="12.75">
      <c r="A24" s="3" t="s">
        <v>28</v>
      </c>
      <c r="B24" s="6"/>
      <c r="C24" s="6"/>
      <c r="D24" s="6"/>
    </row>
    <row r="25" spans="1:4" ht="12.75">
      <c r="A25" s="4" t="s">
        <v>29</v>
      </c>
      <c r="B25" s="67"/>
      <c r="C25" s="67"/>
      <c r="D25" s="67"/>
    </row>
    <row r="26" spans="1:4" ht="12.75">
      <c r="A26" s="4" t="s">
        <v>30</v>
      </c>
      <c r="B26" s="67"/>
      <c r="C26" s="67"/>
      <c r="D26" s="6"/>
    </row>
    <row r="27" spans="1:4" ht="12.75">
      <c r="A27" s="4" t="s">
        <v>78</v>
      </c>
      <c r="B27" s="7">
        <f>+B25-B26</f>
        <v>0</v>
      </c>
      <c r="C27" s="7"/>
      <c r="D27" s="7">
        <f>+D25-D26</f>
        <v>0</v>
      </c>
    </row>
    <row r="28" spans="1:4" ht="12.75">
      <c r="A28" s="4" t="s">
        <v>31</v>
      </c>
      <c r="B28" s="7">
        <f>+B27*'[1]Tax rates'!$B$13</f>
        <v>0</v>
      </c>
      <c r="C28" s="7"/>
      <c r="D28" s="7">
        <f>+D27*0%</f>
        <v>0</v>
      </c>
    </row>
    <row r="29" spans="1:5" ht="12.75">
      <c r="A29" s="4"/>
      <c r="B29" s="6"/>
      <c r="C29" s="6"/>
      <c r="D29" s="6"/>
      <c r="E29" s="11"/>
    </row>
    <row r="30" spans="1:4" ht="12.75">
      <c r="A30" s="3" t="s">
        <v>18</v>
      </c>
      <c r="B30" s="6"/>
      <c r="C30" s="6"/>
      <c r="D30" s="6"/>
    </row>
    <row r="31" spans="1:4" ht="12.75">
      <c r="A31" s="4" t="s">
        <v>15</v>
      </c>
      <c r="B31" s="6">
        <f>+B18</f>
        <v>18607213.38999995</v>
      </c>
      <c r="C31" s="6">
        <f>+C18</f>
        <v>16067503.823153794</v>
      </c>
      <c r="D31" s="6">
        <f>+D18</f>
        <v>19303070.20946394</v>
      </c>
    </row>
    <row r="32" spans="1:4" ht="12.75">
      <c r="A32" s="4" t="s">
        <v>16</v>
      </c>
      <c r="B32" s="91">
        <v>6666146</v>
      </c>
      <c r="C32" s="91">
        <f>+B32</f>
        <v>6666146</v>
      </c>
      <c r="D32" s="76">
        <f>+B32</f>
        <v>6666146</v>
      </c>
    </row>
    <row r="33" spans="1:4" ht="12.75">
      <c r="A33" s="4" t="s">
        <v>17</v>
      </c>
      <c r="B33" s="7">
        <f>+B31+B32</f>
        <v>25273359.38999995</v>
      </c>
      <c r="C33" s="7">
        <f>+C31+C32</f>
        <v>22733649.823153794</v>
      </c>
      <c r="D33" s="7">
        <f>+D31+D32</f>
        <v>25969216.20946394</v>
      </c>
    </row>
    <row r="34" spans="1:6" ht="12.75">
      <c r="A34" s="3" t="s">
        <v>34</v>
      </c>
      <c r="B34" s="7">
        <f>+B33*B35</f>
        <v>8340208.598699983</v>
      </c>
      <c r="C34" s="7">
        <f>+C33*C35</f>
        <v>7502104.441640752</v>
      </c>
      <c r="D34" s="7">
        <f>+D33*D35</f>
        <v>8569841.3491231</v>
      </c>
      <c r="F34" s="85"/>
    </row>
    <row r="35" spans="1:4" ht="12.75">
      <c r="A35" s="4"/>
      <c r="B35" s="70">
        <v>0.33</v>
      </c>
      <c r="C35" s="70">
        <f>+B35</f>
        <v>0.33</v>
      </c>
      <c r="D35" s="9">
        <f>B35</f>
        <v>0.33</v>
      </c>
    </row>
    <row r="36" spans="1:6" ht="12.75">
      <c r="A36" s="3" t="s">
        <v>19</v>
      </c>
      <c r="B36" s="6"/>
      <c r="C36" s="6"/>
      <c r="D36" s="6"/>
      <c r="F36" s="11"/>
    </row>
    <row r="37" spans="1:4" ht="12.75">
      <c r="A37" s="4" t="s">
        <v>10</v>
      </c>
      <c r="B37" s="67">
        <f>+'[1]Return on Capital'!$AC$36</f>
        <v>298145246.12057894</v>
      </c>
      <c r="C37" s="67">
        <f>+B37</f>
        <v>298145246.12057894</v>
      </c>
      <c r="D37" s="6">
        <f>+B37</f>
        <v>298145246.12057894</v>
      </c>
    </row>
    <row r="38" spans="1:4" ht="12.75">
      <c r="A38" s="4"/>
      <c r="B38" s="6"/>
      <c r="C38" s="6"/>
      <c r="D38" s="6"/>
    </row>
    <row r="39" spans="1:4" ht="12.75">
      <c r="A39" s="72" t="s">
        <v>11</v>
      </c>
      <c r="B39" s="6">
        <f>+'[1]Summarized Financial Statements'!$K$60</f>
        <v>9833687.66</v>
      </c>
      <c r="C39" s="6">
        <f>+C56</f>
        <v>12432656.763228143</v>
      </c>
      <c r="D39" s="6">
        <f>D56</f>
        <v>12432656.763228143</v>
      </c>
    </row>
    <row r="40" spans="1:4" ht="12.75">
      <c r="A40" s="4" t="s">
        <v>12</v>
      </c>
      <c r="B40" s="6">
        <f>+B22</f>
        <v>10267004.791299965</v>
      </c>
      <c r="C40" s="6">
        <f>+C22</f>
        <v>8565399.38151304</v>
      </c>
      <c r="D40" s="6">
        <f>+D22</f>
        <v>10733228.86034084</v>
      </c>
    </row>
    <row r="41" spans="1:4" ht="13.5" thickBot="1">
      <c r="A41" s="3" t="s">
        <v>21</v>
      </c>
      <c r="B41" s="8">
        <f>+B39+B40</f>
        <v>20100692.451299965</v>
      </c>
      <c r="C41" s="8">
        <f>+C39+C40</f>
        <v>20998056.144741185</v>
      </c>
      <c r="D41" s="8">
        <f>+D39+D40</f>
        <v>23165885.623568982</v>
      </c>
    </row>
    <row r="42" spans="1:4" ht="13.5" thickTop="1">
      <c r="A42" s="4"/>
      <c r="B42" s="6"/>
      <c r="C42" s="6"/>
      <c r="D42" s="6"/>
    </row>
    <row r="43" spans="1:4" ht="12.75">
      <c r="A43" s="3" t="s">
        <v>14</v>
      </c>
      <c r="B43" s="9">
        <f>+B41/B37</f>
        <v>0.06741912780045012</v>
      </c>
      <c r="C43" s="9">
        <f>+C41/C37</f>
        <v>0.0704289483664916</v>
      </c>
      <c r="D43" s="9">
        <f>+D41/D37</f>
        <v>0.07769999999999999</v>
      </c>
    </row>
    <row r="44" spans="1:4" ht="12.75">
      <c r="A44" s="4"/>
      <c r="B44" s="6"/>
      <c r="C44" s="6"/>
      <c r="D44" s="6"/>
    </row>
    <row r="45" spans="1:4" ht="12.75">
      <c r="A45" s="3" t="s">
        <v>20</v>
      </c>
      <c r="B45" s="6"/>
      <c r="C45" s="6"/>
      <c r="D45" s="6"/>
    </row>
    <row r="46" spans="1:4" ht="12.75">
      <c r="A46" s="4" t="s">
        <v>10</v>
      </c>
      <c r="B46" s="6">
        <f>+B37</f>
        <v>298145246.12057894</v>
      </c>
      <c r="C46" s="6">
        <f>+B46</f>
        <v>298145246.12057894</v>
      </c>
      <c r="D46" s="6">
        <f>+B46</f>
        <v>298145246.12057894</v>
      </c>
    </row>
    <row r="47" spans="1:4" ht="12.75">
      <c r="A47" s="4"/>
      <c r="B47" s="6"/>
      <c r="C47" s="6"/>
      <c r="D47" s="6"/>
    </row>
    <row r="48" spans="1:4" ht="12.75">
      <c r="A48" s="4" t="s">
        <v>22</v>
      </c>
      <c r="B48" s="6"/>
      <c r="C48" s="6"/>
      <c r="D48" s="6"/>
    </row>
    <row r="49" spans="1:4" ht="12.75">
      <c r="A49" s="75" t="s">
        <v>111</v>
      </c>
      <c r="B49" s="69">
        <f>+'[1]Return on Capital'!$AC$6</f>
        <v>0.0695</v>
      </c>
      <c r="C49" s="69">
        <f>+'[1]Return on Capital'!$AC$6</f>
        <v>0.0695</v>
      </c>
      <c r="D49" s="69">
        <f>+B49</f>
        <v>0.0695</v>
      </c>
    </row>
    <row r="50" spans="1:4" ht="12.75">
      <c r="A50" s="4" t="s">
        <v>23</v>
      </c>
      <c r="B50" s="70">
        <f>+'[1]2011 Rev Deficiency'!$B$53</f>
        <v>0.09</v>
      </c>
      <c r="C50" s="70">
        <f>+'[1]2011 Rev Deficiency'!$B$53</f>
        <v>0.09</v>
      </c>
      <c r="D50" s="70">
        <f>+B50</f>
        <v>0.09</v>
      </c>
    </row>
    <row r="51" spans="1:4" ht="12.75">
      <c r="A51" s="4"/>
      <c r="B51" s="6"/>
      <c r="C51" s="6"/>
      <c r="D51" s="6"/>
    </row>
    <row r="52" spans="1:4" ht="12.75">
      <c r="A52" s="72" t="s">
        <v>121</v>
      </c>
      <c r="B52" s="6"/>
      <c r="C52" s="6"/>
      <c r="D52" s="6"/>
    </row>
    <row r="53" spans="1:4" ht="12.75">
      <c r="A53" s="72" t="s">
        <v>123</v>
      </c>
      <c r="B53" s="69">
        <v>0.6</v>
      </c>
      <c r="C53" s="69">
        <v>0.6</v>
      </c>
      <c r="D53" s="69">
        <v>0.6</v>
      </c>
    </row>
    <row r="54" spans="1:4" ht="12.75">
      <c r="A54" s="72" t="s">
        <v>122</v>
      </c>
      <c r="B54" s="70">
        <v>0.4</v>
      </c>
      <c r="C54" s="70">
        <v>0.4</v>
      </c>
      <c r="D54" s="70">
        <v>0.4</v>
      </c>
    </row>
    <row r="55" spans="1:4" ht="12.75">
      <c r="A55" s="4"/>
      <c r="B55" s="6"/>
      <c r="C55" s="6"/>
      <c r="D55" s="6"/>
    </row>
    <row r="56" spans="1:4" ht="12.75">
      <c r="A56" s="4" t="s">
        <v>24</v>
      </c>
      <c r="B56" s="74">
        <f>+B46*B49*B53</f>
        <v>12432656.763228143</v>
      </c>
      <c r="C56" s="74">
        <f>+C46*C49*C53</f>
        <v>12432656.763228143</v>
      </c>
      <c r="D56" s="74">
        <f>+D46*D49*D53</f>
        <v>12432656.763228143</v>
      </c>
    </row>
    <row r="57" spans="1:4" ht="12.75">
      <c r="A57" s="4" t="s">
        <v>25</v>
      </c>
      <c r="B57" s="74">
        <f>+B46*B50*B54</f>
        <v>10733228.860340841</v>
      </c>
      <c r="C57" s="74">
        <f>+C46*C50*C54</f>
        <v>10733228.860340841</v>
      </c>
      <c r="D57" s="74">
        <f>+D46*D50*D54</f>
        <v>10733228.860340841</v>
      </c>
    </row>
    <row r="58" spans="1:4" ht="13.5" thickBot="1">
      <c r="A58" s="4" t="s">
        <v>13</v>
      </c>
      <c r="B58" s="8">
        <f>+B56+B57</f>
        <v>23165885.623568982</v>
      </c>
      <c r="C58" s="8">
        <f>+C56+C57</f>
        <v>23165885.623568982</v>
      </c>
      <c r="D58" s="8">
        <f>+D56+D57</f>
        <v>23165885.623568982</v>
      </c>
    </row>
    <row r="59" spans="1:4" ht="13.5" thickTop="1">
      <c r="A59" s="4"/>
      <c r="B59" s="6"/>
      <c r="C59" s="6"/>
      <c r="D59" s="6"/>
    </row>
    <row r="60" spans="1:4" ht="12.75">
      <c r="A60" s="3" t="s">
        <v>26</v>
      </c>
      <c r="B60" s="5">
        <f>+B58/B46</f>
        <v>0.07769999999999999</v>
      </c>
      <c r="C60" s="5">
        <f>+C58/C46</f>
        <v>0.07769999999999999</v>
      </c>
      <c r="D60" s="5">
        <f>+D58/D46</f>
        <v>0.07769999999999999</v>
      </c>
    </row>
    <row r="61" spans="1:4" ht="12.75">
      <c r="A61" s="4"/>
      <c r="B61" s="6"/>
      <c r="C61" s="6"/>
      <c r="D61" s="6"/>
    </row>
    <row r="62" spans="1:4" ht="12.75">
      <c r="A62" s="13" t="s">
        <v>124</v>
      </c>
      <c r="B62" s="26">
        <f>-B41+B58</f>
        <v>3065193.1722690165</v>
      </c>
      <c r="C62" s="26">
        <f>-C41+C58</f>
        <v>2167829.478827797</v>
      </c>
      <c r="D62" s="7">
        <f>+D58-D41</f>
        <v>0</v>
      </c>
    </row>
    <row r="63" spans="1:4" ht="13.5" thickBot="1">
      <c r="A63" s="13" t="s">
        <v>125</v>
      </c>
      <c r="B63" s="88">
        <f>+B62/(1-B35)</f>
        <v>4574915.18249107</v>
      </c>
      <c r="C63" s="88">
        <f>+C62/(1-C35)</f>
        <v>3235566.386310145</v>
      </c>
      <c r="D63" s="88">
        <f>+D62/(1-D35)</f>
        <v>0</v>
      </c>
    </row>
    <row r="64" ht="13.5" thickTop="1"/>
    <row r="65" ht="13.5" thickBot="1"/>
    <row r="66" spans="1:4" ht="20.25">
      <c r="A66" s="104" t="s">
        <v>112</v>
      </c>
      <c r="B66" s="105">
        <v>2009</v>
      </c>
      <c r="C66" s="105">
        <v>2009</v>
      </c>
      <c r="D66" s="106">
        <v>2009</v>
      </c>
    </row>
    <row r="67" spans="1:4" ht="12.75">
      <c r="A67" s="35"/>
      <c r="B67" s="77"/>
      <c r="C67" s="77"/>
      <c r="D67" s="107"/>
    </row>
    <row r="68" spans="1:4" ht="12.75">
      <c r="A68" s="35" t="s">
        <v>113</v>
      </c>
      <c r="B68" s="73">
        <f>B22</f>
        <v>10267004.791299965</v>
      </c>
      <c r="C68" s="73">
        <f>C22</f>
        <v>8565399.38151304</v>
      </c>
      <c r="D68" s="108">
        <f>D22</f>
        <v>10733228.86034084</v>
      </c>
    </row>
    <row r="69" spans="1:4" ht="12.75">
      <c r="A69" s="35" t="s">
        <v>16</v>
      </c>
      <c r="B69" s="73">
        <f>B32</f>
        <v>6666146</v>
      </c>
      <c r="C69" s="73">
        <f>C32</f>
        <v>6666146</v>
      </c>
      <c r="D69" s="108">
        <f>D32</f>
        <v>6666146</v>
      </c>
    </row>
    <row r="70" spans="1:4" ht="12.75">
      <c r="A70" s="83" t="s">
        <v>114</v>
      </c>
      <c r="B70" s="79">
        <f>B68+B69</f>
        <v>16933150.791299965</v>
      </c>
      <c r="C70" s="79">
        <f>C68+C69</f>
        <v>15231545.38151304</v>
      </c>
      <c r="D70" s="109">
        <f>D68+D69</f>
        <v>17399374.86034084</v>
      </c>
    </row>
    <row r="71" spans="1:4" ht="12.75">
      <c r="A71" s="35" t="s">
        <v>115</v>
      </c>
      <c r="B71" s="80">
        <f>B35</f>
        <v>0.33</v>
      </c>
      <c r="C71" s="80">
        <f>C35</f>
        <v>0.33</v>
      </c>
      <c r="D71" s="110">
        <f>D35</f>
        <v>0.33</v>
      </c>
    </row>
    <row r="72" spans="1:4" ht="12.75">
      <c r="A72" s="35" t="s">
        <v>116</v>
      </c>
      <c r="B72" s="79">
        <f>B70*B71</f>
        <v>5587939.761128989</v>
      </c>
      <c r="C72" s="79">
        <f>C70*C71</f>
        <v>5026409.975899303</v>
      </c>
      <c r="D72" s="109">
        <f>D70*D71</f>
        <v>5741793.703912478</v>
      </c>
    </row>
    <row r="73" spans="1:4" ht="13.5" thickBot="1">
      <c r="A73" s="78" t="s">
        <v>117</v>
      </c>
      <c r="B73" s="81">
        <f>B72/(1-B71)</f>
        <v>8340208.598699984</v>
      </c>
      <c r="C73" s="81">
        <f>C72/(1-C71)</f>
        <v>7502104.441640752</v>
      </c>
      <c r="D73" s="111">
        <f>D72/(1-D71)</f>
        <v>8569841.349123102</v>
      </c>
    </row>
    <row r="74" spans="1:5" ht="14.25" thickBot="1" thickTop="1">
      <c r="A74" s="40"/>
      <c r="B74" s="82"/>
      <c r="C74" s="82"/>
      <c r="D74" s="112"/>
      <c r="E74" s="77"/>
    </row>
  </sheetData>
  <sheetProtection/>
  <mergeCells count="2">
    <mergeCell ref="A1:D1"/>
    <mergeCell ref="A2:D2"/>
  </mergeCells>
  <printOptions/>
  <pageMargins left="1.141732283464567" right="0.7480314960629921" top="0.984251968503937" bottom="0.984251968503937" header="0.5118110236220472" footer="0.5118110236220472"/>
  <pageSetup fitToHeight="1" fitToWidth="1" horizontalDpi="355" verticalDpi="355" orientation="portrait" scale="64"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G74"/>
  <sheetViews>
    <sheetView showGridLines="0" zoomScalePageLayoutView="0" workbookViewId="0" topLeftCell="A1">
      <pane xSplit="1" ySplit="3" topLeftCell="B4" activePane="bottomRight" state="frozen"/>
      <selection pane="topLeft" activeCell="A1" sqref="A1"/>
      <selection pane="topRight" activeCell="B1" sqref="B1"/>
      <selection pane="bottomLeft" activeCell="A6" sqref="A6"/>
      <selection pane="bottomRight" activeCell="B8" sqref="B8"/>
    </sheetView>
  </sheetViews>
  <sheetFormatPr defaultColWidth="9.140625" defaultRowHeight="12.75"/>
  <cols>
    <col min="1" max="1" width="58.7109375" style="0" bestFit="1" customWidth="1"/>
    <col min="2" max="3" width="25.421875" style="0" customWidth="1"/>
  </cols>
  <sheetData>
    <row r="1" spans="1:3" ht="15.75">
      <c r="A1" s="143" t="s">
        <v>107</v>
      </c>
      <c r="B1" s="143"/>
      <c r="C1" s="143"/>
    </row>
    <row r="2" spans="1:3" ht="15.75">
      <c r="A2" s="143" t="s">
        <v>129</v>
      </c>
      <c r="B2" s="143"/>
      <c r="C2" s="143"/>
    </row>
    <row r="3" spans="1:3" ht="48" customHeight="1">
      <c r="A3" s="71"/>
      <c r="B3" s="31" t="s">
        <v>127</v>
      </c>
      <c r="C3" s="31" t="s">
        <v>128</v>
      </c>
    </row>
    <row r="4" spans="1:3" ht="12.75">
      <c r="A4" s="3" t="s">
        <v>1</v>
      </c>
      <c r="B4" s="2"/>
      <c r="C4" s="2"/>
    </row>
    <row r="5" spans="1:3" ht="12.75">
      <c r="A5" s="4" t="s">
        <v>79</v>
      </c>
      <c r="B5" s="67"/>
      <c r="C5" s="6">
        <f>+B63</f>
        <v>5998805.618589383</v>
      </c>
    </row>
    <row r="6" spans="1:3" ht="12.75">
      <c r="A6" s="4" t="s">
        <v>2</v>
      </c>
      <c r="B6" s="67">
        <f>'[2]Distribution Revenue by Source'!G34</f>
        <v>59611677.22109681</v>
      </c>
      <c r="C6" s="6">
        <f>+B6</f>
        <v>59611677.22109681</v>
      </c>
    </row>
    <row r="7" spans="1:3" ht="12.75">
      <c r="A7" s="4" t="s">
        <v>3</v>
      </c>
      <c r="B7" s="67">
        <f>'[2]Distribution Revenue by Source'!G35</f>
        <v>3883514.1414299975</v>
      </c>
      <c r="C7" s="6">
        <f>+B7</f>
        <v>3883514.1414299975</v>
      </c>
    </row>
    <row r="8" spans="1:7" ht="12.75">
      <c r="A8" s="4" t="s">
        <v>4</v>
      </c>
      <c r="B8" s="7">
        <f>SUM(B6:B7)</f>
        <v>63495191.36252681</v>
      </c>
      <c r="C8" s="7">
        <f>SUM(C5:C7)</f>
        <v>69493996.98111619</v>
      </c>
      <c r="F8" s="24"/>
      <c r="G8" s="24"/>
    </row>
    <row r="9" spans="1:7" ht="12.75">
      <c r="A9" s="4"/>
      <c r="B9" s="6"/>
      <c r="C9" s="6"/>
      <c r="F9" s="24"/>
      <c r="G9" s="24"/>
    </row>
    <row r="10" spans="1:7" ht="12.75">
      <c r="A10" s="3" t="s">
        <v>5</v>
      </c>
      <c r="B10" s="6"/>
      <c r="C10" s="6"/>
      <c r="F10" s="24"/>
      <c r="G10" s="24"/>
    </row>
    <row r="11" spans="1:7" ht="12.75">
      <c r="A11" s="72" t="s">
        <v>118</v>
      </c>
      <c r="B11" s="68">
        <v>12031156</v>
      </c>
      <c r="C11" s="68">
        <f>+B11</f>
        <v>12031156</v>
      </c>
      <c r="F11" s="24"/>
      <c r="G11" s="24"/>
    </row>
    <row r="12" spans="1:7" ht="12.75">
      <c r="A12" s="4" t="s">
        <v>6</v>
      </c>
      <c r="B12" s="68">
        <v>8362143.84</v>
      </c>
      <c r="C12" s="68">
        <f>+B12</f>
        <v>8362143.84</v>
      </c>
      <c r="F12" s="24"/>
      <c r="G12" s="24"/>
    </row>
    <row r="13" spans="1:7" ht="12.75">
      <c r="A13" s="4" t="s">
        <v>7</v>
      </c>
      <c r="B13" s="68">
        <v>19413139.88</v>
      </c>
      <c r="C13" s="68">
        <f>+B13</f>
        <v>19413139.88</v>
      </c>
      <c r="F13" s="24"/>
      <c r="G13" s="24"/>
    </row>
    <row r="14" spans="1:7" ht="12.75">
      <c r="A14" s="75" t="s">
        <v>90</v>
      </c>
      <c r="B14" s="68">
        <f>+B28</f>
        <v>238811.3800338707</v>
      </c>
      <c r="C14" s="68">
        <f>+B14</f>
        <v>238811.3800338707</v>
      </c>
      <c r="F14" s="24"/>
      <c r="G14" s="24"/>
    </row>
    <row r="15" spans="1:7" ht="12.75">
      <c r="A15" s="72" t="s">
        <v>110</v>
      </c>
      <c r="B15" s="68">
        <f>B39</f>
        <v>13141265.348920727</v>
      </c>
      <c r="C15" s="68">
        <f>C39</f>
        <v>13141265.348920727</v>
      </c>
      <c r="F15" s="24"/>
      <c r="G15" s="24"/>
    </row>
    <row r="16" spans="1:7" ht="12.75">
      <c r="A16" s="4" t="s">
        <v>8</v>
      </c>
      <c r="B16" s="7">
        <f>SUM(B11:B15)</f>
        <v>53186516.4489546</v>
      </c>
      <c r="C16" s="7">
        <f>SUM(C11:C15)</f>
        <v>53186516.4489546</v>
      </c>
      <c r="F16" s="24"/>
      <c r="G16" s="24"/>
    </row>
    <row r="17" spans="1:7" ht="12.75">
      <c r="A17" s="4"/>
      <c r="B17" s="6"/>
      <c r="C17" s="6"/>
      <c r="F17" s="24"/>
      <c r="G17" s="24"/>
    </row>
    <row r="18" spans="1:7" ht="12.75">
      <c r="A18" s="3" t="s">
        <v>9</v>
      </c>
      <c r="B18" s="7">
        <f>+B8-B16</f>
        <v>10308674.913572215</v>
      </c>
      <c r="C18" s="7">
        <f>+C8-C16</f>
        <v>16307480.532161593</v>
      </c>
      <c r="F18" s="24"/>
      <c r="G18" s="24"/>
    </row>
    <row r="19" spans="1:3" ht="12.75">
      <c r="A19" s="4"/>
      <c r="B19" s="6"/>
      <c r="C19" s="6"/>
    </row>
    <row r="20" spans="1:3" ht="12.75">
      <c r="A20" s="3" t="s">
        <v>32</v>
      </c>
      <c r="B20" s="6"/>
      <c r="C20" s="6"/>
    </row>
    <row r="21" spans="1:3" ht="12.75">
      <c r="A21" s="3" t="s">
        <v>33</v>
      </c>
      <c r="B21" s="6">
        <f>+B34</f>
        <v>2969015.840773093</v>
      </c>
      <c r="C21" s="6">
        <f>+C34</f>
        <v>4828645.5825358005</v>
      </c>
    </row>
    <row r="22" spans="1:4" ht="13.5" thickBot="1">
      <c r="A22" s="3" t="s">
        <v>27</v>
      </c>
      <c r="B22" s="8">
        <f>+B18-B21</f>
        <v>7339659.072799122</v>
      </c>
      <c r="C22" s="8">
        <f>+C18-C21</f>
        <v>11478834.949625794</v>
      </c>
      <c r="D22" s="11"/>
    </row>
    <row r="23" spans="1:3" ht="13.5" thickTop="1">
      <c r="A23" s="4"/>
      <c r="B23" s="6"/>
      <c r="C23" s="6"/>
    </row>
    <row r="24" spans="1:3" ht="12.75">
      <c r="A24" s="3" t="s">
        <v>28</v>
      </c>
      <c r="B24" s="6"/>
      <c r="C24" s="6"/>
    </row>
    <row r="25" spans="1:3" ht="12.75">
      <c r="A25" s="4" t="s">
        <v>29</v>
      </c>
      <c r="B25" s="67">
        <f>+'[1]Return on Capital'!AI36</f>
        <v>318856526.37849426</v>
      </c>
      <c r="C25" s="67">
        <f>B25</f>
        <v>318856526.37849426</v>
      </c>
    </row>
    <row r="26" spans="1:3" ht="12.75">
      <c r="A26" s="4" t="s">
        <v>30</v>
      </c>
      <c r="B26" s="67">
        <f>-'[1]Tax rates'!B5</f>
        <v>441353</v>
      </c>
      <c r="C26" s="6">
        <f>B26</f>
        <v>441353</v>
      </c>
    </row>
    <row r="27" spans="1:3" ht="12.75">
      <c r="A27" s="4" t="s">
        <v>78</v>
      </c>
      <c r="B27" s="7">
        <f>+B25-B26</f>
        <v>318415173.37849426</v>
      </c>
      <c r="C27" s="7">
        <f>+C25-C26</f>
        <v>318415173.37849426</v>
      </c>
    </row>
    <row r="28" spans="1:3" ht="12.75">
      <c r="A28" s="4" t="s">
        <v>31</v>
      </c>
      <c r="B28" s="7">
        <f>+B27*'[1]Tax rates'!B13</f>
        <v>238811.3800338707</v>
      </c>
      <c r="C28" s="7">
        <f>+C27*'[1]Tax rates'!B13</f>
        <v>238811.3800338707</v>
      </c>
    </row>
    <row r="29" spans="1:4" ht="12.75">
      <c r="A29" s="4"/>
      <c r="B29" s="6"/>
      <c r="C29" s="6"/>
      <c r="D29" s="11"/>
    </row>
    <row r="30" spans="1:3" ht="12.75">
      <c r="A30" s="3" t="s">
        <v>18</v>
      </c>
      <c r="B30" s="6"/>
      <c r="C30" s="6"/>
    </row>
    <row r="31" spans="1:3" ht="12.75">
      <c r="A31" s="4" t="s">
        <v>15</v>
      </c>
      <c r="B31" s="6">
        <f>+B18</f>
        <v>10308674.913572215</v>
      </c>
      <c r="C31" s="6">
        <f>+C18</f>
        <v>16307480.532161593</v>
      </c>
    </row>
    <row r="32" spans="1:3" ht="12.75">
      <c r="A32" s="4" t="s">
        <v>16</v>
      </c>
      <c r="B32" s="76">
        <f>+'[1]2011 Rev Deficiency'!B35</f>
        <v>-731204.4594654627</v>
      </c>
      <c r="C32" s="76">
        <f>+B32</f>
        <v>-731204.4594654627</v>
      </c>
    </row>
    <row r="33" spans="1:3" ht="12.75">
      <c r="A33" s="4" t="s">
        <v>17</v>
      </c>
      <c r="B33" s="7">
        <f>+B31+B32</f>
        <v>9577470.454106752</v>
      </c>
      <c r="C33" s="7">
        <f>+C31+C32</f>
        <v>15576276.07269613</v>
      </c>
    </row>
    <row r="34" spans="1:3" ht="12.75">
      <c r="A34" s="3" t="s">
        <v>34</v>
      </c>
      <c r="B34" s="7">
        <f>+B33*B35</f>
        <v>2969015.840773093</v>
      </c>
      <c r="C34" s="7">
        <f>+C33*C35</f>
        <v>4828645.5825358005</v>
      </c>
    </row>
    <row r="35" spans="1:3" ht="12.75">
      <c r="A35" s="4"/>
      <c r="B35" s="70">
        <f>+'[1]2011 Rev Deficiency'!B38</f>
        <v>0.31</v>
      </c>
      <c r="C35" s="9">
        <f>B35</f>
        <v>0.31</v>
      </c>
    </row>
    <row r="36" spans="1:3" ht="12.75">
      <c r="A36" s="3" t="s">
        <v>19</v>
      </c>
      <c r="B36" s="6"/>
      <c r="C36" s="6"/>
    </row>
    <row r="37" spans="1:3" ht="12.75">
      <c r="A37" s="4" t="s">
        <v>10</v>
      </c>
      <c r="B37" s="6">
        <f>+B25</f>
        <v>318856526.37849426</v>
      </c>
      <c r="C37" s="6">
        <f>+C25</f>
        <v>318856526.37849426</v>
      </c>
    </row>
    <row r="38" spans="1:3" ht="12.75">
      <c r="A38" s="4"/>
      <c r="B38" s="6"/>
      <c r="C38" s="6"/>
    </row>
    <row r="39" spans="1:3" ht="12.75">
      <c r="A39" s="4" t="s">
        <v>11</v>
      </c>
      <c r="B39" s="6">
        <f>B56</f>
        <v>13141265.348920727</v>
      </c>
      <c r="C39" s="6">
        <f>C56</f>
        <v>13141265.348920727</v>
      </c>
    </row>
    <row r="40" spans="1:3" ht="12.75">
      <c r="A40" s="4" t="s">
        <v>12</v>
      </c>
      <c r="B40" s="6">
        <f>+B22</f>
        <v>7339659.072799122</v>
      </c>
      <c r="C40" s="6">
        <f>+C22</f>
        <v>11478834.949625794</v>
      </c>
    </row>
    <row r="41" spans="1:3" ht="13.5" thickBot="1">
      <c r="A41" s="3" t="s">
        <v>21</v>
      </c>
      <c r="B41" s="8">
        <f>+B39+B40</f>
        <v>20480924.42171985</v>
      </c>
      <c r="C41" s="8">
        <f>+C39+C40</f>
        <v>24620100.298546523</v>
      </c>
    </row>
    <row r="42" spans="1:3" ht="13.5" thickTop="1">
      <c r="A42" s="4"/>
      <c r="B42" s="6"/>
      <c r="C42" s="6"/>
    </row>
    <row r="43" spans="1:3" ht="12.75">
      <c r="A43" s="3" t="s">
        <v>14</v>
      </c>
      <c r="B43" s="9">
        <f>+B41/B37</f>
        <v>0.06423241404006343</v>
      </c>
      <c r="C43" s="9">
        <f>+C41/C37</f>
        <v>0.07721372549019609</v>
      </c>
    </row>
    <row r="44" spans="1:3" ht="12.75">
      <c r="A44" s="4"/>
      <c r="B44" s="6"/>
      <c r="C44" s="6"/>
    </row>
    <row r="45" spans="1:3" ht="12.75">
      <c r="A45" s="3" t="s">
        <v>20</v>
      </c>
      <c r="B45" s="6"/>
      <c r="C45" s="6"/>
    </row>
    <row r="46" spans="1:3" ht="12.75">
      <c r="A46" s="4" t="s">
        <v>10</v>
      </c>
      <c r="B46" s="6">
        <f>B25</f>
        <v>318856526.37849426</v>
      </c>
      <c r="C46" s="6">
        <f>+C25</f>
        <v>318856526.37849426</v>
      </c>
    </row>
    <row r="47" spans="1:3" ht="12.75">
      <c r="A47" s="4"/>
      <c r="B47" s="6"/>
      <c r="C47" s="6"/>
    </row>
    <row r="48" spans="1:3" ht="12.75">
      <c r="A48" s="4" t="s">
        <v>22</v>
      </c>
      <c r="B48" s="6"/>
      <c r="C48" s="6"/>
    </row>
    <row r="49" spans="1:3" ht="12.75">
      <c r="A49" s="75" t="s">
        <v>111</v>
      </c>
      <c r="B49" s="69">
        <f>+'[1]2011 Rev Deficiency'!$B$52</f>
        <v>0.06868954248366013</v>
      </c>
      <c r="C49" s="69">
        <f>+B49</f>
        <v>0.06868954248366013</v>
      </c>
    </row>
    <row r="50" spans="1:3" ht="12.75">
      <c r="A50" s="4" t="s">
        <v>23</v>
      </c>
      <c r="B50" s="70">
        <f>+'[1]2011 Rev Deficiency'!$B$53</f>
        <v>0.09</v>
      </c>
      <c r="C50" s="70">
        <f>+B50</f>
        <v>0.09</v>
      </c>
    </row>
    <row r="51" spans="1:3" ht="12.75">
      <c r="A51" s="4"/>
      <c r="B51" s="6"/>
      <c r="C51" s="6"/>
    </row>
    <row r="52" spans="1:3" ht="12.75">
      <c r="A52" s="72" t="s">
        <v>121</v>
      </c>
      <c r="B52" s="6"/>
      <c r="C52" s="6"/>
    </row>
    <row r="53" spans="1:3" ht="12.75">
      <c r="A53" s="72" t="s">
        <v>123</v>
      </c>
      <c r="B53" s="69">
        <v>0.6</v>
      </c>
      <c r="C53" s="69">
        <v>0.6</v>
      </c>
    </row>
    <row r="54" spans="1:3" ht="12.75">
      <c r="A54" s="72" t="s">
        <v>122</v>
      </c>
      <c r="B54" s="70">
        <v>0.4</v>
      </c>
      <c r="C54" s="70">
        <v>0.4</v>
      </c>
    </row>
    <row r="55" spans="1:3" ht="12.75">
      <c r="A55" s="4"/>
      <c r="B55" s="6"/>
      <c r="C55" s="6"/>
    </row>
    <row r="56" spans="1:3" ht="12.75">
      <c r="A56" s="4" t="s">
        <v>24</v>
      </c>
      <c r="B56" s="74">
        <f>+B46*B49*B53</f>
        <v>13141265.348920727</v>
      </c>
      <c r="C56" s="74">
        <f>+C46*C49*C53</f>
        <v>13141265.348920727</v>
      </c>
    </row>
    <row r="57" spans="1:3" ht="12.75">
      <c r="A57" s="4" t="s">
        <v>25</v>
      </c>
      <c r="B57" s="74">
        <f>+B46*B50*B54</f>
        <v>11478834.949625794</v>
      </c>
      <c r="C57" s="74">
        <f>+C46*C50*C54</f>
        <v>11478834.949625794</v>
      </c>
    </row>
    <row r="58" spans="1:3" ht="13.5" thickBot="1">
      <c r="A58" s="4" t="s">
        <v>13</v>
      </c>
      <c r="B58" s="8">
        <f>+B56+B57</f>
        <v>24620100.298546523</v>
      </c>
      <c r="C58" s="8">
        <f>+C56+C57</f>
        <v>24620100.298546523</v>
      </c>
    </row>
    <row r="59" spans="1:3" ht="13.5" thickTop="1">
      <c r="A59" s="4"/>
      <c r="B59" s="6"/>
      <c r="C59" s="6"/>
    </row>
    <row r="60" spans="1:3" ht="12.75">
      <c r="A60" s="3" t="s">
        <v>26</v>
      </c>
      <c r="B60" s="5">
        <f>+B58/B46</f>
        <v>0.07721372549019609</v>
      </c>
      <c r="C60" s="5">
        <f>+C58/C46</f>
        <v>0.07721372549019609</v>
      </c>
    </row>
    <row r="61" spans="1:3" ht="12.75">
      <c r="A61" s="4"/>
      <c r="B61" s="6"/>
      <c r="C61" s="6"/>
    </row>
    <row r="62" spans="1:3" ht="12.75">
      <c r="A62" s="13" t="s">
        <v>124</v>
      </c>
      <c r="B62" s="26">
        <f>-B41+B58</f>
        <v>4139175.8768266737</v>
      </c>
      <c r="C62" s="7">
        <f>+C58-C41</f>
        <v>0</v>
      </c>
    </row>
    <row r="63" spans="1:3" ht="13.5" thickBot="1">
      <c r="A63" s="13" t="s">
        <v>125</v>
      </c>
      <c r="B63" s="88">
        <f>+B62/(1-B35)</f>
        <v>5998805.618589383</v>
      </c>
      <c r="C63" s="88">
        <f>+C62/(1-C35)</f>
        <v>0</v>
      </c>
    </row>
    <row r="64" ht="13.5" thickTop="1"/>
    <row r="65" ht="13.5" thickBot="1"/>
    <row r="66" spans="1:3" ht="20.25">
      <c r="A66" s="104" t="s">
        <v>112</v>
      </c>
      <c r="B66" s="105">
        <v>2010</v>
      </c>
      <c r="C66" s="106">
        <v>2010</v>
      </c>
    </row>
    <row r="67" spans="1:3" ht="12.75">
      <c r="A67" s="35"/>
      <c r="B67" s="77"/>
      <c r="C67" s="107"/>
    </row>
    <row r="68" spans="1:3" ht="12.75">
      <c r="A68" s="35" t="s">
        <v>113</v>
      </c>
      <c r="B68" s="73">
        <f>B22</f>
        <v>7339659.072799122</v>
      </c>
      <c r="C68" s="108">
        <f>C22</f>
        <v>11478834.949625794</v>
      </c>
    </row>
    <row r="69" spans="1:3" ht="12.75">
      <c r="A69" s="35" t="s">
        <v>16</v>
      </c>
      <c r="B69" s="73">
        <f>B32</f>
        <v>-731204.4594654627</v>
      </c>
      <c r="C69" s="108">
        <f>C32</f>
        <v>-731204.4594654627</v>
      </c>
    </row>
    <row r="70" spans="1:3" ht="12.75">
      <c r="A70" s="83" t="s">
        <v>114</v>
      </c>
      <c r="B70" s="79">
        <f>B68+B69</f>
        <v>6608454.613333659</v>
      </c>
      <c r="C70" s="109">
        <f>C68+C69</f>
        <v>10747630.490160331</v>
      </c>
    </row>
    <row r="71" spans="1:3" ht="12.75">
      <c r="A71" s="35" t="s">
        <v>115</v>
      </c>
      <c r="B71" s="80">
        <f>B35</f>
        <v>0.31</v>
      </c>
      <c r="C71" s="110">
        <f>C35</f>
        <v>0.31</v>
      </c>
    </row>
    <row r="72" spans="1:3" ht="12.75">
      <c r="A72" s="35" t="s">
        <v>116</v>
      </c>
      <c r="B72" s="79">
        <f>B70*B71</f>
        <v>2048620.9301334342</v>
      </c>
      <c r="C72" s="109">
        <f>C70*C71</f>
        <v>3331765.4519497026</v>
      </c>
    </row>
    <row r="73" spans="1:3" ht="13.5" thickBot="1">
      <c r="A73" s="78" t="s">
        <v>117</v>
      </c>
      <c r="B73" s="81">
        <f>B72/(1-B71)</f>
        <v>2969015.8407730935</v>
      </c>
      <c r="C73" s="111">
        <f>C72/(1-C71)</f>
        <v>4828645.582535801</v>
      </c>
    </row>
    <row r="74" spans="1:4" ht="14.25" thickBot="1" thickTop="1">
      <c r="A74" s="40"/>
      <c r="B74" s="82"/>
      <c r="C74" s="112"/>
      <c r="D74" s="77"/>
    </row>
  </sheetData>
  <sheetProtection/>
  <mergeCells count="2">
    <mergeCell ref="A1:C1"/>
    <mergeCell ref="A2:C2"/>
  </mergeCells>
  <printOptions/>
  <pageMargins left="1.141732283464567" right="0.7480314960629921" top="0.984251968503937" bottom="0.984251968503937" header="0.5118110236220472" footer="0.5118110236220472"/>
  <pageSetup fitToHeight="1" fitToWidth="1" horizontalDpi="355" verticalDpi="355" orientation="portrait" scale="64" r:id="rId1"/>
</worksheet>
</file>

<file path=xl/worksheets/sheet9.xml><?xml version="1.0" encoding="utf-8"?>
<worksheet xmlns="http://schemas.openxmlformats.org/spreadsheetml/2006/main" xmlns:r="http://schemas.openxmlformats.org/officeDocument/2006/relationships">
  <sheetPr>
    <pageSetUpPr fitToPage="1"/>
  </sheetPr>
  <dimension ref="A1:G74"/>
  <sheetViews>
    <sheetView showGridLines="0" zoomScalePageLayoutView="0" workbookViewId="0" topLeftCell="A1">
      <pane xSplit="1" ySplit="3" topLeftCell="B46" activePane="bottomRight" state="frozen"/>
      <selection pane="topLeft" activeCell="A1" sqref="A1"/>
      <selection pane="topRight" activeCell="B1" sqref="B1"/>
      <selection pane="bottomLeft" activeCell="A6" sqref="A6"/>
      <selection pane="bottomRight" activeCell="C56" sqref="C56:C63"/>
    </sheetView>
  </sheetViews>
  <sheetFormatPr defaultColWidth="9.140625" defaultRowHeight="12.75"/>
  <cols>
    <col min="1" max="1" width="58.7109375" style="0" bestFit="1" customWidth="1"/>
    <col min="2" max="2" width="28.8515625" style="0" customWidth="1"/>
    <col min="3" max="3" width="33.140625" style="0" customWidth="1"/>
    <col min="4" max="4" width="12.8515625" style="0" bestFit="1" customWidth="1"/>
  </cols>
  <sheetData>
    <row r="1" spans="1:3" ht="15.75">
      <c r="A1" s="143" t="s">
        <v>107</v>
      </c>
      <c r="B1" s="143"/>
      <c r="C1" s="143"/>
    </row>
    <row r="2" spans="1:3" ht="15.75">
      <c r="A2" s="143" t="s">
        <v>108</v>
      </c>
      <c r="B2" s="143"/>
      <c r="C2" s="143"/>
    </row>
    <row r="3" spans="1:3" ht="15">
      <c r="A3" s="71"/>
      <c r="B3" s="31" t="s">
        <v>120</v>
      </c>
      <c r="C3" s="31" t="s">
        <v>109</v>
      </c>
    </row>
    <row r="4" spans="1:3" ht="12.75">
      <c r="A4" s="3" t="s">
        <v>1</v>
      </c>
      <c r="B4" s="2"/>
      <c r="C4" s="2"/>
    </row>
    <row r="5" spans="1:3" ht="12.75">
      <c r="A5" s="4" t="s">
        <v>79</v>
      </c>
      <c r="B5" s="67"/>
      <c r="C5" s="6">
        <f>+B63</f>
        <v>337675.52902620635</v>
      </c>
    </row>
    <row r="6" spans="1:3" ht="12.75">
      <c r="A6" s="4" t="s">
        <v>2</v>
      </c>
      <c r="B6" s="67">
        <f>'[1]2011 Rev Deficiency'!C7</f>
        <v>58744769.62568525</v>
      </c>
      <c r="C6" s="6">
        <f>+B6</f>
        <v>58744769.62568525</v>
      </c>
    </row>
    <row r="7" spans="1:4" ht="12.75">
      <c r="A7" s="4" t="s">
        <v>3</v>
      </c>
      <c r="B7" s="67">
        <f>'[1]2011 Rev Deficiency'!C8</f>
        <v>3986411.822583976</v>
      </c>
      <c r="C7" s="6">
        <f>+B7</f>
        <v>3986411.822583976</v>
      </c>
      <c r="D7" s="11"/>
    </row>
    <row r="8" spans="1:7" ht="12.75">
      <c r="A8" s="4" t="s">
        <v>4</v>
      </c>
      <c r="B8" s="7">
        <f>SUM(B6:B7)</f>
        <v>62731181.448269226</v>
      </c>
      <c r="C8" s="7">
        <f>SUM(C5:C7)</f>
        <v>63068856.97729543</v>
      </c>
      <c r="D8" s="131"/>
      <c r="F8" s="24"/>
      <c r="G8" s="24"/>
    </row>
    <row r="9" spans="1:7" ht="12.75">
      <c r="A9" s="4"/>
      <c r="B9" s="6"/>
      <c r="C9" s="6"/>
      <c r="D9" s="131"/>
      <c r="F9" s="24"/>
      <c r="G9" s="24"/>
    </row>
    <row r="10" spans="1:7" ht="12.75">
      <c r="A10" s="3" t="s">
        <v>5</v>
      </c>
      <c r="B10" s="6"/>
      <c r="C10" s="6"/>
      <c r="D10" s="131"/>
      <c r="F10" s="24"/>
      <c r="G10" s="24"/>
    </row>
    <row r="11" spans="1:7" ht="12.75">
      <c r="A11" s="72" t="s">
        <v>118</v>
      </c>
      <c r="B11" s="68">
        <f>'[1]2011 Rev Deficiency'!C12</f>
        <v>13741941</v>
      </c>
      <c r="C11" s="68">
        <f>+B11</f>
        <v>13741941</v>
      </c>
      <c r="D11" s="131"/>
      <c r="F11" s="24"/>
      <c r="G11" s="24"/>
    </row>
    <row r="12" spans="1:7" ht="12.75">
      <c r="A12" s="4" t="s">
        <v>6</v>
      </c>
      <c r="B12" s="68">
        <f>'[1]2011 Rev Deficiency'!C13</f>
        <v>8464594.030000001</v>
      </c>
      <c r="C12" s="68">
        <f>+B12</f>
        <v>8464594.030000001</v>
      </c>
      <c r="D12" s="131"/>
      <c r="F12" s="24"/>
      <c r="G12" s="24"/>
    </row>
    <row r="13" spans="1:7" ht="12.75">
      <c r="A13" s="4" t="s">
        <v>7</v>
      </c>
      <c r="B13" s="68">
        <f>'[1]2011 Rev Deficiency'!C14</f>
        <v>12509116.815333333</v>
      </c>
      <c r="C13" s="68">
        <f>+B13</f>
        <v>12509116.815333333</v>
      </c>
      <c r="D13" s="131"/>
      <c r="F13" s="24"/>
      <c r="G13" s="24"/>
    </row>
    <row r="14" spans="1:7" ht="12.75">
      <c r="A14" s="75" t="s">
        <v>90</v>
      </c>
      <c r="B14" s="68">
        <f>+B28</f>
        <v>0</v>
      </c>
      <c r="C14" s="68">
        <f>+B14</f>
        <v>0</v>
      </c>
      <c r="D14" s="131"/>
      <c r="F14" s="24"/>
      <c r="G14" s="24"/>
    </row>
    <row r="15" spans="1:7" ht="12.75">
      <c r="A15" s="72" t="s">
        <v>110</v>
      </c>
      <c r="B15" s="68">
        <f>B39</f>
        <v>12875425.141047763</v>
      </c>
      <c r="C15" s="68">
        <f>C39</f>
        <v>12875425.141047763</v>
      </c>
      <c r="D15" s="131"/>
      <c r="F15" s="24"/>
      <c r="G15" s="24"/>
    </row>
    <row r="16" spans="1:7" ht="12.75">
      <c r="A16" s="4" t="s">
        <v>8</v>
      </c>
      <c r="B16" s="7">
        <f>SUM(B11:B15)</f>
        <v>47591076.9863811</v>
      </c>
      <c r="C16" s="7">
        <f>SUM(C11:C15)</f>
        <v>47591076.9863811</v>
      </c>
      <c r="D16" s="6"/>
      <c r="F16" s="24"/>
      <c r="G16" s="24"/>
    </row>
    <row r="17" spans="1:7" ht="12.75">
      <c r="A17" s="4"/>
      <c r="B17" s="6"/>
      <c r="C17" s="6"/>
      <c r="D17" s="131"/>
      <c r="F17" s="24"/>
      <c r="G17" s="24"/>
    </row>
    <row r="18" spans="1:7" ht="12.75">
      <c r="A18" s="3" t="s">
        <v>9</v>
      </c>
      <c r="B18" s="7">
        <f>+B8-B16</f>
        <v>15140104.461888127</v>
      </c>
      <c r="C18" s="7">
        <f>+C8-C16</f>
        <v>15477779.99091433</v>
      </c>
      <c r="D18" s="131"/>
      <c r="F18" s="24"/>
      <c r="G18" s="24"/>
    </row>
    <row r="19" spans="1:4" ht="12.75">
      <c r="A19" s="4"/>
      <c r="B19" s="6"/>
      <c r="C19" s="6"/>
      <c r="D19" s="131"/>
    </row>
    <row r="20" spans="1:4" ht="12.75">
      <c r="A20" s="3" t="s">
        <v>32</v>
      </c>
      <c r="B20" s="6"/>
      <c r="C20" s="6"/>
      <c r="D20" s="131"/>
    </row>
    <row r="21" spans="1:4" ht="12.75">
      <c r="A21" s="3" t="s">
        <v>33</v>
      </c>
      <c r="B21" s="6">
        <f>+B34</f>
        <v>2177559.6489384687</v>
      </c>
      <c r="C21" s="6">
        <f>+C34</f>
        <v>2272952.985888371</v>
      </c>
      <c r="D21" s="131"/>
    </row>
    <row r="22" spans="1:4" ht="13.5" thickBot="1">
      <c r="A22" s="3" t="s">
        <v>27</v>
      </c>
      <c r="B22" s="8">
        <f>+B18-B21</f>
        <v>12962544.812949657</v>
      </c>
      <c r="C22" s="8">
        <f>+C18-C21</f>
        <v>13204827.005025959</v>
      </c>
      <c r="D22" s="6"/>
    </row>
    <row r="23" spans="1:4" ht="13.5" thickTop="1">
      <c r="A23" s="4"/>
      <c r="B23" s="6"/>
      <c r="C23" s="6"/>
      <c r="D23" s="36"/>
    </row>
    <row r="24" spans="1:4" ht="12.75">
      <c r="A24" s="3" t="s">
        <v>28</v>
      </c>
      <c r="B24" s="6"/>
      <c r="C24" s="6"/>
      <c r="D24" s="36"/>
    </row>
    <row r="25" spans="1:3" ht="12.75">
      <c r="A25" s="4" t="s">
        <v>29</v>
      </c>
      <c r="B25" s="67">
        <f>'[1]Return on Capital'!AO36</f>
        <v>332782938.6347268</v>
      </c>
      <c r="C25" s="67">
        <f>B25</f>
        <v>332782938.6347268</v>
      </c>
    </row>
    <row r="26" spans="1:3" ht="12.75">
      <c r="A26" s="4" t="s">
        <v>30</v>
      </c>
      <c r="B26" s="67">
        <v>0</v>
      </c>
      <c r="C26" s="6">
        <f>B26</f>
        <v>0</v>
      </c>
    </row>
    <row r="27" spans="1:3" ht="12.75">
      <c r="A27" s="4" t="s">
        <v>78</v>
      </c>
      <c r="B27" s="7">
        <f>+B25-B26</f>
        <v>332782938.6347268</v>
      </c>
      <c r="C27" s="7">
        <f>+C25-C26</f>
        <v>332782938.6347268</v>
      </c>
    </row>
    <row r="28" spans="1:3" ht="12.75">
      <c r="A28" s="4" t="s">
        <v>31</v>
      </c>
      <c r="B28" s="7">
        <f>+B27*0%</f>
        <v>0</v>
      </c>
      <c r="C28" s="7">
        <f>+C27*0%</f>
        <v>0</v>
      </c>
    </row>
    <row r="29" spans="1:4" ht="12.75">
      <c r="A29" s="4"/>
      <c r="B29" s="6"/>
      <c r="C29" s="6"/>
      <c r="D29" s="11"/>
    </row>
    <row r="30" spans="1:3" ht="12.75">
      <c r="A30" s="3" t="s">
        <v>18</v>
      </c>
      <c r="B30" s="6"/>
      <c r="C30" s="6"/>
    </row>
    <row r="31" spans="1:3" ht="12.75">
      <c r="A31" s="4" t="s">
        <v>15</v>
      </c>
      <c r="B31" s="6">
        <f>+B18</f>
        <v>15140104.461888127</v>
      </c>
      <c r="C31" s="6">
        <f>+C18</f>
        <v>15477779.99091433</v>
      </c>
    </row>
    <row r="32" spans="1:3" ht="12.75">
      <c r="A32" s="4" t="s">
        <v>16</v>
      </c>
      <c r="B32" s="76">
        <f>+'[1]2011 Rev Deficiency'!C35</f>
        <v>-7431928.71343337</v>
      </c>
      <c r="C32" s="76">
        <f>+'[1]2011 Rev Deficiency'!C35</f>
        <v>-7431928.71343337</v>
      </c>
    </row>
    <row r="33" spans="1:3" ht="12.75">
      <c r="A33" s="4" t="s">
        <v>17</v>
      </c>
      <c r="B33" s="7">
        <f>+B31+B32</f>
        <v>7708175.748454757</v>
      </c>
      <c r="C33" s="7">
        <f>+C31+C32</f>
        <v>8045851.27748096</v>
      </c>
    </row>
    <row r="34" spans="1:3" ht="12.75">
      <c r="A34" s="3" t="s">
        <v>34</v>
      </c>
      <c r="B34" s="7">
        <f>+B33*B35</f>
        <v>2177559.6489384687</v>
      </c>
      <c r="C34" s="7">
        <f>+C33*C35</f>
        <v>2272952.985888371</v>
      </c>
    </row>
    <row r="35" spans="1:3" ht="12.75">
      <c r="A35" s="4"/>
      <c r="B35" s="9">
        <f>+'[1]2011 Rev Deficiency'!$C$38</f>
        <v>0.2825</v>
      </c>
      <c r="C35" s="9">
        <f>B35</f>
        <v>0.2825</v>
      </c>
    </row>
    <row r="36" spans="1:3" ht="12.75">
      <c r="A36" s="3" t="s">
        <v>19</v>
      </c>
      <c r="B36" s="6"/>
      <c r="C36" s="6"/>
    </row>
    <row r="37" spans="1:3" ht="12.75">
      <c r="A37" s="4" t="s">
        <v>10</v>
      </c>
      <c r="B37" s="6">
        <f>+B25</f>
        <v>332782938.6347268</v>
      </c>
      <c r="C37" s="6">
        <f>+C25</f>
        <v>332782938.6347268</v>
      </c>
    </row>
    <row r="38" spans="1:3" ht="12.75">
      <c r="A38" s="4"/>
      <c r="B38" s="6"/>
      <c r="C38" s="6"/>
    </row>
    <row r="39" spans="1:3" ht="12.75">
      <c r="A39" s="4" t="s">
        <v>11</v>
      </c>
      <c r="B39" s="6">
        <f>B56</f>
        <v>12875425.141047763</v>
      </c>
      <c r="C39" s="6">
        <f>C56</f>
        <v>12875425.141047763</v>
      </c>
    </row>
    <row r="40" spans="1:3" ht="12.75">
      <c r="A40" s="4" t="s">
        <v>12</v>
      </c>
      <c r="B40" s="6">
        <f>+B22</f>
        <v>12962544.812949657</v>
      </c>
      <c r="C40" s="6">
        <f>+C22</f>
        <v>13204827.005025959</v>
      </c>
    </row>
    <row r="41" spans="1:3" ht="13.5" thickBot="1">
      <c r="A41" s="3" t="s">
        <v>21</v>
      </c>
      <c r="B41" s="8">
        <f>+B39+B40</f>
        <v>25837969.95399742</v>
      </c>
      <c r="C41" s="8">
        <f>+C39+C40</f>
        <v>26080252.14607372</v>
      </c>
    </row>
    <row r="42" spans="1:3" ht="13.5" thickTop="1">
      <c r="A42" s="4"/>
      <c r="B42" s="6"/>
      <c r="C42" s="6"/>
    </row>
    <row r="43" spans="1:3" ht="12.75">
      <c r="A43" s="3" t="s">
        <v>14</v>
      </c>
      <c r="B43" s="9">
        <f>+B41/B37</f>
        <v>0.0776421112813058</v>
      </c>
      <c r="C43" s="9">
        <f>+C41/C37</f>
        <v>0.07837016</v>
      </c>
    </row>
    <row r="44" spans="1:3" ht="12.75">
      <c r="A44" s="4"/>
      <c r="B44" s="6"/>
      <c r="C44" s="6"/>
    </row>
    <row r="45" spans="1:3" ht="12.75">
      <c r="A45" s="3" t="s">
        <v>20</v>
      </c>
      <c r="B45" s="6"/>
      <c r="C45" s="6"/>
    </row>
    <row r="46" spans="1:3" ht="12.75">
      <c r="A46" s="4" t="s">
        <v>10</v>
      </c>
      <c r="B46" s="6">
        <f>B25</f>
        <v>332782938.6347268</v>
      </c>
      <c r="C46" s="6">
        <f>+C25</f>
        <v>332782938.6347268</v>
      </c>
    </row>
    <row r="47" spans="1:3" ht="12.75">
      <c r="A47" s="4"/>
      <c r="B47" s="6"/>
      <c r="C47" s="6"/>
    </row>
    <row r="48" spans="1:3" ht="12.75">
      <c r="A48" s="4" t="s">
        <v>22</v>
      </c>
      <c r="B48" s="6"/>
      <c r="C48" s="6"/>
    </row>
    <row r="49" spans="1:3" ht="12.75">
      <c r="A49" s="75" t="s">
        <v>111</v>
      </c>
      <c r="B49" s="69">
        <f>+'[1]2011 Rev Deficiency'!C52</f>
        <v>0.0644836</v>
      </c>
      <c r="C49" s="69">
        <f>+'[1]2011 Rev Deficiency'!C52</f>
        <v>0.0644836</v>
      </c>
    </row>
    <row r="50" spans="1:3" ht="12.75">
      <c r="A50" s="4" t="s">
        <v>23</v>
      </c>
      <c r="B50" s="70">
        <f>+'[1]2011 Rev Deficiency'!C53</f>
        <v>0.0992</v>
      </c>
      <c r="C50" s="70">
        <f>+'[1]2011 Rev Deficiency'!C53</f>
        <v>0.0992</v>
      </c>
    </row>
    <row r="51" spans="1:3" ht="12.75">
      <c r="A51" s="4"/>
      <c r="B51" s="6"/>
      <c r="C51" s="6"/>
    </row>
    <row r="52" spans="1:3" ht="12.75">
      <c r="A52" s="72" t="s">
        <v>121</v>
      </c>
      <c r="B52" s="6"/>
      <c r="C52" s="6"/>
    </row>
    <row r="53" spans="1:3" ht="12.75">
      <c r="A53" s="72" t="s">
        <v>123</v>
      </c>
      <c r="B53" s="69">
        <v>0.6</v>
      </c>
      <c r="C53" s="69">
        <v>0.6</v>
      </c>
    </row>
    <row r="54" spans="1:3" ht="12.75">
      <c r="A54" s="72" t="s">
        <v>122</v>
      </c>
      <c r="B54" s="70">
        <v>0.4</v>
      </c>
      <c r="C54" s="70">
        <v>0.4</v>
      </c>
    </row>
    <row r="55" spans="1:3" ht="12.75">
      <c r="A55" s="4"/>
      <c r="B55" s="6"/>
      <c r="C55" s="6"/>
    </row>
    <row r="56" spans="1:3" ht="12.75">
      <c r="A56" s="4" t="s">
        <v>24</v>
      </c>
      <c r="B56" s="74">
        <f>+B46*B49*B53</f>
        <v>12875425.141047763</v>
      </c>
      <c r="C56" s="74">
        <f>+C46*C49*C53</f>
        <v>12875425.141047763</v>
      </c>
    </row>
    <row r="57" spans="1:3" ht="12.75">
      <c r="A57" s="4" t="s">
        <v>25</v>
      </c>
      <c r="B57" s="74">
        <f>+B46*B50*B54</f>
        <v>13204827.00502596</v>
      </c>
      <c r="C57" s="74">
        <f>+C46*C50*C54</f>
        <v>13204827.00502596</v>
      </c>
    </row>
    <row r="58" spans="1:3" ht="13.5" thickBot="1">
      <c r="A58" s="4" t="s">
        <v>13</v>
      </c>
      <c r="B58" s="8">
        <f>+B56+B57</f>
        <v>26080252.14607372</v>
      </c>
      <c r="C58" s="8">
        <f>+C56+C57</f>
        <v>26080252.14607372</v>
      </c>
    </row>
    <row r="59" spans="1:3" ht="13.5" thickTop="1">
      <c r="A59" s="4"/>
      <c r="B59" s="6"/>
      <c r="C59" s="6"/>
    </row>
    <row r="60" spans="1:3" ht="12.75">
      <c r="A60" s="3" t="s">
        <v>26</v>
      </c>
      <c r="B60" s="5">
        <f>+B58/B46</f>
        <v>0.07837016</v>
      </c>
      <c r="C60" s="5">
        <f>+C58/C46</f>
        <v>0.07837016</v>
      </c>
    </row>
    <row r="61" spans="1:3" ht="12.75">
      <c r="A61" s="4"/>
      <c r="B61" s="6"/>
      <c r="C61" s="6"/>
    </row>
    <row r="62" spans="1:3" ht="12.75">
      <c r="A62" s="13" t="s">
        <v>124</v>
      </c>
      <c r="B62" s="89">
        <f>-B41+B58</f>
        <v>242282.19207630306</v>
      </c>
      <c r="C62" s="89">
        <f>-C41+C58</f>
        <v>0</v>
      </c>
    </row>
    <row r="63" spans="1:3" ht="13.5" thickBot="1">
      <c r="A63" s="13" t="s">
        <v>125</v>
      </c>
      <c r="B63" s="90">
        <f>+B62/(1-B35)</f>
        <v>337675.52902620635</v>
      </c>
      <c r="C63" s="90">
        <f>+C62/(1-C35)</f>
        <v>0</v>
      </c>
    </row>
    <row r="64" ht="13.5" thickTop="1"/>
    <row r="65" ht="13.5" thickBot="1"/>
    <row r="66" spans="1:3" ht="20.25">
      <c r="A66" s="104" t="s">
        <v>112</v>
      </c>
      <c r="B66" s="105">
        <v>2011</v>
      </c>
      <c r="C66" s="106">
        <v>2011</v>
      </c>
    </row>
    <row r="67" spans="1:3" ht="12.75">
      <c r="A67" s="35"/>
      <c r="B67" s="77"/>
      <c r="C67" s="107"/>
    </row>
    <row r="68" spans="1:3" ht="12.75">
      <c r="A68" s="35" t="s">
        <v>113</v>
      </c>
      <c r="B68" s="73">
        <f>B22</f>
        <v>12962544.812949657</v>
      </c>
      <c r="C68" s="108">
        <f>C22</f>
        <v>13204827.005025959</v>
      </c>
    </row>
    <row r="69" spans="1:3" ht="12.75">
      <c r="A69" s="35" t="s">
        <v>16</v>
      </c>
      <c r="B69" s="73">
        <f>B32</f>
        <v>-7431928.71343337</v>
      </c>
      <c r="C69" s="108">
        <f>C32</f>
        <v>-7431928.71343337</v>
      </c>
    </row>
    <row r="70" spans="1:3" ht="12.75">
      <c r="A70" s="83" t="s">
        <v>114</v>
      </c>
      <c r="B70" s="79">
        <f>B68+B69</f>
        <v>5530616.099516287</v>
      </c>
      <c r="C70" s="109">
        <f>C68+C69</f>
        <v>5772898.291592589</v>
      </c>
    </row>
    <row r="71" spans="1:3" ht="12.75">
      <c r="A71" s="35" t="s">
        <v>115</v>
      </c>
      <c r="B71" s="80">
        <f>B35</f>
        <v>0.2825</v>
      </c>
      <c r="C71" s="110">
        <f>C35</f>
        <v>0.2825</v>
      </c>
    </row>
    <row r="72" spans="1:3" ht="12.75">
      <c r="A72" s="35" t="s">
        <v>116</v>
      </c>
      <c r="B72" s="79">
        <f>B70*B71</f>
        <v>1562399.048113351</v>
      </c>
      <c r="C72" s="109">
        <f>C70*C71</f>
        <v>1630843.7673749062</v>
      </c>
    </row>
    <row r="73" spans="1:3" ht="13.5" thickBot="1">
      <c r="A73" s="78" t="s">
        <v>117</v>
      </c>
      <c r="B73" s="81">
        <f>B72/(1-B71)</f>
        <v>2177559.648938468</v>
      </c>
      <c r="C73" s="111">
        <f>C72/(1-C71)</f>
        <v>2272952.985888371</v>
      </c>
    </row>
    <row r="74" spans="1:4" ht="14.25" thickBot="1" thickTop="1">
      <c r="A74" s="40"/>
      <c r="B74" s="82"/>
      <c r="C74" s="112"/>
      <c r="D74" s="77"/>
    </row>
  </sheetData>
  <sheetProtection/>
  <mergeCells count="2">
    <mergeCell ref="A1:C1"/>
    <mergeCell ref="A2:C2"/>
  </mergeCells>
  <printOptions/>
  <pageMargins left="1.141732283464567" right="0.7480314960629921" top="0.984251968503937" bottom="0.984251968503937" header="0.5118110236220472" footer="0.5118110236220472"/>
  <pageSetup fitToHeight="1" fitToWidth="1" horizontalDpi="355" verticalDpi="355" orientation="portrait"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Hamilton Utilities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DG</dc:creator>
  <cp:keywords/>
  <dc:description/>
  <cp:lastModifiedBy>dgapic</cp:lastModifiedBy>
  <cp:lastPrinted>2010-09-27T23:15:14Z</cp:lastPrinted>
  <dcterms:created xsi:type="dcterms:W3CDTF">2007-07-27T15:56:55Z</dcterms:created>
  <dcterms:modified xsi:type="dcterms:W3CDTF">2010-10-04T14:18:25Z</dcterms:modified>
  <cp:category/>
  <cp:version/>
  <cp:contentType/>
  <cp:contentStatus/>
</cp:coreProperties>
</file>