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704" windowWidth="20208" windowHeight="4740" tabRatio="831" firstSheet="5" activeTab="10"/>
  </bookViews>
  <sheets>
    <sheet name="Data Input Apr 27 2010" sheetId="1" r:id="rId1"/>
    <sheet name="Data Input" sheetId="2" r:id="rId2"/>
    <sheet name="Summary" sheetId="3" r:id="rId3"/>
    <sheet name="Summary for Exhibit 3" sheetId="4" r:id="rId4"/>
    <sheet name="Allocation of CDM" sheetId="5" r:id="rId5"/>
    <sheet name="Actual vs Predicted Purchases" sheetId="6" r:id="rId6"/>
    <sheet name="10 yr avg 20 yr trend comp" sheetId="7" r:id="rId7"/>
    <sheet name="Purchased Power Model - Cust" sheetId="8" r:id="rId8"/>
    <sheet name="Power Purchased - Population" sheetId="9" r:id="rId9"/>
    <sheet name="Residential" sheetId="10" r:id="rId10"/>
    <sheet name="GS &lt; 50 kW" sheetId="11" r:id="rId11"/>
    <sheet name="GS &gt; 50 kW" sheetId="12" r:id="rId12"/>
    <sheet name="Intermediate" sheetId="13" r:id="rId13"/>
    <sheet name="Sentinel" sheetId="14" r:id="rId14"/>
    <sheet name="Streetlight" sheetId="15" r:id="rId15"/>
    <sheet name="USL" sheetId="16" r:id="rId16"/>
  </sheets>
  <externalReferences>
    <externalReference r:id="rId19"/>
    <externalReference r:id="rId20"/>
    <externalReference r:id="rId21"/>
  </externalReferences>
  <definedNames>
    <definedName name="_Order1" hidden="1">255</definedName>
    <definedName name="_Sort" hidden="1">'[1]Sheet1'!$G$40:$K$40</definedName>
    <definedName name="PAGE11" localSheetId="12">#REF!</definedName>
    <definedName name="PAGE11" localSheetId="13">#REF!</definedName>
    <definedName name="PAGE11" localSheetId="14">#REF!</definedName>
    <definedName name="PAGE11" localSheetId="15">#REF!</definedName>
    <definedName name="PAGE11">#REF!</definedName>
    <definedName name="PAGE2">'[1]Sheet1'!$A$1:$I$40</definedName>
    <definedName name="PAGE3" localSheetId="12">#REF!</definedName>
    <definedName name="PAGE3" localSheetId="13">#REF!</definedName>
    <definedName name="PAGE3" localSheetId="14">#REF!</definedName>
    <definedName name="PAGE3" localSheetId="15">#REF!</definedName>
    <definedName name="PAGE3">#REF!</definedName>
    <definedName name="PAGE4" localSheetId="12">#REF!</definedName>
    <definedName name="PAGE4" localSheetId="13">#REF!</definedName>
    <definedName name="PAGE4" localSheetId="14">#REF!</definedName>
    <definedName name="PAGE4" localSheetId="15">#REF!</definedName>
    <definedName name="PAGE4">#REF!</definedName>
    <definedName name="PAGE7" localSheetId="12">#REF!</definedName>
    <definedName name="PAGE7" localSheetId="13">#REF!</definedName>
    <definedName name="PAGE7" localSheetId="14">#REF!</definedName>
    <definedName name="PAGE7" localSheetId="15">#REF!</definedName>
    <definedName name="PAGE7">#REF!</definedName>
    <definedName name="PAGE9" localSheetId="12">#REF!</definedName>
    <definedName name="PAGE9" localSheetId="13">#REF!</definedName>
    <definedName name="PAGE9" localSheetId="14">#REF!</definedName>
    <definedName name="PAGE9" localSheetId="15">#REF!</definedName>
    <definedName name="PAGE9">#REF!</definedName>
    <definedName name="_xlnm.Print_Area" localSheetId="10">'GS &lt; 50 kW'!$L$63:$P$86</definedName>
    <definedName name="_xlnm.Print_Area" localSheetId="11">'GS &gt; 50 kW'!$M$63:$Q$86</definedName>
    <definedName name="_xlnm.Print_Area" localSheetId="12">'Intermediate'!$M$63:$Q$86</definedName>
    <definedName name="_xlnm.Print_Area" localSheetId="7">'Purchased Power Model - Cust'!#REF!</definedName>
    <definedName name="_xlnm.Print_Area" localSheetId="9">'Residential'!$N$51:$R$74</definedName>
    <definedName name="_xlnm.Print_Area" localSheetId="13">'Sentinel'!$M$63:$Q$86</definedName>
    <definedName name="_xlnm.Print_Area" localSheetId="14">'Streetlight'!$M$63:$Q$86</definedName>
    <definedName name="_xlnm.Print_Area" localSheetId="2">'Summary'!#REF!</definedName>
    <definedName name="_xlnm.Print_Area" localSheetId="15">'USL'!$M$63:$Q$86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L175" authorId="0">
      <text>
        <r>
          <rPr>
            <b/>
            <sz val="8"/>
            <rFont val="Tahoma"/>
            <family val="2"/>
          </rPr>
          <t>Sarah: There was 518 connections for may but 33 of the accounts (town)were changed from 30C1 to 30D1 so they are being counted twice as a conection so I subtracted 33 accounts</t>
        </r>
        <r>
          <rPr>
            <sz val="8"/>
            <rFont val="Tahoma"/>
            <family val="2"/>
          </rPr>
          <t xml:space="preserve">
</t>
        </r>
      </text>
    </comment>
    <comment ref="P87" authorId="0">
      <text>
        <r>
          <rPr>
            <b/>
            <sz val="10"/>
            <rFont val="Tahoma"/>
            <family val="2"/>
          </rPr>
          <t>Author:</t>
        </r>
        <r>
          <rPr>
            <sz val="10"/>
            <rFont val="Tahoma"/>
            <family val="2"/>
          </rPr>
          <t xml:space="preserve">
the info from Harris seems to not been pulled into this year for some of the months - this info may not be reliable.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M1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Includes OPA annual CDM Target</t>
        </r>
      </text>
    </comment>
    <comment ref="M2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Includes OPA annual CDM Target</t>
        </r>
      </text>
    </comment>
    <comment ref="M2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Includes OPA annual CDM Target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Includes OPA annual CDM Target</t>
        </r>
      </text>
    </comment>
  </commentList>
</comments>
</file>

<file path=xl/sharedStrings.xml><?xml version="1.0" encoding="utf-8"?>
<sst xmlns="http://schemas.openxmlformats.org/spreadsheetml/2006/main" count="876" uniqueCount="177">
  <si>
    <t>Purchased</t>
  </si>
  <si>
    <t>Heating Degree Days</t>
  </si>
  <si>
    <t>Cooling Degree Days</t>
  </si>
  <si>
    <t>Number of Days in Month</t>
  </si>
  <si>
    <t>Number of Peak Hours</t>
  </si>
  <si>
    <t>Ontario Real GDP Monthly %</t>
  </si>
  <si>
    <t>% Difference</t>
  </si>
  <si>
    <t>Total</t>
  </si>
  <si>
    <t xml:space="preserve">Predicted Purchases </t>
  </si>
  <si>
    <t>Variances (kWh)</t>
  </si>
  <si>
    <t>% Variance</t>
  </si>
  <si>
    <t>Spring Fall Flag</t>
  </si>
  <si>
    <t>Population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</si>
  <si>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</si>
  <si>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</si>
  <si>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</si>
  <si>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</si>
  <si>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</si>
  <si>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</si>
  <si>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</si>
  <si>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</si>
  <si>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</si>
  <si>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</si>
  <si>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</si>
  <si>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</si>
  <si>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</si>
  <si>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</si>
  <si>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</si>
  <si>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</si>
  <si>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</si>
  <si>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</si>
  <si>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</si>
  <si>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</si>
  <si>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</si>
  <si>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</si>
  <si>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</si>
  <si>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 xml:space="preserve">  Customers</t>
  </si>
  <si>
    <t xml:space="preserve">  kWh</t>
  </si>
  <si>
    <t xml:space="preserve">  kW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</si>
  <si>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</si>
  <si>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</si>
  <si>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</si>
  <si>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</si>
  <si>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</si>
  <si>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</si>
  <si>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</si>
  <si>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By Class</t>
  </si>
  <si>
    <t>Check totals above sould be zero</t>
  </si>
  <si>
    <t>Total to 2008</t>
  </si>
  <si>
    <t>2008 Actual</t>
  </si>
  <si>
    <t>2010 Weather Normal</t>
  </si>
  <si>
    <t>Number of Customers</t>
  </si>
  <si>
    <t>Residential</t>
  </si>
  <si>
    <t>GS&lt;50</t>
  </si>
  <si>
    <t>GS&gt;50</t>
  </si>
  <si>
    <t>USL</t>
  </si>
  <si>
    <t>Billed</t>
  </si>
  <si>
    <t>Weather Normal</t>
  </si>
  <si>
    <t>Streetlights</t>
  </si>
  <si>
    <t>Total to 2009</t>
  </si>
  <si>
    <t xml:space="preserve">2009 Actual </t>
  </si>
  <si>
    <t>2011 Weather Normal</t>
  </si>
  <si>
    <t xml:space="preserve">  Connections</t>
  </si>
  <si>
    <t>Total of Above</t>
  </si>
  <si>
    <t xml:space="preserve">kWh Used </t>
  </si>
  <si>
    <t xml:space="preserve"> </t>
  </si>
  <si>
    <t xml:space="preserve">Amt prchased from IESO, H1, etc. </t>
  </si>
  <si>
    <t>INTERMEDIATE</t>
  </si>
  <si>
    <t>Sentinel lights</t>
  </si>
  <si>
    <t>TOTALS</t>
  </si>
  <si>
    <t>DIFFERENCE</t>
  </si>
  <si>
    <t>Wholesale</t>
  </si>
  <si>
    <t xml:space="preserve">kWh </t>
  </si>
  <si>
    <t>Customer</t>
  </si>
  <si>
    <t>Purchased kWh</t>
  </si>
  <si>
    <t xml:space="preserve">Consumed </t>
  </si>
  <si>
    <t>Connections</t>
  </si>
  <si>
    <t>kW</t>
  </si>
  <si>
    <t>Consumed</t>
  </si>
  <si>
    <t>Kwh</t>
  </si>
  <si>
    <t>Intermediate</t>
  </si>
  <si>
    <t>X Variable 1</t>
  </si>
  <si>
    <t>X Variable 2</t>
  </si>
  <si>
    <t>X Variable 3</t>
  </si>
  <si>
    <t>X Variable 4</t>
  </si>
  <si>
    <t>X Variable 5</t>
  </si>
  <si>
    <t>X Variable 6</t>
  </si>
  <si>
    <t>X Variable 7</t>
  </si>
  <si>
    <t>CDM Flag</t>
  </si>
  <si>
    <t>X Variable 8</t>
  </si>
  <si>
    <t>Per BB Apr 26/10</t>
  </si>
  <si>
    <t xml:space="preserve">Notes: </t>
  </si>
  <si>
    <t>Wholesale purchases are purchases measured at the wholesale meter. Class consumption is monthly usage</t>
  </si>
  <si>
    <t>measured at the retail meter, unadjusted for losses (i.e., the retail consumption amount). Number of customers is</t>
  </si>
  <si>
    <t>defined as number of connections (i.e., meters). Add or delete rate classes as appropriate.</t>
  </si>
  <si>
    <t>Consumption should reflect usage in the month, not the month in which it was billed (e.g what was used in January</t>
  </si>
  <si>
    <t>not what was billed in January, etc.).</t>
  </si>
  <si>
    <t>w/o losses</t>
  </si>
  <si>
    <t>kWh</t>
  </si>
  <si>
    <t>2004-2007</t>
  </si>
  <si>
    <t>Customer Growth by Class</t>
  </si>
  <si>
    <t>GEOMEAN</t>
  </si>
  <si>
    <t>These Variables not used</t>
  </si>
  <si>
    <t>Time Trend</t>
  </si>
  <si>
    <t>Customer / Load Growth by Class</t>
  </si>
  <si>
    <t>GS &lt;50kW</t>
  </si>
  <si>
    <t>GS &gt;50kW</t>
  </si>
  <si>
    <t>Sentinel Lights</t>
  </si>
  <si>
    <t>Street Lights</t>
  </si>
  <si>
    <t>Unmetered Scattered Load</t>
  </si>
  <si>
    <t>Parry Sound Power</t>
  </si>
  <si>
    <t>Predicted kWh Purchases Based on Power purchased Model - Cust</t>
  </si>
  <si>
    <t>Number of Peak Days</t>
  </si>
  <si>
    <t>Employment Stats</t>
  </si>
  <si>
    <t>2010 and 2011 constant with 2009 useage - No Growth</t>
  </si>
  <si>
    <t>Load reduction for 2010 and 2011 consistent with 2008 ato 2009 change</t>
  </si>
  <si>
    <t>No change for 2010  and 2011</t>
  </si>
  <si>
    <t>override no change</t>
  </si>
  <si>
    <t>These variables not used</t>
  </si>
  <si>
    <t>These Variables Not Used</t>
  </si>
  <si>
    <t>items in Orange have been forecasted based on knowledge and experience</t>
  </si>
  <si>
    <t>Didn't use Geomean</t>
  </si>
  <si>
    <t>See Data Input Sheet</t>
  </si>
  <si>
    <t>See comments in Row 109 re non use of Regression Analysis</t>
  </si>
  <si>
    <t>Avg use per Cust</t>
  </si>
  <si>
    <t>Provincial Target</t>
  </si>
  <si>
    <t>GWh</t>
  </si>
  <si>
    <t>PSP Share</t>
  </si>
  <si>
    <t xml:space="preserve"> &gt;&gt;&gt;&gt;&gt;&gt;</t>
  </si>
  <si>
    <t>Res</t>
  </si>
  <si>
    <t>Sents</t>
  </si>
  <si>
    <t>Streets</t>
  </si>
  <si>
    <t>Non Res</t>
  </si>
  <si>
    <t>Alloc to Classes</t>
  </si>
  <si>
    <t>Per year</t>
  </si>
  <si>
    <t>Calculated Share</t>
  </si>
  <si>
    <t>Share per OPA</t>
  </si>
  <si>
    <t>MW</t>
  </si>
  <si>
    <t>2011 Forecast</t>
  </si>
  <si>
    <t>0 kWh allocated to Sents, Streets, and USL per PSP</t>
  </si>
  <si>
    <t>0 kW allocated to Sents and Streets per PSP</t>
  </si>
  <si>
    <t>Sent L</t>
  </si>
  <si>
    <t xml:space="preserve">     Cust growth</t>
  </si>
  <si>
    <t xml:space="preserve">     % change</t>
  </si>
  <si>
    <t xml:space="preserve">     kWh growth</t>
  </si>
  <si>
    <t xml:space="preserve">     kW growth</t>
  </si>
  <si>
    <t xml:space="preserve">     Conn growth</t>
  </si>
  <si>
    <t>Summary of Load and Customer/Connection Forecast</t>
  </si>
  <si>
    <t xml:space="preserve">  Avg use per Cust</t>
  </si>
  <si>
    <t>Parry Sound Power Total</t>
  </si>
  <si>
    <t>Cust/Conn</t>
  </si>
  <si>
    <t>Table 3-2</t>
  </si>
  <si>
    <t>Actual</t>
  </si>
  <si>
    <t>Predicted</t>
  </si>
  <si>
    <t xml:space="preserve">Residential Actual Versus Predicted Purchases (kWh's) </t>
  </si>
  <si>
    <t xml:space="preserve">GS &lt; 50kW Actual Versus Predicted Purchases (kWh's) </t>
  </si>
  <si>
    <t xml:space="preserve">GS &gt; 50kW Actual Versus Predicted Purchases (kWh's) </t>
  </si>
  <si>
    <t>Difference</t>
  </si>
  <si>
    <t>Table 3-3</t>
  </si>
  <si>
    <t>Allocation of kwh Conservation Targets</t>
  </si>
  <si>
    <t>Allocation of Demand CDM Target</t>
  </si>
  <si>
    <t>Table 3-5</t>
  </si>
  <si>
    <t>10 Year Average</t>
  </si>
  <si>
    <t>2011 Test Year Load Forecast Weather Normalization Comparison</t>
  </si>
  <si>
    <t>Test Year Load Forecast</t>
  </si>
  <si>
    <t>20 Year Trend</t>
  </si>
  <si>
    <t>2004 Actual</t>
  </si>
  <si>
    <t>2006 Actual</t>
  </si>
  <si>
    <t>2005 Actual</t>
  </si>
  <si>
    <t>2007 Actual</t>
  </si>
  <si>
    <t>2009 Actual</t>
  </si>
  <si>
    <t xml:space="preserve">Residential Actual Versus Predicted Consumption (kWh's) </t>
  </si>
  <si>
    <t xml:space="preserve">GS &lt; 50kW Actual Versus Predicted Consumption (kWh's) </t>
  </si>
  <si>
    <t xml:space="preserve">GS &gt; 50kW Actual Versus Predicted Consumption (kWh's) </t>
  </si>
  <si>
    <t>Table 3-6</t>
  </si>
  <si>
    <t>Table 3-7</t>
  </si>
  <si>
    <t>Table 3-1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</si>
</sst>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#,##0;\(#,##0\)"/>
    <numFmt numFmtId="174" formatCode="0.0000"/>
    <numFmt numFmtId="175" formatCode="#,##0.0000"/>
    <numFmt numFmtId="176" formatCode="0.0000%"/>
    <numFmt numFmtId="177" formatCode="#,##0.00_ ;\-#,##0.00\ "/>
    <numFmt numFmtId="178" formatCode="#,##0.000"/>
    <numFmt numFmtId="179" formatCode="#,##0.0"/>
    <numFmt numFmtId="180" formatCode="_-* #,##0.0_-;\-* #,##0.0_-;_-* &quot;-&quot;??_-;_-@_-"/>
    <numFmt numFmtId="181" formatCode="_-* #,##0_-;\-* #,##0_-;_-* &quot;-&quot;??_-;_-@_-"/>
    <numFmt numFmtId="182" formatCode="0.0"/>
    <numFmt numFmtId="183" formatCode="#,##0.0_);\(#,##0.0\)"/>
    <numFmt numFmtId="184" formatCode="0.00000"/>
    <numFmt numFmtId="185" formatCode="0.000000"/>
    <numFmt numFmtId="186" formatCode="0.0000000"/>
    <numFmt numFmtId="187" formatCode="0.000"/>
    <numFmt numFmtId="188" formatCode="_(* #,##0.0_);_(* \(#,##0.0\);_(* &quot;-&quot;??_);_(@_)"/>
    <numFmt numFmtId="189" formatCode="_(* #,##0_);_(* \(#,##0\);_(* &quot;-&quot;??_);_(@_)"/>
    <numFmt numFmtId="190" formatCode="#,##0.000_);\(#,##0.000\)"/>
    <numFmt numFmtId="191" formatCode="#,##0.0000_);\(#,##0.0000\)"/>
    <numFmt numFmtId="192" formatCode="_(* #,##0.0_);_(* \(#,##0.0\);_(* &quot;-&quot;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0000000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7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7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37" fontId="0" fillId="0" borderId="0" xfId="0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 horizontal="center"/>
    </xf>
    <xf numFmtId="3" fontId="0" fillId="32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32" borderId="0" xfId="0" applyFill="1" applyAlignment="1">
      <alignment horizontal="center"/>
    </xf>
    <xf numFmtId="37" fontId="0" fillId="32" borderId="0" xfId="0" applyNumberFormat="1" applyFont="1" applyFill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1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42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8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7" fontId="0" fillId="3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Alignment="1">
      <alignment/>
    </xf>
    <xf numFmtId="172" fontId="0" fillId="0" borderId="0" xfId="59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171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center"/>
    </xf>
    <xf numFmtId="37" fontId="0" fillId="0" borderId="0" xfId="42" applyNumberFormat="1" applyFont="1" applyFill="1" applyAlignment="1">
      <alignment/>
    </xf>
    <xf numFmtId="37" fontId="0" fillId="0" borderId="0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37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Continuous"/>
    </xf>
    <xf numFmtId="37" fontId="0" fillId="0" borderId="0" xfId="0" applyNumberFormat="1" applyFont="1" applyFill="1" applyAlignment="1">
      <alignment horizontal="center"/>
    </xf>
    <xf numFmtId="182" fontId="0" fillId="0" borderId="0" xfId="0" applyNumberFormat="1" applyAlignment="1">
      <alignment horizontal="center"/>
    </xf>
    <xf numFmtId="182" fontId="0" fillId="0" borderId="0" xfId="0" applyNumberFormat="1" applyFont="1" applyFill="1" applyAlignment="1">
      <alignment horizontal="center"/>
    </xf>
    <xf numFmtId="183" fontId="0" fillId="0" borderId="0" xfId="0" applyNumberFormat="1" applyAlignment="1">
      <alignment horizontal="center"/>
    </xf>
    <xf numFmtId="183" fontId="2" fillId="0" borderId="0" xfId="0" applyNumberFormat="1" applyFont="1" applyAlignment="1">
      <alignment horizontal="center" wrapText="1"/>
    </xf>
    <xf numFmtId="18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9" fontId="0" fillId="0" borderId="0" xfId="42" applyNumberFormat="1" applyFont="1" applyFill="1" applyAlignment="1">
      <alignment/>
    </xf>
    <xf numFmtId="43" fontId="0" fillId="0" borderId="0" xfId="42" applyFont="1" applyAlignment="1">
      <alignment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17" fontId="0" fillId="0" borderId="0" xfId="0" applyNumberFormat="1" applyFont="1" applyAlignment="1">
      <alignment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Alignment="1">
      <alignment/>
    </xf>
    <xf numFmtId="10" fontId="0" fillId="0" borderId="0" xfId="59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" fontId="0" fillId="0" borderId="0" xfId="0" applyNumberFormat="1" applyFont="1" applyFill="1" applyAlignment="1">
      <alignment/>
    </xf>
    <xf numFmtId="10" fontId="0" fillId="0" borderId="0" xfId="59" applyNumberFormat="1" applyFont="1" applyFill="1" applyAlignment="1">
      <alignment/>
    </xf>
    <xf numFmtId="182" fontId="0" fillId="0" borderId="0" xfId="0" applyNumberFormat="1" applyFont="1" applyAlignment="1">
      <alignment horizontal="center" vertical="center"/>
    </xf>
    <xf numFmtId="188" fontId="0" fillId="0" borderId="0" xfId="42" applyNumberFormat="1" applyFont="1" applyFill="1" applyAlignment="1">
      <alignment/>
    </xf>
    <xf numFmtId="43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0" fontId="0" fillId="0" borderId="0" xfId="59" applyNumberFormat="1" applyFont="1" applyAlignment="1">
      <alignment/>
    </xf>
    <xf numFmtId="43" fontId="0" fillId="0" borderId="0" xfId="0" applyNumberFormat="1" applyFont="1" applyFill="1" applyAlignment="1">
      <alignment/>
    </xf>
    <xf numFmtId="189" fontId="0" fillId="0" borderId="0" xfId="0" applyNumberFormat="1" applyFont="1" applyAlignment="1">
      <alignment/>
    </xf>
    <xf numFmtId="9" fontId="0" fillId="0" borderId="0" xfId="59" applyFont="1" applyAlignment="1">
      <alignment/>
    </xf>
    <xf numFmtId="0" fontId="3" fillId="34" borderId="0" xfId="0" applyFont="1" applyFill="1" applyAlignment="1">
      <alignment/>
    </xf>
    <xf numFmtId="3" fontId="0" fillId="34" borderId="0" xfId="0" applyNumberFormat="1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/>
    </xf>
    <xf numFmtId="172" fontId="0" fillId="34" borderId="0" xfId="0" applyNumberFormat="1" applyFill="1" applyAlignment="1">
      <alignment horizontal="center" wrapText="1"/>
    </xf>
    <xf numFmtId="10" fontId="0" fillId="34" borderId="0" xfId="59" applyNumberFormat="1" applyFont="1" applyFill="1" applyAlignment="1">
      <alignment horizontal="center" wrapText="1"/>
    </xf>
    <xf numFmtId="3" fontId="5" fillId="34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171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horizontal="center" vertical="center"/>
    </xf>
    <xf numFmtId="3" fontId="0" fillId="0" borderId="0" xfId="42" applyNumberFormat="1" applyFill="1" applyAlignment="1">
      <alignment horizontal="center"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horizontal="left" vertical="center"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81" fontId="0" fillId="0" borderId="0" xfId="42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2" borderId="0" xfId="0" applyFont="1" applyFill="1" applyAlignment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3" fontId="3" fillId="32" borderId="0" xfId="0" applyNumberFormat="1" applyFont="1" applyFill="1" applyAlignment="1">
      <alignment horizontal="center" vertical="center"/>
    </xf>
    <xf numFmtId="3" fontId="0" fillId="32" borderId="0" xfId="0" applyNumberFormat="1" applyFont="1" applyFill="1" applyBorder="1" applyAlignment="1">
      <alignment horizontal="center" vertical="center"/>
    </xf>
    <xf numFmtId="37" fontId="0" fillId="32" borderId="0" xfId="0" applyNumberFormat="1" applyFont="1" applyFill="1" applyAlignment="1">
      <alignment horizontal="right"/>
    </xf>
    <xf numFmtId="43" fontId="0" fillId="0" borderId="0" xfId="42" applyNumberFormat="1" applyFont="1" applyAlignment="1">
      <alignment/>
    </xf>
    <xf numFmtId="43" fontId="0" fillId="0" borderId="0" xfId="4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0" fillId="0" borderId="0" xfId="42" applyFont="1" applyFill="1" applyAlignment="1">
      <alignment/>
    </xf>
    <xf numFmtId="177" fontId="0" fillId="0" borderId="0" xfId="0" applyNumberFormat="1" applyFont="1" applyFill="1" applyBorder="1" applyAlignment="1">
      <alignment/>
    </xf>
    <xf numFmtId="189" fontId="0" fillId="0" borderId="0" xfId="42" applyNumberFormat="1" applyFont="1" applyAlignment="1">
      <alignment/>
    </xf>
    <xf numFmtId="189" fontId="0" fillId="0" borderId="0" xfId="42" applyNumberFormat="1" applyFont="1" applyBorder="1" applyAlignment="1">
      <alignment/>
    </xf>
    <xf numFmtId="189" fontId="0" fillId="0" borderId="0" xfId="42" applyNumberFormat="1" applyFont="1" applyFill="1" applyBorder="1" applyAlignment="1">
      <alignment/>
    </xf>
    <xf numFmtId="189" fontId="0" fillId="0" borderId="0" xfId="42" applyNumberFormat="1" applyFont="1" applyFill="1" applyAlignment="1">
      <alignment horizontal="right"/>
    </xf>
    <xf numFmtId="189" fontId="0" fillId="0" borderId="0" xfId="42" applyNumberFormat="1" applyFont="1" applyFill="1" applyBorder="1" applyAlignment="1">
      <alignment horizontal="right"/>
    </xf>
    <xf numFmtId="0" fontId="0" fillId="35" borderId="0" xfId="0" applyFont="1" applyFill="1" applyAlignment="1">
      <alignment/>
    </xf>
    <xf numFmtId="1" fontId="0" fillId="10" borderId="0" xfId="0" applyNumberFormat="1" applyFont="1" applyFill="1" applyAlignment="1">
      <alignment horizontal="center"/>
    </xf>
    <xf numFmtId="182" fontId="3" fillId="0" borderId="0" xfId="0" applyNumberFormat="1" applyFont="1" applyAlignment="1">
      <alignment horizontal="center"/>
    </xf>
    <xf numFmtId="191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/>
    </xf>
    <xf numFmtId="0" fontId="0" fillId="32" borderId="0" xfId="0" applyFont="1" applyFill="1" applyAlignment="1">
      <alignment/>
    </xf>
    <xf numFmtId="3" fontId="0" fillId="32" borderId="0" xfId="0" applyNumberFormat="1" applyFill="1" applyAlignment="1">
      <alignment horizontal="center" wrapText="1"/>
    </xf>
    <xf numFmtId="172" fontId="0" fillId="32" borderId="0" xfId="0" applyNumberForma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14" fillId="0" borderId="0" xfId="0" applyFont="1" applyAlignment="1">
      <alignment/>
    </xf>
    <xf numFmtId="182" fontId="0" fillId="0" borderId="0" xfId="0" applyNumberFormat="1" applyFont="1" applyFill="1" applyAlignment="1">
      <alignment horizontal="center"/>
    </xf>
    <xf numFmtId="3" fontId="0" fillId="36" borderId="0" xfId="0" applyNumberFormat="1" applyFill="1" applyAlignment="1">
      <alignment horizontal="center"/>
    </xf>
    <xf numFmtId="184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89" fontId="0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 horizontal="center" wrapText="1"/>
    </xf>
    <xf numFmtId="183" fontId="2" fillId="36" borderId="0" xfId="0" applyNumberFormat="1" applyFont="1" applyFill="1" applyAlignment="1">
      <alignment horizontal="center" wrapText="1"/>
    </xf>
    <xf numFmtId="4" fontId="2" fillId="36" borderId="0" xfId="0" applyNumberFormat="1" applyFont="1" applyFill="1" applyAlignment="1">
      <alignment horizontal="center" wrapText="1"/>
    </xf>
    <xf numFmtId="3" fontId="0" fillId="18" borderId="0" xfId="0" applyNumberFormat="1" applyFill="1" applyAlignment="1">
      <alignment horizontal="center"/>
    </xf>
    <xf numFmtId="172" fontId="0" fillId="4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/>
    </xf>
    <xf numFmtId="189" fontId="0" fillId="0" borderId="0" xfId="42" applyNumberFormat="1" applyFont="1" applyAlignment="1">
      <alignment horizontal="center"/>
    </xf>
    <xf numFmtId="189" fontId="0" fillId="0" borderId="0" xfId="42" applyNumberFormat="1" applyFont="1" applyFill="1" applyAlignment="1">
      <alignment horizontal="center"/>
    </xf>
    <xf numFmtId="172" fontId="0" fillId="0" borderId="0" xfId="59" applyNumberFormat="1" applyFont="1" applyAlignment="1">
      <alignment/>
    </xf>
    <xf numFmtId="172" fontId="0" fillId="0" borderId="0" xfId="59" applyNumberFormat="1" applyFont="1" applyAlignment="1">
      <alignment horizontal="center"/>
    </xf>
    <xf numFmtId="43" fontId="0" fillId="0" borderId="0" xfId="0" applyNumberFormat="1" applyAlignment="1">
      <alignment/>
    </xf>
    <xf numFmtId="189" fontId="0" fillId="0" borderId="0" xfId="0" applyNumberFormat="1" applyAlignment="1">
      <alignment/>
    </xf>
    <xf numFmtId="188" fontId="0" fillId="0" borderId="0" xfId="0" applyNumberFormat="1" applyFont="1" applyAlignment="1">
      <alignment/>
    </xf>
    <xf numFmtId="188" fontId="0" fillId="18" borderId="0" xfId="0" applyNumberFormat="1" applyFont="1" applyFill="1" applyAlignment="1">
      <alignment/>
    </xf>
    <xf numFmtId="10" fontId="0" fillId="0" borderId="0" xfId="0" applyNumberFormat="1" applyAlignment="1">
      <alignment/>
    </xf>
    <xf numFmtId="9" fontId="0" fillId="0" borderId="0" xfId="59" applyFont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9" fontId="0" fillId="0" borderId="12" xfId="59" applyFont="1" applyBorder="1" applyAlignment="1">
      <alignment/>
    </xf>
    <xf numFmtId="188" fontId="0" fillId="0" borderId="0" xfId="42" applyNumberFormat="1" applyFont="1" applyAlignment="1">
      <alignment/>
    </xf>
    <xf numFmtId="189" fontId="0" fillId="0" borderId="0" xfId="42" applyNumberFormat="1" applyFont="1" applyAlignment="1">
      <alignment/>
    </xf>
    <xf numFmtId="189" fontId="0" fillId="0" borderId="12" xfId="42" applyNumberFormat="1" applyFont="1" applyBorder="1" applyAlignment="1">
      <alignment/>
    </xf>
    <xf numFmtId="3" fontId="0" fillId="0" borderId="0" xfId="0" applyNumberFormat="1" applyAlignment="1">
      <alignment/>
    </xf>
    <xf numFmtId="189" fontId="0" fillId="0" borderId="12" xfId="0" applyNumberFormat="1" applyBorder="1" applyAlignment="1">
      <alignment/>
    </xf>
    <xf numFmtId="18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189" fontId="0" fillId="0" borderId="0" xfId="42" applyNumberFormat="1" applyFont="1" applyFill="1" applyAlignment="1">
      <alignment/>
    </xf>
    <xf numFmtId="189" fontId="0" fillId="0" borderId="0" xfId="0" applyNumberFormat="1" applyBorder="1" applyAlignment="1">
      <alignment/>
    </xf>
    <xf numFmtId="9" fontId="0" fillId="0" borderId="0" xfId="59" applyFont="1" applyBorder="1" applyAlignment="1">
      <alignment/>
    </xf>
    <xf numFmtId="9" fontId="0" fillId="0" borderId="0" xfId="0" applyNumberFormat="1" applyAlignment="1">
      <alignment/>
    </xf>
    <xf numFmtId="192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3" fillId="37" borderId="0" xfId="0" applyFont="1" applyFill="1" applyAlignment="1">
      <alignment horizontal="center"/>
    </xf>
    <xf numFmtId="189" fontId="0" fillId="37" borderId="0" xfId="42" applyNumberFormat="1" applyFont="1" applyFill="1" applyAlignment="1">
      <alignment/>
    </xf>
    <xf numFmtId="0" fontId="0" fillId="37" borderId="0" xfId="0" applyFill="1" applyAlignment="1">
      <alignment/>
    </xf>
    <xf numFmtId="189" fontId="0" fillId="37" borderId="12" xfId="0" applyNumberFormat="1" applyFill="1" applyBorder="1" applyAlignment="1">
      <alignment/>
    </xf>
    <xf numFmtId="192" fontId="0" fillId="37" borderId="0" xfId="0" applyNumberFormat="1" applyFill="1" applyAlignment="1">
      <alignment/>
    </xf>
    <xf numFmtId="0" fontId="2" fillId="0" borderId="0" xfId="0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16" fillId="0" borderId="0" xfId="0" applyFont="1" applyAlignment="1">
      <alignment/>
    </xf>
    <xf numFmtId="3" fontId="15" fillId="0" borderId="0" xfId="0" applyNumberFormat="1" applyFont="1" applyAlignment="1">
      <alignment/>
    </xf>
    <xf numFmtId="172" fontId="0" fillId="0" borderId="0" xfId="59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89" fontId="0" fillId="0" borderId="0" xfId="42" applyNumberFormat="1" applyFont="1" applyFill="1" applyBorder="1" applyAlignment="1">
      <alignment/>
    </xf>
    <xf numFmtId="189" fontId="0" fillId="0" borderId="10" xfId="42" applyNumberFormat="1" applyFont="1" applyFill="1" applyBorder="1" applyAlignment="1">
      <alignment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37" borderId="0" xfId="0" applyFont="1" applyFill="1" applyAlignment="1">
      <alignment horizontal="center"/>
    </xf>
    <xf numFmtId="0" fontId="3" fillId="3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83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82"/>
      <c:rotY val="0"/>
      <c:depthPercent val="100"/>
      <c:rAngAx val="1"/>
    </c:view3D>
    <c:plotArea>
      <c:layout>
        <c:manualLayout>
          <c:xMode val="edge"/>
          <c:yMode val="edge"/>
          <c:x val="0.16125"/>
          <c:y val="0.03075"/>
          <c:w val="0.659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Actual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'Actual vs Predicted Purchases'!$C$71:$C$76</c:f>
              <c:numCache/>
            </c:numRef>
          </c:cat>
          <c:val>
            <c:numRef>
              <c:f>'Actual vs Predicted Purchases'!$D$71:$D$76</c:f>
              <c:numCache/>
            </c:numRef>
          </c:val>
          <c:shape val="box"/>
        </c:ser>
        <c:ser>
          <c:idx val="1"/>
          <c:order val="1"/>
          <c:tx>
            <c:v>Predicted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'Actual vs Predicted Purchases'!$C$71:$C$76</c:f>
              <c:numCache/>
            </c:numRef>
          </c:cat>
          <c:val>
            <c:numRef>
              <c:f>'Actual vs Predicted Purchases'!$E$71:$E$76</c:f>
              <c:numCache/>
            </c:numRef>
          </c:val>
          <c:shape val="box"/>
        </c:ser>
        <c:shape val="box"/>
        <c:axId val="7472405"/>
        <c:axId val="142782"/>
      </c:bar3DChart>
      <c:catAx>
        <c:axId val="747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782"/>
        <c:crosses val="autoZero"/>
        <c:auto val="1"/>
        <c:lblOffset val="100"/>
        <c:tickLblSkip val="1"/>
        <c:noMultiLvlLbl val="0"/>
      </c:catAx>
      <c:valAx>
        <c:axId val="142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724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5"/>
          <c:y val="0.40975"/>
          <c:w val="0.14825"/>
          <c:h val="0.1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18075"/>
          <c:y val="0.02625"/>
          <c:w val="0.58575"/>
          <c:h val="0.8785"/>
        </c:manualLayout>
      </c:layout>
      <c:bar3DChart>
        <c:barDir val="col"/>
        <c:grouping val="clustered"/>
        <c:varyColors val="0"/>
        <c:ser>
          <c:idx val="0"/>
          <c:order val="0"/>
          <c:tx>
            <c:v>Actual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'Actual vs Predicted Purchases'!$C$82:$C$87</c:f>
              <c:numCache/>
            </c:numRef>
          </c:cat>
          <c:val>
            <c:numRef>
              <c:f>'Actual vs Predicted Purchases'!$D$82:$D$87</c:f>
              <c:numCache/>
            </c:numRef>
          </c:val>
          <c:shape val="box"/>
        </c:ser>
        <c:ser>
          <c:idx val="1"/>
          <c:order val="1"/>
          <c:tx>
            <c:v>Predicted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'Actual vs Predicted Purchases'!$C$82:$C$87</c:f>
              <c:numCache/>
            </c:numRef>
          </c:cat>
          <c:val>
            <c:numRef>
              <c:f>'Actual vs Predicted Purchases'!$E$82:$E$87</c:f>
              <c:numCache/>
            </c:numRef>
          </c:val>
          <c:shape val="box"/>
        </c:ser>
        <c:shape val="box"/>
        <c:axId val="1285039"/>
        <c:axId val="11565352"/>
      </c:bar3DChart>
      <c:catAx>
        <c:axId val="1285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65352"/>
        <c:crosses val="autoZero"/>
        <c:auto val="1"/>
        <c:lblOffset val="100"/>
        <c:tickLblSkip val="1"/>
        <c:noMultiLvlLbl val="0"/>
      </c:catAx>
      <c:valAx>
        <c:axId val="11565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50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5"/>
          <c:y val="0.408"/>
          <c:w val="0.147"/>
          <c:h val="0.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15925"/>
          <c:y val="0.0295"/>
          <c:w val="0.67025"/>
          <c:h val="0.84325"/>
        </c:manualLayout>
      </c:layout>
      <c:bar3DChart>
        <c:barDir val="col"/>
        <c:grouping val="clustered"/>
        <c:varyColors val="0"/>
        <c:ser>
          <c:idx val="0"/>
          <c:order val="0"/>
          <c:tx>
            <c:v>Actual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'Actual vs Predicted Purchases'!$C$93:$C$98</c:f>
              <c:numCache/>
            </c:numRef>
          </c:cat>
          <c:val>
            <c:numRef>
              <c:f>'Actual vs Predicted Purchases'!$D$93:$D$98</c:f>
              <c:numCache/>
            </c:numRef>
          </c:val>
          <c:shape val="box"/>
        </c:ser>
        <c:ser>
          <c:idx val="1"/>
          <c:order val="1"/>
          <c:tx>
            <c:v>Predicted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'Actual vs Predicted Purchases'!$C$93:$C$98</c:f>
              <c:numCache/>
            </c:numRef>
          </c:cat>
          <c:val>
            <c:numRef>
              <c:f>'Actual vs Predicted Purchases'!$E$93:$E$98</c:f>
              <c:numCache/>
            </c:numRef>
          </c:val>
          <c:shape val="box"/>
        </c:ser>
        <c:shape val="box"/>
        <c:axId val="36979305"/>
        <c:axId val="64378290"/>
      </c:bar3DChart>
      <c:catAx>
        <c:axId val="3697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78290"/>
        <c:crosses val="autoZero"/>
        <c:auto val="1"/>
        <c:lblOffset val="100"/>
        <c:tickLblSkip val="1"/>
        <c:noMultiLvlLbl val="0"/>
      </c:catAx>
      <c:valAx>
        <c:axId val="64378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793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25"/>
          <c:y val="0.40725"/>
          <c:w val="0.1447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66675</xdr:rowOff>
    </xdr:from>
    <xdr:to>
      <xdr:col>9</xdr:col>
      <xdr:colOff>314325</xdr:colOff>
      <xdr:row>20</xdr:row>
      <xdr:rowOff>142875</xdr:rowOff>
    </xdr:to>
    <xdr:graphicFrame>
      <xdr:nvGraphicFramePr>
        <xdr:cNvPr id="1" name="Chart 2"/>
        <xdr:cNvGraphicFramePr/>
      </xdr:nvGraphicFramePr>
      <xdr:xfrm>
        <a:off x="1228725" y="419100"/>
        <a:ext cx="48387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600075</xdr:colOff>
      <xdr:row>25</xdr:row>
      <xdr:rowOff>57150</xdr:rowOff>
    </xdr:from>
    <xdr:to>
      <xdr:col>9</xdr:col>
      <xdr:colOff>342900</xdr:colOff>
      <xdr:row>43</xdr:row>
      <xdr:rowOff>0</xdr:rowOff>
    </xdr:to>
    <xdr:graphicFrame>
      <xdr:nvGraphicFramePr>
        <xdr:cNvPr id="2" name="Chart 4"/>
        <xdr:cNvGraphicFramePr/>
      </xdr:nvGraphicFramePr>
      <xdr:xfrm>
        <a:off x="1209675" y="4162425"/>
        <a:ext cx="48863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581025</xdr:colOff>
      <xdr:row>47</xdr:row>
      <xdr:rowOff>38100</xdr:rowOff>
    </xdr:from>
    <xdr:to>
      <xdr:col>9</xdr:col>
      <xdr:colOff>390525</xdr:colOff>
      <xdr:row>65</xdr:row>
      <xdr:rowOff>76200</xdr:rowOff>
    </xdr:to>
    <xdr:graphicFrame>
      <xdr:nvGraphicFramePr>
        <xdr:cNvPr id="3" name="Chart 5"/>
        <xdr:cNvGraphicFramePr/>
      </xdr:nvGraphicFramePr>
      <xdr:xfrm>
        <a:off x="1190625" y="7734300"/>
        <a:ext cx="4953000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Paul\Local%20Settings\Temporary%20Internet%20Files\Content.Outlook\XM2X5AQF\Dummy%20Fi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SP%20Load%20Data%20Final%20July%2015%202010%2010%20year%20average%20for%202011%20on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SP%20Load%20Data%20Final%20July%2015%202010%2020%20year%20trend%20for%202011%20on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 Apr 27 2010"/>
      <sheetName val="Data Input"/>
      <sheetName val="Summary"/>
      <sheetName val="Summary for Exhibit 3"/>
      <sheetName val="Allocation of CDM"/>
      <sheetName val="Actual vs Predicted Purchases"/>
      <sheetName val="Purchased Power Model - Cust"/>
      <sheetName val="Power Purchased - Population"/>
      <sheetName val="Residential"/>
      <sheetName val="GS &lt; 50 kW"/>
      <sheetName val="GS &gt; 50 kW"/>
      <sheetName val="Intermediate"/>
      <sheetName val="Sentinel"/>
      <sheetName val="Streetlight"/>
      <sheetName val="USL"/>
    </sheetNames>
    <sheetDataSet>
      <sheetData sheetId="2">
        <row r="17">
          <cell r="M17">
            <v>33519685.657146543</v>
          </cell>
        </row>
        <row r="22">
          <cell r="M22">
            <v>16761328.39651162</v>
          </cell>
        </row>
        <row r="27">
          <cell r="M27">
            <v>37844662.73985438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 Apr 27 2010"/>
      <sheetName val="Data Input"/>
      <sheetName val="Summary"/>
      <sheetName val="Summary for Exhibit 3"/>
      <sheetName val="Allocation of CDM"/>
      <sheetName val="Actual vs Predicted Purchases"/>
      <sheetName val="Purchased Power Model - Cust"/>
      <sheetName val="Power Purchased - Population"/>
      <sheetName val="Residential"/>
      <sheetName val="GS &lt; 50 kW"/>
      <sheetName val="GS &gt; 50 kW"/>
      <sheetName val="Intermediate"/>
      <sheetName val="Sentinel"/>
      <sheetName val="Streetlight"/>
      <sheetName val="USL"/>
    </sheetNames>
    <sheetDataSet>
      <sheetData sheetId="2">
        <row r="17">
          <cell r="M17">
            <v>33449907.8278384</v>
          </cell>
        </row>
        <row r="22">
          <cell r="M22">
            <v>16760767.416256716</v>
          </cell>
        </row>
        <row r="27">
          <cell r="M27">
            <v>37886546.86337134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3"/>
  <sheetViews>
    <sheetView zoomScalePageLayoutView="0" workbookViewId="0" topLeftCell="A1">
      <pane xSplit="3" ySplit="10" topLeftCell="D9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01" sqref="A101"/>
    </sheetView>
  </sheetViews>
  <sheetFormatPr defaultColWidth="9.140625" defaultRowHeight="12.75"/>
  <cols>
    <col min="1" max="1" width="14.421875" style="67" customWidth="1"/>
    <col min="2" max="2" width="16.8515625" style="67" customWidth="1"/>
    <col min="3" max="3" width="1.421875" style="67" customWidth="1"/>
    <col min="4" max="4" width="15.8515625" style="67" customWidth="1"/>
    <col min="5" max="5" width="12.57421875" style="67" customWidth="1"/>
    <col min="6" max="6" width="1.8515625" style="67" customWidth="1"/>
    <col min="7" max="7" width="16.28125" style="67" customWidth="1"/>
    <col min="8" max="8" width="12.140625" style="67" customWidth="1"/>
    <col min="9" max="9" width="1.57421875" style="67" customWidth="1"/>
    <col min="10" max="10" width="14.7109375" style="67" customWidth="1"/>
    <col min="11" max="11" width="15.57421875" style="67" customWidth="1"/>
    <col min="12" max="12" width="12.57421875" style="67" customWidth="1"/>
    <col min="13" max="13" width="1.57421875" style="67" customWidth="1"/>
    <col min="14" max="16" width="12.57421875" style="67" customWidth="1"/>
    <col min="17" max="17" width="1.57421875" style="67" customWidth="1"/>
    <col min="18" max="18" width="13.00390625" style="67" customWidth="1"/>
    <col min="19" max="19" width="10.57421875" style="67" bestFit="1" customWidth="1"/>
    <col min="20" max="20" width="12.421875" style="67" customWidth="1"/>
    <col min="21" max="21" width="1.57421875" style="67" customWidth="1"/>
    <col min="22" max="22" width="11.57421875" style="67" customWidth="1"/>
    <col min="23" max="23" width="8.28125" style="65" bestFit="1" customWidth="1"/>
    <col min="24" max="24" width="12.8515625" style="67" customWidth="1"/>
    <col min="25" max="25" width="1.57421875" style="67" customWidth="1"/>
    <col min="26" max="26" width="13.57421875" style="67" customWidth="1"/>
    <col min="27" max="27" width="12.8515625" style="67" customWidth="1"/>
    <col min="28" max="28" width="21.421875" style="67" customWidth="1"/>
    <col min="29" max="29" width="21.421875" style="65" customWidth="1"/>
    <col min="30" max="30" width="11.7109375" style="67" customWidth="1"/>
    <col min="31" max="31" width="20.57421875" style="67" customWidth="1"/>
    <col min="32" max="16384" width="9.140625" style="67" customWidth="1"/>
  </cols>
  <sheetData>
    <row r="1" spans="2:17" ht="12.75">
      <c r="B1" s="99" t="s">
        <v>91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2:17" ht="12.75">
      <c r="B2" s="99" t="s">
        <v>92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2:17" ht="12.75">
      <c r="B3" s="99" t="s">
        <v>93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2:17" ht="12.75">
      <c r="B4" s="99" t="s">
        <v>94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2:17" ht="12.75">
      <c r="B5" s="100" t="s">
        <v>95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2:17" ht="12.75">
      <c r="B6" s="100" t="s">
        <v>96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ht="0.75" customHeight="1">
      <c r="B7" s="35"/>
    </row>
    <row r="8" spans="1:29" s="43" customFormat="1" ht="12.75">
      <c r="A8" s="43" t="s">
        <v>97</v>
      </c>
      <c r="D8" s="249" t="s">
        <v>52</v>
      </c>
      <c r="E8" s="249"/>
      <c r="G8" s="249" t="s">
        <v>53</v>
      </c>
      <c r="H8" s="249"/>
      <c r="J8" s="249" t="s">
        <v>54</v>
      </c>
      <c r="K8" s="249"/>
      <c r="N8" s="249" t="s">
        <v>80</v>
      </c>
      <c r="O8" s="249"/>
      <c r="P8" s="249"/>
      <c r="R8" s="249" t="s">
        <v>58</v>
      </c>
      <c r="S8" s="249"/>
      <c r="T8" s="249"/>
      <c r="V8" s="249" t="s">
        <v>68</v>
      </c>
      <c r="W8" s="249"/>
      <c r="X8" s="249"/>
      <c r="Z8" s="249" t="s">
        <v>55</v>
      </c>
      <c r="AA8" s="249"/>
      <c r="AB8" s="43" t="s">
        <v>69</v>
      </c>
      <c r="AC8" s="44" t="s">
        <v>70</v>
      </c>
    </row>
    <row r="9" spans="2:29" s="43" customFormat="1" ht="12.75">
      <c r="B9" s="43" t="s">
        <v>71</v>
      </c>
      <c r="E9" s="43" t="s">
        <v>73</v>
      </c>
      <c r="H9" s="43" t="s">
        <v>73</v>
      </c>
      <c r="L9" s="43" t="s">
        <v>73</v>
      </c>
      <c r="P9" s="43" t="s">
        <v>73</v>
      </c>
      <c r="T9" s="43" t="s">
        <v>73</v>
      </c>
      <c r="W9" s="44"/>
      <c r="X9" s="43" t="s">
        <v>73</v>
      </c>
      <c r="AA9" s="43" t="s">
        <v>73</v>
      </c>
      <c r="AC9" s="44"/>
    </row>
    <row r="10" spans="2:29" s="43" customFormat="1" ht="12.75">
      <c r="B10" s="43" t="s">
        <v>74</v>
      </c>
      <c r="D10" s="43" t="s">
        <v>98</v>
      </c>
      <c r="E10" s="43" t="s">
        <v>76</v>
      </c>
      <c r="G10" s="43" t="s">
        <v>98</v>
      </c>
      <c r="H10" s="43" t="s">
        <v>76</v>
      </c>
      <c r="J10" s="43" t="s">
        <v>98</v>
      </c>
      <c r="K10" s="43" t="s">
        <v>77</v>
      </c>
      <c r="L10" s="43" t="s">
        <v>76</v>
      </c>
      <c r="N10" s="43" t="s">
        <v>98</v>
      </c>
      <c r="O10" s="43" t="s">
        <v>77</v>
      </c>
      <c r="P10" s="43" t="s">
        <v>76</v>
      </c>
      <c r="R10" s="43" t="s">
        <v>98</v>
      </c>
      <c r="S10" s="43" t="s">
        <v>77</v>
      </c>
      <c r="T10" s="43" t="s">
        <v>76</v>
      </c>
      <c r="V10" s="43" t="s">
        <v>98</v>
      </c>
      <c r="W10" s="44" t="s">
        <v>77</v>
      </c>
      <c r="X10" s="43" t="s">
        <v>76</v>
      </c>
      <c r="Z10" s="43" t="s">
        <v>98</v>
      </c>
      <c r="AA10" s="43" t="s">
        <v>76</v>
      </c>
      <c r="AC10" s="44"/>
    </row>
    <row r="11" spans="1:31" ht="12.75">
      <c r="A11" s="101">
        <v>37257</v>
      </c>
      <c r="B11" s="55"/>
      <c r="C11" s="61"/>
      <c r="D11" s="102"/>
      <c r="E11" s="61"/>
      <c r="F11" s="61"/>
      <c r="G11" s="103"/>
      <c r="H11" s="61"/>
      <c r="I11" s="61"/>
      <c r="J11" s="102"/>
      <c r="K11" s="35"/>
      <c r="L11" s="93"/>
      <c r="N11" s="61"/>
      <c r="O11" s="83"/>
      <c r="P11" s="83"/>
      <c r="Q11" s="61"/>
      <c r="R11" s="103"/>
      <c r="S11" s="83"/>
      <c r="T11" s="83"/>
      <c r="U11" s="61"/>
      <c r="V11" s="102"/>
      <c r="W11" s="104"/>
      <c r="X11" s="61"/>
      <c r="Y11" s="61"/>
      <c r="Z11" s="102"/>
      <c r="AA11" s="83"/>
      <c r="AB11" s="98">
        <f>D11+G11+J11+N11+R11+V11+Z11</f>
        <v>0</v>
      </c>
      <c r="AC11" s="65">
        <f>B11-AB11</f>
        <v>0</v>
      </c>
      <c r="AE11" s="61">
        <f>E11+H11+L11+P11+T11+X11+AA11</f>
        <v>0</v>
      </c>
    </row>
    <row r="12" spans="1:31" ht="12.75">
      <c r="A12" s="101">
        <v>37288</v>
      </c>
      <c r="B12" s="55"/>
      <c r="C12" s="61"/>
      <c r="D12" s="102"/>
      <c r="E12" s="61"/>
      <c r="F12" s="61"/>
      <c r="G12" s="103"/>
      <c r="H12" s="61"/>
      <c r="I12" s="61"/>
      <c r="J12" s="102"/>
      <c r="K12" s="35"/>
      <c r="L12" s="93"/>
      <c r="N12" s="61"/>
      <c r="O12" s="83"/>
      <c r="P12" s="83"/>
      <c r="Q12" s="61"/>
      <c r="R12" s="102"/>
      <c r="S12" s="83"/>
      <c r="T12" s="83"/>
      <c r="U12" s="61"/>
      <c r="V12" s="102"/>
      <c r="W12" s="104"/>
      <c r="X12" s="61"/>
      <c r="Y12" s="61"/>
      <c r="Z12" s="102"/>
      <c r="AA12" s="83"/>
      <c r="AB12" s="98">
        <f aca="true" t="shared" si="0" ref="AB12:AB75">D12+G12+J12+N12+R12+V12+Z12</f>
        <v>0</v>
      </c>
      <c r="AC12" s="65">
        <f aca="true" t="shared" si="1" ref="AC12:AC73">B12-AB12</f>
        <v>0</v>
      </c>
      <c r="AE12" s="61">
        <f aca="true" t="shared" si="2" ref="AE12:AE75">E12+H12+L12+P12+T12+X12+AA12</f>
        <v>0</v>
      </c>
    </row>
    <row r="13" spans="1:31" ht="12.75">
      <c r="A13" s="101">
        <v>37316</v>
      </c>
      <c r="B13" s="55"/>
      <c r="C13" s="61"/>
      <c r="D13" s="102"/>
      <c r="E13" s="61"/>
      <c r="F13" s="61"/>
      <c r="G13" s="103"/>
      <c r="H13" s="61"/>
      <c r="I13" s="61"/>
      <c r="J13" s="102"/>
      <c r="K13" s="35"/>
      <c r="L13" s="93"/>
      <c r="N13" s="61"/>
      <c r="O13" s="83"/>
      <c r="P13" s="83"/>
      <c r="Q13" s="61"/>
      <c r="R13" s="102"/>
      <c r="S13" s="83"/>
      <c r="T13" s="83"/>
      <c r="U13" s="61"/>
      <c r="V13" s="102"/>
      <c r="W13" s="104"/>
      <c r="X13" s="61"/>
      <c r="Y13" s="61"/>
      <c r="Z13" s="102"/>
      <c r="AA13" s="83"/>
      <c r="AB13" s="98">
        <f t="shared" si="0"/>
        <v>0</v>
      </c>
      <c r="AC13" s="65">
        <f t="shared" si="1"/>
        <v>0</v>
      </c>
      <c r="AE13" s="61">
        <f t="shared" si="2"/>
        <v>0</v>
      </c>
    </row>
    <row r="14" spans="1:31" ht="12.75">
      <c r="A14" s="101">
        <v>37347</v>
      </c>
      <c r="B14" s="55"/>
      <c r="C14" s="61"/>
      <c r="D14" s="102"/>
      <c r="E14" s="61"/>
      <c r="F14" s="61"/>
      <c r="G14" s="103"/>
      <c r="H14" s="61"/>
      <c r="I14" s="61"/>
      <c r="J14" s="102"/>
      <c r="K14" s="35"/>
      <c r="L14" s="93"/>
      <c r="N14" s="61"/>
      <c r="O14" s="83"/>
      <c r="P14" s="83"/>
      <c r="Q14" s="61"/>
      <c r="R14" s="102"/>
      <c r="S14" s="83"/>
      <c r="T14" s="83"/>
      <c r="U14" s="61"/>
      <c r="V14" s="102"/>
      <c r="W14" s="104"/>
      <c r="X14" s="61"/>
      <c r="Y14" s="61"/>
      <c r="Z14" s="102"/>
      <c r="AA14" s="83"/>
      <c r="AB14" s="98">
        <f t="shared" si="0"/>
        <v>0</v>
      </c>
      <c r="AC14" s="65">
        <f t="shared" si="1"/>
        <v>0</v>
      </c>
      <c r="AE14" s="61">
        <f t="shared" si="2"/>
        <v>0</v>
      </c>
    </row>
    <row r="15" spans="1:31" ht="12.75">
      <c r="A15" s="101">
        <v>37377</v>
      </c>
      <c r="B15" s="55"/>
      <c r="C15" s="61"/>
      <c r="D15" s="102"/>
      <c r="E15" s="61"/>
      <c r="F15" s="61"/>
      <c r="G15" s="103"/>
      <c r="H15" s="61"/>
      <c r="I15" s="61"/>
      <c r="J15" s="102"/>
      <c r="K15" s="35"/>
      <c r="L15" s="93"/>
      <c r="N15" s="61"/>
      <c r="O15" s="83"/>
      <c r="P15" s="83"/>
      <c r="Q15" s="61"/>
      <c r="R15" s="102"/>
      <c r="S15" s="83"/>
      <c r="T15" s="83"/>
      <c r="U15" s="61"/>
      <c r="V15" s="102"/>
      <c r="W15" s="104"/>
      <c r="X15" s="61"/>
      <c r="Y15" s="61"/>
      <c r="Z15" s="102"/>
      <c r="AA15" s="83"/>
      <c r="AB15" s="98">
        <f t="shared" si="0"/>
        <v>0</v>
      </c>
      <c r="AC15" s="65">
        <f t="shared" si="1"/>
        <v>0</v>
      </c>
      <c r="AE15" s="61">
        <f t="shared" si="2"/>
        <v>0</v>
      </c>
    </row>
    <row r="16" spans="1:31" ht="12.75">
      <c r="A16" s="101">
        <v>37408</v>
      </c>
      <c r="B16" s="55"/>
      <c r="C16" s="61"/>
      <c r="D16" s="102"/>
      <c r="E16" s="61"/>
      <c r="F16" s="61"/>
      <c r="G16" s="103"/>
      <c r="H16" s="61"/>
      <c r="I16" s="61"/>
      <c r="J16" s="102"/>
      <c r="K16" s="35"/>
      <c r="L16" s="93"/>
      <c r="N16" s="61"/>
      <c r="O16" s="83"/>
      <c r="P16" s="83"/>
      <c r="Q16" s="61"/>
      <c r="R16" s="102"/>
      <c r="S16" s="83"/>
      <c r="T16" s="83"/>
      <c r="U16" s="61"/>
      <c r="V16" s="102"/>
      <c r="W16" s="104"/>
      <c r="X16" s="61"/>
      <c r="Y16" s="61"/>
      <c r="Z16" s="102"/>
      <c r="AA16" s="83"/>
      <c r="AB16" s="98">
        <f t="shared" si="0"/>
        <v>0</v>
      </c>
      <c r="AC16" s="65">
        <f t="shared" si="1"/>
        <v>0</v>
      </c>
      <c r="AE16" s="61">
        <f t="shared" si="2"/>
        <v>0</v>
      </c>
    </row>
    <row r="17" spans="1:31" ht="12.75">
      <c r="A17" s="101">
        <v>37438</v>
      </c>
      <c r="B17" s="55"/>
      <c r="C17" s="61"/>
      <c r="D17" s="102"/>
      <c r="E17" s="61"/>
      <c r="F17" s="61"/>
      <c r="G17" s="103"/>
      <c r="H17" s="61"/>
      <c r="I17" s="61"/>
      <c r="J17" s="102"/>
      <c r="K17" s="35"/>
      <c r="L17" s="93"/>
      <c r="N17" s="61"/>
      <c r="O17" s="83"/>
      <c r="P17" s="83"/>
      <c r="Q17" s="61"/>
      <c r="R17" s="102"/>
      <c r="S17" s="83"/>
      <c r="T17" s="83"/>
      <c r="U17" s="61"/>
      <c r="V17" s="102"/>
      <c r="W17" s="104"/>
      <c r="X17" s="61"/>
      <c r="Y17" s="61"/>
      <c r="Z17" s="102"/>
      <c r="AA17" s="83"/>
      <c r="AB17" s="98">
        <f t="shared" si="0"/>
        <v>0</v>
      </c>
      <c r="AC17" s="65">
        <f t="shared" si="1"/>
        <v>0</v>
      </c>
      <c r="AE17" s="61">
        <f t="shared" si="2"/>
        <v>0</v>
      </c>
    </row>
    <row r="18" spans="1:31" ht="12.75">
      <c r="A18" s="101">
        <v>37469</v>
      </c>
      <c r="B18" s="55"/>
      <c r="C18" s="61"/>
      <c r="D18" s="102"/>
      <c r="E18" s="61"/>
      <c r="F18" s="61"/>
      <c r="G18" s="103"/>
      <c r="H18" s="61"/>
      <c r="I18" s="61"/>
      <c r="J18" s="102"/>
      <c r="K18" s="35"/>
      <c r="L18" s="93"/>
      <c r="N18" s="61"/>
      <c r="O18" s="83"/>
      <c r="P18" s="83"/>
      <c r="Q18" s="61"/>
      <c r="R18" s="102"/>
      <c r="S18" s="83"/>
      <c r="T18" s="83"/>
      <c r="U18" s="61"/>
      <c r="V18" s="102"/>
      <c r="W18" s="104"/>
      <c r="X18" s="61"/>
      <c r="Y18" s="61"/>
      <c r="Z18" s="102"/>
      <c r="AA18" s="83"/>
      <c r="AB18" s="98">
        <f t="shared" si="0"/>
        <v>0</v>
      </c>
      <c r="AC18" s="65">
        <f t="shared" si="1"/>
        <v>0</v>
      </c>
      <c r="AE18" s="61">
        <f t="shared" si="2"/>
        <v>0</v>
      </c>
    </row>
    <row r="19" spans="1:31" ht="12.75">
      <c r="A19" s="101">
        <v>37500</v>
      </c>
      <c r="B19" s="55"/>
      <c r="C19" s="61"/>
      <c r="D19" s="102"/>
      <c r="E19" s="61"/>
      <c r="F19" s="61"/>
      <c r="G19" s="103"/>
      <c r="H19" s="61"/>
      <c r="I19" s="61"/>
      <c r="J19" s="102"/>
      <c r="K19" s="35"/>
      <c r="L19" s="93"/>
      <c r="N19" s="70"/>
      <c r="O19" s="83"/>
      <c r="P19" s="83"/>
      <c r="Q19" s="61"/>
      <c r="R19" s="102"/>
      <c r="S19" s="83"/>
      <c r="T19" s="83"/>
      <c r="U19" s="61"/>
      <c r="V19" s="102"/>
      <c r="W19" s="104"/>
      <c r="X19" s="61"/>
      <c r="Y19" s="61"/>
      <c r="Z19" s="102"/>
      <c r="AA19" s="83"/>
      <c r="AB19" s="98">
        <f t="shared" si="0"/>
        <v>0</v>
      </c>
      <c r="AC19" s="65">
        <f t="shared" si="1"/>
        <v>0</v>
      </c>
      <c r="AE19" s="61">
        <f t="shared" si="2"/>
        <v>0</v>
      </c>
    </row>
    <row r="20" spans="1:31" ht="12.75">
      <c r="A20" s="101">
        <v>37530</v>
      </c>
      <c r="B20" s="55"/>
      <c r="C20" s="61"/>
      <c r="D20" s="102"/>
      <c r="E20" s="61"/>
      <c r="F20" s="61"/>
      <c r="G20" s="103"/>
      <c r="H20" s="61"/>
      <c r="I20" s="61"/>
      <c r="J20" s="102"/>
      <c r="K20" s="35"/>
      <c r="L20" s="93"/>
      <c r="N20" s="70"/>
      <c r="O20" s="83"/>
      <c r="P20" s="83"/>
      <c r="Q20" s="61"/>
      <c r="R20" s="102"/>
      <c r="S20" s="83"/>
      <c r="T20" s="83"/>
      <c r="U20" s="61"/>
      <c r="V20" s="102"/>
      <c r="W20" s="104"/>
      <c r="X20" s="61"/>
      <c r="Y20" s="61"/>
      <c r="Z20" s="102"/>
      <c r="AA20" s="83"/>
      <c r="AB20" s="98">
        <f t="shared" si="0"/>
        <v>0</v>
      </c>
      <c r="AC20" s="65">
        <f t="shared" si="1"/>
        <v>0</v>
      </c>
      <c r="AE20" s="61">
        <f t="shared" si="2"/>
        <v>0</v>
      </c>
    </row>
    <row r="21" spans="1:31" ht="12.75">
      <c r="A21" s="101">
        <v>37561</v>
      </c>
      <c r="B21" s="55"/>
      <c r="C21" s="61"/>
      <c r="D21" s="102"/>
      <c r="E21" s="61"/>
      <c r="F21" s="61"/>
      <c r="G21" s="103"/>
      <c r="H21" s="61"/>
      <c r="I21" s="61"/>
      <c r="J21" s="102"/>
      <c r="K21" s="35"/>
      <c r="L21" s="93"/>
      <c r="N21" s="70"/>
      <c r="O21" s="83"/>
      <c r="P21" s="83"/>
      <c r="Q21" s="61"/>
      <c r="R21" s="102"/>
      <c r="S21" s="83"/>
      <c r="T21" s="83"/>
      <c r="U21" s="61"/>
      <c r="V21" s="102"/>
      <c r="W21" s="104"/>
      <c r="X21" s="61"/>
      <c r="Y21" s="61"/>
      <c r="Z21" s="102"/>
      <c r="AA21" s="83"/>
      <c r="AB21" s="98">
        <f t="shared" si="0"/>
        <v>0</v>
      </c>
      <c r="AC21" s="65">
        <f t="shared" si="1"/>
        <v>0</v>
      </c>
      <c r="AE21" s="61">
        <f t="shared" si="2"/>
        <v>0</v>
      </c>
    </row>
    <row r="22" spans="1:31" ht="12.75">
      <c r="A22" s="101">
        <v>37591</v>
      </c>
      <c r="B22" s="55"/>
      <c r="C22" s="61"/>
      <c r="D22" s="102"/>
      <c r="E22" s="61"/>
      <c r="F22" s="61"/>
      <c r="G22" s="103"/>
      <c r="H22" s="61"/>
      <c r="I22" s="61"/>
      <c r="J22" s="102"/>
      <c r="K22" s="35"/>
      <c r="L22" s="93"/>
      <c r="N22" s="70"/>
      <c r="O22" s="83"/>
      <c r="P22" s="83"/>
      <c r="Q22" s="61"/>
      <c r="R22" s="102"/>
      <c r="S22" s="83"/>
      <c r="T22" s="83"/>
      <c r="U22" s="61"/>
      <c r="V22" s="102"/>
      <c r="W22" s="104"/>
      <c r="X22" s="61"/>
      <c r="Y22" s="61"/>
      <c r="Z22" s="102"/>
      <c r="AA22" s="83"/>
      <c r="AB22" s="98">
        <f t="shared" si="0"/>
        <v>0</v>
      </c>
      <c r="AC22" s="65">
        <f t="shared" si="1"/>
        <v>0</v>
      </c>
      <c r="AE22" s="61">
        <f t="shared" si="2"/>
        <v>0</v>
      </c>
    </row>
    <row r="23" spans="1:31" ht="12.75">
      <c r="A23" s="101">
        <v>37622</v>
      </c>
      <c r="B23" s="56"/>
      <c r="C23" s="61"/>
      <c r="D23" s="102"/>
      <c r="E23" s="61"/>
      <c r="F23" s="61"/>
      <c r="G23" s="103"/>
      <c r="H23" s="61"/>
      <c r="I23" s="61"/>
      <c r="J23" s="102"/>
      <c r="L23" s="93"/>
      <c r="N23" s="70"/>
      <c r="O23" s="83"/>
      <c r="P23" s="83"/>
      <c r="Q23" s="61"/>
      <c r="R23" s="102"/>
      <c r="S23" s="83"/>
      <c r="T23" s="83"/>
      <c r="U23" s="61"/>
      <c r="V23" s="102"/>
      <c r="W23" s="104"/>
      <c r="X23" s="61"/>
      <c r="Y23" s="61"/>
      <c r="Z23" s="102"/>
      <c r="AA23" s="83"/>
      <c r="AB23" s="98">
        <f t="shared" si="0"/>
        <v>0</v>
      </c>
      <c r="AC23" s="65">
        <f t="shared" si="1"/>
        <v>0</v>
      </c>
      <c r="AE23" s="61">
        <f t="shared" si="2"/>
        <v>0</v>
      </c>
    </row>
    <row r="24" spans="1:31" ht="12.75">
      <c r="A24" s="101">
        <v>37653</v>
      </c>
      <c r="B24" s="56"/>
      <c r="C24" s="61"/>
      <c r="D24" s="102"/>
      <c r="E24" s="61"/>
      <c r="F24" s="61"/>
      <c r="G24" s="103"/>
      <c r="H24" s="61"/>
      <c r="I24" s="61"/>
      <c r="J24" s="102"/>
      <c r="L24" s="93"/>
      <c r="N24" s="70"/>
      <c r="O24" s="83"/>
      <c r="P24" s="83"/>
      <c r="Q24" s="61"/>
      <c r="R24" s="102"/>
      <c r="S24" s="83"/>
      <c r="T24" s="83"/>
      <c r="U24" s="61"/>
      <c r="V24" s="102"/>
      <c r="W24" s="104"/>
      <c r="X24" s="61"/>
      <c r="Y24" s="61"/>
      <c r="Z24" s="102"/>
      <c r="AA24" s="83"/>
      <c r="AB24" s="98">
        <f t="shared" si="0"/>
        <v>0</v>
      </c>
      <c r="AC24" s="65">
        <f t="shared" si="1"/>
        <v>0</v>
      </c>
      <c r="AE24" s="61">
        <f t="shared" si="2"/>
        <v>0</v>
      </c>
    </row>
    <row r="25" spans="1:31" ht="12.75">
      <c r="A25" s="101">
        <v>37681</v>
      </c>
      <c r="B25" s="56"/>
      <c r="C25" s="61"/>
      <c r="D25" s="102"/>
      <c r="E25" s="61"/>
      <c r="F25" s="61"/>
      <c r="G25" s="103"/>
      <c r="H25" s="61"/>
      <c r="I25" s="61"/>
      <c r="J25" s="102"/>
      <c r="L25" s="93"/>
      <c r="N25" s="70"/>
      <c r="O25" s="83"/>
      <c r="P25" s="83"/>
      <c r="Q25" s="61"/>
      <c r="R25" s="102"/>
      <c r="S25" s="83"/>
      <c r="T25" s="83"/>
      <c r="U25" s="61"/>
      <c r="V25" s="102"/>
      <c r="W25" s="104"/>
      <c r="X25" s="61"/>
      <c r="Y25" s="61"/>
      <c r="Z25" s="102"/>
      <c r="AA25" s="83"/>
      <c r="AB25" s="98">
        <f t="shared" si="0"/>
        <v>0</v>
      </c>
      <c r="AC25" s="65">
        <f t="shared" si="1"/>
        <v>0</v>
      </c>
      <c r="AE25" s="61">
        <f t="shared" si="2"/>
        <v>0</v>
      </c>
    </row>
    <row r="26" spans="1:31" ht="12.75">
      <c r="A26" s="101">
        <v>37712</v>
      </c>
      <c r="B26" s="56"/>
      <c r="C26" s="61"/>
      <c r="D26" s="102"/>
      <c r="E26" s="61"/>
      <c r="F26" s="61"/>
      <c r="G26" s="103"/>
      <c r="H26" s="61"/>
      <c r="I26" s="61"/>
      <c r="J26" s="102"/>
      <c r="L26" s="93"/>
      <c r="N26" s="70"/>
      <c r="O26" s="83"/>
      <c r="P26" s="83"/>
      <c r="Q26" s="61"/>
      <c r="R26" s="102"/>
      <c r="S26" s="83"/>
      <c r="T26" s="83"/>
      <c r="U26" s="61"/>
      <c r="V26" s="102"/>
      <c r="W26" s="104"/>
      <c r="X26" s="61"/>
      <c r="Y26" s="61"/>
      <c r="Z26" s="102"/>
      <c r="AA26" s="83"/>
      <c r="AB26" s="98">
        <f t="shared" si="0"/>
        <v>0</v>
      </c>
      <c r="AC26" s="65">
        <f t="shared" si="1"/>
        <v>0</v>
      </c>
      <c r="AE26" s="61">
        <f t="shared" si="2"/>
        <v>0</v>
      </c>
    </row>
    <row r="27" spans="1:31" ht="12.75">
      <c r="A27" s="101">
        <v>37742</v>
      </c>
      <c r="B27" s="56"/>
      <c r="C27" s="61"/>
      <c r="D27" s="102"/>
      <c r="F27" s="61"/>
      <c r="G27" s="103"/>
      <c r="H27" s="61"/>
      <c r="I27" s="61"/>
      <c r="J27" s="102"/>
      <c r="L27" s="93"/>
      <c r="N27" s="70"/>
      <c r="O27" s="83"/>
      <c r="P27" s="83"/>
      <c r="Q27" s="61"/>
      <c r="R27" s="102"/>
      <c r="S27" s="83"/>
      <c r="T27" s="83"/>
      <c r="U27" s="61"/>
      <c r="V27" s="102"/>
      <c r="W27" s="104"/>
      <c r="X27" s="61"/>
      <c r="Y27" s="61"/>
      <c r="Z27" s="102"/>
      <c r="AA27" s="83"/>
      <c r="AB27" s="98">
        <f t="shared" si="0"/>
        <v>0</v>
      </c>
      <c r="AC27" s="65">
        <f t="shared" si="1"/>
        <v>0</v>
      </c>
      <c r="AE27" s="61">
        <f t="shared" si="2"/>
        <v>0</v>
      </c>
    </row>
    <row r="28" spans="1:31" ht="12.75">
      <c r="A28" s="101">
        <v>37773</v>
      </c>
      <c r="B28" s="56"/>
      <c r="C28" s="61"/>
      <c r="D28" s="102"/>
      <c r="E28" s="62"/>
      <c r="F28" s="61"/>
      <c r="G28" s="103"/>
      <c r="H28" s="61"/>
      <c r="I28" s="61"/>
      <c r="J28" s="102"/>
      <c r="L28" s="93"/>
      <c r="N28" s="70"/>
      <c r="O28" s="83"/>
      <c r="P28" s="83"/>
      <c r="Q28" s="61"/>
      <c r="R28" s="71"/>
      <c r="S28" s="83"/>
      <c r="T28" s="87"/>
      <c r="U28" s="61"/>
      <c r="V28" s="70"/>
      <c r="W28" s="104"/>
      <c r="X28" s="61"/>
      <c r="Y28" s="61"/>
      <c r="Z28" s="102"/>
      <c r="AA28" s="83"/>
      <c r="AB28" s="98">
        <f t="shared" si="0"/>
        <v>0</v>
      </c>
      <c r="AC28" s="65">
        <f t="shared" si="1"/>
        <v>0</v>
      </c>
      <c r="AE28" s="61">
        <f t="shared" si="2"/>
        <v>0</v>
      </c>
    </row>
    <row r="29" spans="1:31" ht="12.75">
      <c r="A29" s="101">
        <v>37803</v>
      </c>
      <c r="B29" s="56"/>
      <c r="C29" s="61"/>
      <c r="D29" s="102"/>
      <c r="E29" s="62"/>
      <c r="F29" s="61"/>
      <c r="G29" s="103"/>
      <c r="H29" s="61"/>
      <c r="I29" s="61"/>
      <c r="J29" s="102"/>
      <c r="L29" s="93"/>
      <c r="N29" s="70"/>
      <c r="O29" s="83"/>
      <c r="P29" s="83"/>
      <c r="Q29" s="61"/>
      <c r="R29" s="71"/>
      <c r="S29" s="83"/>
      <c r="T29" s="87"/>
      <c r="U29" s="61"/>
      <c r="V29" s="70"/>
      <c r="W29" s="104"/>
      <c r="X29" s="61"/>
      <c r="Y29" s="61"/>
      <c r="Z29" s="72"/>
      <c r="AA29" s="83"/>
      <c r="AB29" s="98">
        <f t="shared" si="0"/>
        <v>0</v>
      </c>
      <c r="AC29" s="65">
        <f t="shared" si="1"/>
        <v>0</v>
      </c>
      <c r="AE29" s="61">
        <f t="shared" si="2"/>
        <v>0</v>
      </c>
    </row>
    <row r="30" spans="1:31" ht="12.75">
      <c r="A30" s="101">
        <v>37834</v>
      </c>
      <c r="B30" s="56"/>
      <c r="C30" s="61"/>
      <c r="D30" s="102"/>
      <c r="E30" s="62"/>
      <c r="F30" s="61"/>
      <c r="G30" s="103"/>
      <c r="H30" s="61"/>
      <c r="I30" s="61"/>
      <c r="J30" s="102"/>
      <c r="L30" s="93"/>
      <c r="N30" s="70"/>
      <c r="O30" s="83"/>
      <c r="P30" s="83"/>
      <c r="Q30" s="61"/>
      <c r="R30" s="71"/>
      <c r="S30" s="83"/>
      <c r="T30" s="87"/>
      <c r="U30" s="61"/>
      <c r="V30" s="70"/>
      <c r="W30" s="104"/>
      <c r="X30" s="82"/>
      <c r="Y30" s="61"/>
      <c r="Z30" s="72"/>
      <c r="AA30" s="83"/>
      <c r="AB30" s="98">
        <f t="shared" si="0"/>
        <v>0</v>
      </c>
      <c r="AC30" s="65">
        <f t="shared" si="1"/>
        <v>0</v>
      </c>
      <c r="AE30" s="61">
        <f t="shared" si="2"/>
        <v>0</v>
      </c>
    </row>
    <row r="31" spans="1:31" ht="12.75">
      <c r="A31" s="101">
        <v>37865</v>
      </c>
      <c r="B31" s="56"/>
      <c r="C31" s="61"/>
      <c r="D31" s="102"/>
      <c r="E31" s="62"/>
      <c r="F31" s="61"/>
      <c r="G31" s="103"/>
      <c r="H31" s="61"/>
      <c r="I31" s="61"/>
      <c r="J31" s="102"/>
      <c r="L31" s="93"/>
      <c r="N31" s="70"/>
      <c r="O31" s="83"/>
      <c r="P31" s="83"/>
      <c r="Q31" s="61"/>
      <c r="R31" s="71"/>
      <c r="S31" s="83"/>
      <c r="T31" s="87"/>
      <c r="U31" s="61"/>
      <c r="V31" s="70"/>
      <c r="W31" s="104"/>
      <c r="X31" s="82"/>
      <c r="Y31" s="61"/>
      <c r="Z31" s="72"/>
      <c r="AA31" s="83"/>
      <c r="AB31" s="98">
        <f t="shared" si="0"/>
        <v>0</v>
      </c>
      <c r="AC31" s="65">
        <f t="shared" si="1"/>
        <v>0</v>
      </c>
      <c r="AE31" s="61">
        <f t="shared" si="2"/>
        <v>0</v>
      </c>
    </row>
    <row r="32" spans="1:31" ht="12.75">
      <c r="A32" s="101">
        <v>37895</v>
      </c>
      <c r="B32" s="56"/>
      <c r="C32" s="61"/>
      <c r="D32" s="102"/>
      <c r="E32" s="62"/>
      <c r="F32" s="61"/>
      <c r="G32" s="103"/>
      <c r="H32" s="61"/>
      <c r="I32" s="61"/>
      <c r="J32" s="102"/>
      <c r="L32" s="93"/>
      <c r="N32" s="70"/>
      <c r="O32" s="83"/>
      <c r="P32" s="83"/>
      <c r="Q32" s="61"/>
      <c r="R32" s="71"/>
      <c r="S32" s="83"/>
      <c r="T32" s="87"/>
      <c r="U32" s="61"/>
      <c r="V32" s="70"/>
      <c r="W32" s="104"/>
      <c r="X32" s="82"/>
      <c r="Y32" s="61"/>
      <c r="Z32" s="72"/>
      <c r="AA32" s="83"/>
      <c r="AB32" s="98">
        <f t="shared" si="0"/>
        <v>0</v>
      </c>
      <c r="AC32" s="65">
        <f t="shared" si="1"/>
        <v>0</v>
      </c>
      <c r="AE32" s="61">
        <f t="shared" si="2"/>
        <v>0</v>
      </c>
    </row>
    <row r="33" spans="1:31" ht="12.75">
      <c r="A33" s="101">
        <v>37926</v>
      </c>
      <c r="B33" s="56"/>
      <c r="C33" s="61"/>
      <c r="D33" s="102"/>
      <c r="E33" s="62"/>
      <c r="F33" s="61"/>
      <c r="G33" s="103"/>
      <c r="H33" s="61"/>
      <c r="I33" s="61"/>
      <c r="J33" s="102"/>
      <c r="L33" s="93"/>
      <c r="N33" s="70"/>
      <c r="O33" s="83"/>
      <c r="P33" s="83"/>
      <c r="Q33" s="61"/>
      <c r="R33" s="71"/>
      <c r="S33" s="83"/>
      <c r="T33" s="87"/>
      <c r="U33" s="61"/>
      <c r="V33" s="70"/>
      <c r="W33" s="104"/>
      <c r="X33" s="82"/>
      <c r="Y33" s="61"/>
      <c r="Z33" s="72"/>
      <c r="AA33" s="83"/>
      <c r="AB33" s="98">
        <f t="shared" si="0"/>
        <v>0</v>
      </c>
      <c r="AC33" s="65">
        <f t="shared" si="1"/>
        <v>0</v>
      </c>
      <c r="AE33" s="61">
        <f t="shared" si="2"/>
        <v>0</v>
      </c>
    </row>
    <row r="34" spans="1:31" ht="12.75">
      <c r="A34" s="101">
        <v>37956</v>
      </c>
      <c r="B34" s="56"/>
      <c r="C34" s="61"/>
      <c r="D34" s="102"/>
      <c r="E34" s="62"/>
      <c r="F34" s="61"/>
      <c r="G34" s="103"/>
      <c r="H34" s="61"/>
      <c r="I34" s="61"/>
      <c r="J34" s="102"/>
      <c r="L34" s="93"/>
      <c r="N34" s="70"/>
      <c r="O34" s="83"/>
      <c r="P34" s="83"/>
      <c r="Q34" s="61"/>
      <c r="R34" s="71"/>
      <c r="S34" s="83"/>
      <c r="T34" s="87"/>
      <c r="U34" s="61"/>
      <c r="V34" s="70"/>
      <c r="W34" s="104"/>
      <c r="X34" s="82"/>
      <c r="Y34" s="61"/>
      <c r="Z34" s="72"/>
      <c r="AA34" s="83"/>
      <c r="AB34" s="98">
        <f t="shared" si="0"/>
        <v>0</v>
      </c>
      <c r="AC34" s="65">
        <f t="shared" si="1"/>
        <v>0</v>
      </c>
      <c r="AE34" s="61">
        <f t="shared" si="2"/>
        <v>0</v>
      </c>
    </row>
    <row r="35" spans="1:31" ht="12.75">
      <c r="A35" s="101">
        <v>37987</v>
      </c>
      <c r="B35" s="55"/>
      <c r="C35" s="61"/>
      <c r="D35" s="76"/>
      <c r="E35" s="62"/>
      <c r="F35" s="61"/>
      <c r="G35" s="76"/>
      <c r="H35" s="62"/>
      <c r="I35" s="61"/>
      <c r="J35" s="76"/>
      <c r="K35" s="105"/>
      <c r="L35" s="93"/>
      <c r="N35" s="76"/>
      <c r="O35" s="84"/>
      <c r="P35" s="83"/>
      <c r="Q35" s="61"/>
      <c r="R35" s="71"/>
      <c r="S35" s="84"/>
      <c r="T35" s="87"/>
      <c r="U35" s="61"/>
      <c r="V35" s="70"/>
      <c r="W35" s="104"/>
      <c r="X35" s="82"/>
      <c r="Y35" s="61"/>
      <c r="Z35" s="72"/>
      <c r="AA35" s="83"/>
      <c r="AB35" s="98">
        <f t="shared" si="0"/>
        <v>0</v>
      </c>
      <c r="AC35" s="65">
        <f t="shared" si="1"/>
        <v>0</v>
      </c>
      <c r="AE35" s="61">
        <f t="shared" si="2"/>
        <v>0</v>
      </c>
    </row>
    <row r="36" spans="1:31" ht="12.75">
      <c r="A36" s="101">
        <v>38018</v>
      </c>
      <c r="B36" s="55"/>
      <c r="C36" s="61"/>
      <c r="D36" s="76"/>
      <c r="E36" s="62"/>
      <c r="F36" s="61"/>
      <c r="G36" s="76"/>
      <c r="H36" s="62"/>
      <c r="I36" s="61"/>
      <c r="J36" s="76"/>
      <c r="K36" s="105"/>
      <c r="L36" s="93"/>
      <c r="N36" s="76"/>
      <c r="O36" s="84"/>
      <c r="P36" s="83"/>
      <c r="Q36" s="61"/>
      <c r="R36" s="71"/>
      <c r="S36" s="84"/>
      <c r="T36" s="87"/>
      <c r="U36" s="61"/>
      <c r="V36" s="70"/>
      <c r="W36" s="104"/>
      <c r="X36" s="82"/>
      <c r="Y36" s="61"/>
      <c r="Z36" s="72"/>
      <c r="AA36" s="83"/>
      <c r="AB36" s="98">
        <f t="shared" si="0"/>
        <v>0</v>
      </c>
      <c r="AC36" s="65">
        <f t="shared" si="1"/>
        <v>0</v>
      </c>
      <c r="AE36" s="61">
        <f t="shared" si="2"/>
        <v>0</v>
      </c>
    </row>
    <row r="37" spans="1:31" ht="12.75">
      <c r="A37" s="101">
        <v>38047</v>
      </c>
      <c r="B37" s="55"/>
      <c r="C37" s="61"/>
      <c r="D37" s="76"/>
      <c r="E37" s="62"/>
      <c r="F37" s="61"/>
      <c r="G37" s="76"/>
      <c r="H37" s="62"/>
      <c r="I37" s="61"/>
      <c r="J37" s="76"/>
      <c r="K37" s="105"/>
      <c r="L37" s="93"/>
      <c r="N37" s="76"/>
      <c r="O37" s="84"/>
      <c r="P37" s="83"/>
      <c r="Q37" s="61"/>
      <c r="R37" s="71"/>
      <c r="S37" s="84"/>
      <c r="T37" s="87"/>
      <c r="U37" s="61"/>
      <c r="V37" s="70"/>
      <c r="W37" s="104"/>
      <c r="X37" s="82"/>
      <c r="Y37" s="61"/>
      <c r="Z37" s="72"/>
      <c r="AA37" s="83"/>
      <c r="AB37" s="98">
        <f t="shared" si="0"/>
        <v>0</v>
      </c>
      <c r="AC37" s="65">
        <f t="shared" si="1"/>
        <v>0</v>
      </c>
      <c r="AE37" s="61">
        <f t="shared" si="2"/>
        <v>0</v>
      </c>
    </row>
    <row r="38" spans="1:31" ht="12.75">
      <c r="A38" s="101">
        <v>38078</v>
      </c>
      <c r="B38" s="55"/>
      <c r="C38" s="61"/>
      <c r="D38" s="76"/>
      <c r="E38" s="62"/>
      <c r="F38" s="61"/>
      <c r="G38" s="76"/>
      <c r="H38" s="62"/>
      <c r="I38" s="61"/>
      <c r="J38" s="76"/>
      <c r="K38" s="105"/>
      <c r="L38" s="93"/>
      <c r="N38" s="76"/>
      <c r="O38" s="84"/>
      <c r="P38" s="83"/>
      <c r="Q38" s="61"/>
      <c r="R38" s="71"/>
      <c r="S38" s="84"/>
      <c r="T38" s="87"/>
      <c r="U38" s="61"/>
      <c r="V38" s="70"/>
      <c r="W38" s="104"/>
      <c r="X38" s="82"/>
      <c r="Y38" s="61"/>
      <c r="Z38" s="72"/>
      <c r="AA38" s="83"/>
      <c r="AB38" s="98">
        <f t="shared" si="0"/>
        <v>0</v>
      </c>
      <c r="AC38" s="65">
        <f t="shared" si="1"/>
        <v>0</v>
      </c>
      <c r="AE38" s="61">
        <f t="shared" si="2"/>
        <v>0</v>
      </c>
    </row>
    <row r="39" spans="1:31" ht="12.75">
      <c r="A39" s="101">
        <v>38108</v>
      </c>
      <c r="B39" s="55"/>
      <c r="C39" s="61"/>
      <c r="D39" s="76"/>
      <c r="E39" s="62"/>
      <c r="F39" s="61"/>
      <c r="G39" s="76"/>
      <c r="H39" s="62"/>
      <c r="I39" s="61"/>
      <c r="J39" s="76"/>
      <c r="K39" s="105"/>
      <c r="L39" s="93"/>
      <c r="N39" s="76"/>
      <c r="O39" s="84"/>
      <c r="P39" s="83"/>
      <c r="Q39" s="61"/>
      <c r="R39" s="71"/>
      <c r="S39" s="84"/>
      <c r="T39" s="87"/>
      <c r="U39" s="61"/>
      <c r="V39" s="70"/>
      <c r="W39" s="104"/>
      <c r="X39" s="82"/>
      <c r="Y39" s="61"/>
      <c r="Z39" s="72"/>
      <c r="AA39" s="83"/>
      <c r="AB39" s="98">
        <f t="shared" si="0"/>
        <v>0</v>
      </c>
      <c r="AC39" s="65">
        <f t="shared" si="1"/>
        <v>0</v>
      </c>
      <c r="AE39" s="61">
        <f t="shared" si="2"/>
        <v>0</v>
      </c>
    </row>
    <row r="40" spans="1:31" ht="12.75">
      <c r="A40" s="101">
        <v>38139</v>
      </c>
      <c r="B40" s="55"/>
      <c r="C40" s="61"/>
      <c r="D40" s="76"/>
      <c r="E40" s="62"/>
      <c r="F40" s="61"/>
      <c r="G40" s="76"/>
      <c r="H40" s="62"/>
      <c r="I40" s="61"/>
      <c r="J40" s="76"/>
      <c r="K40" s="105"/>
      <c r="L40" s="93"/>
      <c r="N40" s="76"/>
      <c r="O40" s="84"/>
      <c r="P40" s="83"/>
      <c r="Q40" s="61"/>
      <c r="R40" s="71"/>
      <c r="S40" s="84"/>
      <c r="T40" s="87"/>
      <c r="U40" s="61"/>
      <c r="V40" s="70"/>
      <c r="W40" s="104"/>
      <c r="X40" s="82"/>
      <c r="Y40" s="61"/>
      <c r="Z40" s="72"/>
      <c r="AA40" s="83"/>
      <c r="AB40" s="98">
        <f t="shared" si="0"/>
        <v>0</v>
      </c>
      <c r="AC40" s="65">
        <f t="shared" si="1"/>
        <v>0</v>
      </c>
      <c r="AE40" s="61">
        <f t="shared" si="2"/>
        <v>0</v>
      </c>
    </row>
    <row r="41" spans="1:31" ht="12.75">
      <c r="A41" s="101">
        <v>38169</v>
      </c>
      <c r="B41" s="55"/>
      <c r="C41" s="61"/>
      <c r="D41" s="76"/>
      <c r="E41" s="62"/>
      <c r="F41" s="61"/>
      <c r="G41" s="76"/>
      <c r="H41" s="62"/>
      <c r="I41" s="61"/>
      <c r="J41" s="76"/>
      <c r="K41" s="105"/>
      <c r="L41" s="93"/>
      <c r="N41" s="76"/>
      <c r="O41" s="84"/>
      <c r="P41" s="83"/>
      <c r="Q41" s="61"/>
      <c r="R41" s="71"/>
      <c r="S41" s="84"/>
      <c r="T41" s="87"/>
      <c r="U41" s="61"/>
      <c r="V41" s="70"/>
      <c r="W41" s="104"/>
      <c r="X41" s="82"/>
      <c r="Y41" s="61"/>
      <c r="Z41" s="72"/>
      <c r="AA41" s="83"/>
      <c r="AB41" s="98">
        <f t="shared" si="0"/>
        <v>0</v>
      </c>
      <c r="AC41" s="65">
        <f t="shared" si="1"/>
        <v>0</v>
      </c>
      <c r="AE41" s="61">
        <f t="shared" si="2"/>
        <v>0</v>
      </c>
    </row>
    <row r="42" spans="1:31" ht="12.75">
      <c r="A42" s="101">
        <v>38200</v>
      </c>
      <c r="B42" s="55"/>
      <c r="C42" s="61"/>
      <c r="D42" s="76"/>
      <c r="E42" s="62"/>
      <c r="F42" s="61"/>
      <c r="G42" s="76"/>
      <c r="H42" s="62"/>
      <c r="I42" s="61"/>
      <c r="J42" s="76"/>
      <c r="K42" s="105"/>
      <c r="L42" s="93"/>
      <c r="N42" s="76"/>
      <c r="O42" s="84"/>
      <c r="P42" s="83"/>
      <c r="Q42" s="61"/>
      <c r="R42" s="71"/>
      <c r="S42" s="84"/>
      <c r="T42" s="87"/>
      <c r="U42" s="61"/>
      <c r="V42" s="70"/>
      <c r="W42" s="104"/>
      <c r="X42" s="82"/>
      <c r="Y42" s="61"/>
      <c r="Z42" s="72"/>
      <c r="AA42" s="83"/>
      <c r="AB42" s="98">
        <f t="shared" si="0"/>
        <v>0</v>
      </c>
      <c r="AC42" s="65">
        <f t="shared" si="1"/>
        <v>0</v>
      </c>
      <c r="AE42" s="61">
        <f t="shared" si="2"/>
        <v>0</v>
      </c>
    </row>
    <row r="43" spans="1:31" ht="12.75">
      <c r="A43" s="101">
        <v>38231</v>
      </c>
      <c r="B43" s="55"/>
      <c r="C43" s="61"/>
      <c r="D43" s="76"/>
      <c r="E43" s="62"/>
      <c r="F43" s="61"/>
      <c r="G43" s="76"/>
      <c r="H43" s="62"/>
      <c r="I43" s="61"/>
      <c r="J43" s="76"/>
      <c r="K43" s="105"/>
      <c r="L43" s="93"/>
      <c r="N43" s="76"/>
      <c r="O43" s="84"/>
      <c r="P43" s="83"/>
      <c r="Q43" s="61"/>
      <c r="R43" s="71"/>
      <c r="S43" s="84"/>
      <c r="T43" s="87"/>
      <c r="U43" s="61"/>
      <c r="V43" s="70"/>
      <c r="W43" s="104"/>
      <c r="X43" s="82"/>
      <c r="Y43" s="61"/>
      <c r="Z43" s="72"/>
      <c r="AA43" s="83"/>
      <c r="AB43" s="98">
        <f t="shared" si="0"/>
        <v>0</v>
      </c>
      <c r="AC43" s="65">
        <f t="shared" si="1"/>
        <v>0</v>
      </c>
      <c r="AE43" s="61">
        <f t="shared" si="2"/>
        <v>0</v>
      </c>
    </row>
    <row r="44" spans="1:31" ht="12.75">
      <c r="A44" s="101">
        <v>38261</v>
      </c>
      <c r="B44" s="55"/>
      <c r="C44" s="61"/>
      <c r="D44" s="76"/>
      <c r="E44" s="62"/>
      <c r="F44" s="61"/>
      <c r="G44" s="76"/>
      <c r="H44" s="62"/>
      <c r="I44" s="61"/>
      <c r="J44" s="76"/>
      <c r="K44" s="105"/>
      <c r="L44" s="93"/>
      <c r="N44" s="76"/>
      <c r="O44" s="84"/>
      <c r="P44" s="83"/>
      <c r="Q44" s="61"/>
      <c r="R44" s="71"/>
      <c r="S44" s="84"/>
      <c r="T44" s="87"/>
      <c r="U44" s="61"/>
      <c r="V44" s="70"/>
      <c r="W44" s="104"/>
      <c r="X44" s="82"/>
      <c r="Y44" s="61"/>
      <c r="Z44" s="72"/>
      <c r="AA44" s="83"/>
      <c r="AB44" s="98">
        <f t="shared" si="0"/>
        <v>0</v>
      </c>
      <c r="AC44" s="65">
        <f t="shared" si="1"/>
        <v>0</v>
      </c>
      <c r="AE44" s="61">
        <f t="shared" si="2"/>
        <v>0</v>
      </c>
    </row>
    <row r="45" spans="1:31" ht="12.75">
      <c r="A45" s="101">
        <v>38292</v>
      </c>
      <c r="B45" s="55"/>
      <c r="C45" s="61"/>
      <c r="D45" s="76"/>
      <c r="E45" s="62"/>
      <c r="F45" s="61"/>
      <c r="G45" s="76"/>
      <c r="H45" s="62"/>
      <c r="I45" s="61"/>
      <c r="J45" s="76"/>
      <c r="K45" s="105"/>
      <c r="L45" s="93"/>
      <c r="N45" s="76"/>
      <c r="O45" s="84"/>
      <c r="P45" s="83"/>
      <c r="Q45" s="61"/>
      <c r="R45" s="71"/>
      <c r="S45" s="84"/>
      <c r="T45" s="87"/>
      <c r="U45" s="61"/>
      <c r="V45" s="70"/>
      <c r="W45" s="104"/>
      <c r="X45" s="82"/>
      <c r="Y45" s="61"/>
      <c r="Z45" s="72"/>
      <c r="AA45" s="83"/>
      <c r="AB45" s="98">
        <f t="shared" si="0"/>
        <v>0</v>
      </c>
      <c r="AC45" s="65">
        <f t="shared" si="1"/>
        <v>0</v>
      </c>
      <c r="AE45" s="61">
        <f t="shared" si="2"/>
        <v>0</v>
      </c>
    </row>
    <row r="46" spans="1:31" ht="12.75">
      <c r="A46" s="101">
        <v>38322</v>
      </c>
      <c r="B46" s="55"/>
      <c r="C46" s="61"/>
      <c r="D46" s="76"/>
      <c r="E46" s="62"/>
      <c r="F46" s="61"/>
      <c r="G46" s="76"/>
      <c r="H46" s="62"/>
      <c r="I46" s="61"/>
      <c r="J46" s="76"/>
      <c r="K46" s="105"/>
      <c r="L46" s="93"/>
      <c r="N46" s="76"/>
      <c r="O46" s="84"/>
      <c r="P46" s="83"/>
      <c r="Q46" s="61"/>
      <c r="R46" s="71"/>
      <c r="S46" s="84"/>
      <c r="T46" s="87"/>
      <c r="U46" s="61"/>
      <c r="V46" s="70"/>
      <c r="W46" s="104"/>
      <c r="X46" s="82"/>
      <c r="Y46" s="61"/>
      <c r="Z46" s="72"/>
      <c r="AA46" s="83"/>
      <c r="AB46" s="98">
        <f t="shared" si="0"/>
        <v>0</v>
      </c>
      <c r="AC46" s="65">
        <f t="shared" si="1"/>
        <v>0</v>
      </c>
      <c r="AE46" s="61">
        <f t="shared" si="2"/>
        <v>0</v>
      </c>
    </row>
    <row r="47" spans="1:31" ht="12.75">
      <c r="A47" s="101">
        <v>38353</v>
      </c>
      <c r="B47" s="55"/>
      <c r="C47" s="61"/>
      <c r="D47" s="76"/>
      <c r="E47" s="62"/>
      <c r="F47" s="61"/>
      <c r="G47" s="76"/>
      <c r="H47" s="62"/>
      <c r="I47" s="61"/>
      <c r="J47" s="76"/>
      <c r="K47" s="105"/>
      <c r="L47" s="93"/>
      <c r="N47" s="76"/>
      <c r="O47" s="84"/>
      <c r="P47" s="83"/>
      <c r="Q47" s="61"/>
      <c r="R47" s="71"/>
      <c r="S47" s="84"/>
      <c r="T47" s="87"/>
      <c r="U47" s="61"/>
      <c r="V47" s="70"/>
      <c r="W47" s="104"/>
      <c r="X47" s="82"/>
      <c r="Y47" s="61"/>
      <c r="Z47" s="72"/>
      <c r="AA47" s="83"/>
      <c r="AB47" s="98">
        <f t="shared" si="0"/>
        <v>0</v>
      </c>
      <c r="AC47" s="65">
        <f t="shared" si="1"/>
        <v>0</v>
      </c>
      <c r="AE47" s="61">
        <f t="shared" si="2"/>
        <v>0</v>
      </c>
    </row>
    <row r="48" spans="1:31" ht="12.75">
      <c r="A48" s="101">
        <v>38384</v>
      </c>
      <c r="B48" s="55"/>
      <c r="C48" s="61"/>
      <c r="D48" s="76"/>
      <c r="E48" s="62"/>
      <c r="F48" s="61"/>
      <c r="G48" s="76"/>
      <c r="H48" s="62"/>
      <c r="I48" s="61"/>
      <c r="J48" s="76"/>
      <c r="K48" s="105"/>
      <c r="L48" s="93"/>
      <c r="N48" s="76"/>
      <c r="O48" s="84"/>
      <c r="P48" s="83"/>
      <c r="Q48" s="61"/>
      <c r="R48" s="71"/>
      <c r="S48" s="84"/>
      <c r="T48" s="87"/>
      <c r="U48" s="61"/>
      <c r="V48" s="70"/>
      <c r="W48" s="104"/>
      <c r="X48" s="82"/>
      <c r="Y48" s="61"/>
      <c r="Z48" s="72"/>
      <c r="AA48" s="83"/>
      <c r="AB48" s="98">
        <f t="shared" si="0"/>
        <v>0</v>
      </c>
      <c r="AC48" s="65">
        <f t="shared" si="1"/>
        <v>0</v>
      </c>
      <c r="AE48" s="61">
        <f t="shared" si="2"/>
        <v>0</v>
      </c>
    </row>
    <row r="49" spans="1:31" ht="12.75">
      <c r="A49" s="101">
        <v>38412</v>
      </c>
      <c r="B49" s="55"/>
      <c r="C49" s="61"/>
      <c r="D49" s="76"/>
      <c r="E49" s="62"/>
      <c r="F49" s="61"/>
      <c r="G49" s="76"/>
      <c r="H49" s="62"/>
      <c r="I49" s="61"/>
      <c r="J49" s="76"/>
      <c r="K49" s="105"/>
      <c r="L49" s="93"/>
      <c r="N49" s="76"/>
      <c r="O49" s="84"/>
      <c r="P49" s="83"/>
      <c r="Q49" s="61"/>
      <c r="R49" s="71"/>
      <c r="S49" s="84"/>
      <c r="T49" s="87"/>
      <c r="U49" s="61"/>
      <c r="V49" s="70"/>
      <c r="W49" s="104"/>
      <c r="X49" s="82"/>
      <c r="Y49" s="61"/>
      <c r="Z49" s="72"/>
      <c r="AA49" s="83"/>
      <c r="AB49" s="98">
        <f t="shared" si="0"/>
        <v>0</v>
      </c>
      <c r="AC49" s="65">
        <f t="shared" si="1"/>
        <v>0</v>
      </c>
      <c r="AE49" s="61">
        <f t="shared" si="2"/>
        <v>0</v>
      </c>
    </row>
    <row r="50" spans="1:31" ht="12.75">
      <c r="A50" s="101">
        <v>38443</v>
      </c>
      <c r="B50" s="55"/>
      <c r="C50" s="61"/>
      <c r="D50" s="76"/>
      <c r="E50" s="62"/>
      <c r="F50" s="61"/>
      <c r="G50" s="76"/>
      <c r="H50" s="62"/>
      <c r="I50" s="61"/>
      <c r="J50" s="76"/>
      <c r="K50" s="105"/>
      <c r="L50" s="93"/>
      <c r="N50" s="76"/>
      <c r="O50" s="84"/>
      <c r="P50" s="83"/>
      <c r="Q50" s="61"/>
      <c r="R50" s="71"/>
      <c r="S50" s="84"/>
      <c r="T50" s="87"/>
      <c r="U50" s="61"/>
      <c r="V50" s="70"/>
      <c r="W50" s="104"/>
      <c r="X50" s="82"/>
      <c r="Y50" s="61"/>
      <c r="Z50" s="72"/>
      <c r="AA50" s="83"/>
      <c r="AB50" s="98">
        <f t="shared" si="0"/>
        <v>0</v>
      </c>
      <c r="AC50" s="65">
        <f t="shared" si="1"/>
        <v>0</v>
      </c>
      <c r="AE50" s="61">
        <f t="shared" si="2"/>
        <v>0</v>
      </c>
    </row>
    <row r="51" spans="1:31" ht="12.75">
      <c r="A51" s="101">
        <v>38473</v>
      </c>
      <c r="B51" s="55"/>
      <c r="C51" s="61"/>
      <c r="D51" s="76"/>
      <c r="E51" s="62"/>
      <c r="F51" s="61"/>
      <c r="G51" s="76"/>
      <c r="H51" s="62"/>
      <c r="I51" s="61"/>
      <c r="J51" s="76"/>
      <c r="K51" s="105"/>
      <c r="L51" s="93"/>
      <c r="N51" s="76"/>
      <c r="O51" s="84"/>
      <c r="P51" s="83"/>
      <c r="Q51" s="61"/>
      <c r="R51" s="71"/>
      <c r="S51" s="84"/>
      <c r="T51" s="87"/>
      <c r="U51" s="61"/>
      <c r="V51" s="70"/>
      <c r="W51" s="104"/>
      <c r="X51" s="82"/>
      <c r="Y51" s="61"/>
      <c r="Z51" s="72"/>
      <c r="AA51" s="83"/>
      <c r="AB51" s="98">
        <f t="shared" si="0"/>
        <v>0</v>
      </c>
      <c r="AC51" s="65">
        <f t="shared" si="1"/>
        <v>0</v>
      </c>
      <c r="AE51" s="61">
        <f t="shared" si="2"/>
        <v>0</v>
      </c>
    </row>
    <row r="52" spans="1:31" ht="12.75">
      <c r="A52" s="101">
        <v>38504</v>
      </c>
      <c r="B52" s="55"/>
      <c r="C52" s="61"/>
      <c r="D52" s="76"/>
      <c r="E52" s="62"/>
      <c r="F52" s="61"/>
      <c r="G52" s="76"/>
      <c r="H52" s="62"/>
      <c r="I52" s="61"/>
      <c r="J52" s="76"/>
      <c r="K52" s="105"/>
      <c r="L52" s="93"/>
      <c r="N52" s="76"/>
      <c r="O52" s="84"/>
      <c r="P52" s="83"/>
      <c r="Q52" s="61"/>
      <c r="R52" s="71"/>
      <c r="S52" s="84"/>
      <c r="T52" s="87"/>
      <c r="U52" s="61"/>
      <c r="V52" s="70"/>
      <c r="W52" s="104"/>
      <c r="X52" s="82"/>
      <c r="Y52" s="61"/>
      <c r="Z52" s="72"/>
      <c r="AA52" s="83"/>
      <c r="AB52" s="98">
        <f t="shared" si="0"/>
        <v>0</v>
      </c>
      <c r="AC52" s="65">
        <f t="shared" si="1"/>
        <v>0</v>
      </c>
      <c r="AE52" s="61">
        <f t="shared" si="2"/>
        <v>0</v>
      </c>
    </row>
    <row r="53" spans="1:31" ht="12.75">
      <c r="A53" s="101">
        <v>38534</v>
      </c>
      <c r="B53" s="55"/>
      <c r="C53" s="61"/>
      <c r="D53" s="76"/>
      <c r="E53" s="62"/>
      <c r="F53" s="61"/>
      <c r="G53" s="76"/>
      <c r="H53" s="62"/>
      <c r="I53" s="61"/>
      <c r="J53" s="76"/>
      <c r="K53" s="105"/>
      <c r="L53" s="93"/>
      <c r="N53" s="76"/>
      <c r="O53" s="84"/>
      <c r="P53" s="83"/>
      <c r="Q53" s="61"/>
      <c r="R53" s="71"/>
      <c r="S53" s="84"/>
      <c r="T53" s="87"/>
      <c r="U53" s="61"/>
      <c r="V53" s="71"/>
      <c r="W53" s="104"/>
      <c r="X53" s="82"/>
      <c r="Y53" s="61"/>
      <c r="Z53" s="72"/>
      <c r="AA53" s="83"/>
      <c r="AB53" s="98">
        <f t="shared" si="0"/>
        <v>0</v>
      </c>
      <c r="AC53" s="65">
        <f t="shared" si="1"/>
        <v>0</v>
      </c>
      <c r="AE53" s="61">
        <f t="shared" si="2"/>
        <v>0</v>
      </c>
    </row>
    <row r="54" spans="1:31" ht="12.75">
      <c r="A54" s="101">
        <v>38565</v>
      </c>
      <c r="B54" s="55"/>
      <c r="C54" s="61"/>
      <c r="D54" s="76"/>
      <c r="E54" s="62"/>
      <c r="F54" s="61"/>
      <c r="G54" s="76"/>
      <c r="H54" s="62"/>
      <c r="I54" s="61"/>
      <c r="J54" s="76"/>
      <c r="K54" s="105"/>
      <c r="L54" s="93"/>
      <c r="N54" s="76"/>
      <c r="O54" s="84"/>
      <c r="P54" s="63"/>
      <c r="Q54" s="61"/>
      <c r="R54" s="71"/>
      <c r="S54" s="84"/>
      <c r="T54" s="87"/>
      <c r="U54" s="61"/>
      <c r="V54" s="70"/>
      <c r="W54" s="104"/>
      <c r="X54" s="82"/>
      <c r="Y54" s="61"/>
      <c r="Z54" s="72"/>
      <c r="AA54" s="83"/>
      <c r="AB54" s="98">
        <f t="shared" si="0"/>
        <v>0</v>
      </c>
      <c r="AC54" s="65">
        <f t="shared" si="1"/>
        <v>0</v>
      </c>
      <c r="AE54" s="61">
        <f t="shared" si="2"/>
        <v>0</v>
      </c>
    </row>
    <row r="55" spans="1:31" ht="12.75">
      <c r="A55" s="101">
        <v>38596</v>
      </c>
      <c r="B55" s="55"/>
      <c r="C55" s="61"/>
      <c r="D55" s="76"/>
      <c r="E55" s="62"/>
      <c r="F55" s="61"/>
      <c r="G55" s="76"/>
      <c r="H55" s="62"/>
      <c r="I55" s="61"/>
      <c r="J55" s="76"/>
      <c r="K55" s="105"/>
      <c r="L55" s="93"/>
      <c r="N55" s="76"/>
      <c r="O55" s="84"/>
      <c r="P55" s="83"/>
      <c r="Q55" s="61"/>
      <c r="R55" s="71"/>
      <c r="S55" s="84"/>
      <c r="T55" s="87"/>
      <c r="U55" s="61"/>
      <c r="V55" s="70"/>
      <c r="W55" s="104"/>
      <c r="X55" s="82"/>
      <c r="Y55" s="61"/>
      <c r="Z55" s="72"/>
      <c r="AA55" s="83"/>
      <c r="AB55" s="98">
        <f t="shared" si="0"/>
        <v>0</v>
      </c>
      <c r="AC55" s="65">
        <f t="shared" si="1"/>
        <v>0</v>
      </c>
      <c r="AE55" s="61">
        <f t="shared" si="2"/>
        <v>0</v>
      </c>
    </row>
    <row r="56" spans="1:31" ht="12.75">
      <c r="A56" s="101">
        <v>38626</v>
      </c>
      <c r="B56" s="55"/>
      <c r="C56" s="61"/>
      <c r="D56" s="76"/>
      <c r="E56" s="62"/>
      <c r="F56" s="61"/>
      <c r="G56" s="76"/>
      <c r="H56" s="62"/>
      <c r="I56" s="61"/>
      <c r="J56" s="76"/>
      <c r="K56" s="105"/>
      <c r="L56" s="93"/>
      <c r="N56" s="76"/>
      <c r="O56" s="84"/>
      <c r="P56" s="83"/>
      <c r="Q56" s="61"/>
      <c r="R56" s="71"/>
      <c r="S56" s="84"/>
      <c r="T56" s="87"/>
      <c r="U56" s="61"/>
      <c r="V56" s="70"/>
      <c r="W56" s="104"/>
      <c r="X56" s="82"/>
      <c r="Y56" s="61"/>
      <c r="Z56" s="72"/>
      <c r="AA56" s="83"/>
      <c r="AB56" s="98">
        <f t="shared" si="0"/>
        <v>0</v>
      </c>
      <c r="AC56" s="65">
        <f t="shared" si="1"/>
        <v>0</v>
      </c>
      <c r="AE56" s="61">
        <f t="shared" si="2"/>
        <v>0</v>
      </c>
    </row>
    <row r="57" spans="1:31" ht="12.75">
      <c r="A57" s="101">
        <v>38657</v>
      </c>
      <c r="B57" s="55"/>
      <c r="C57" s="61"/>
      <c r="D57" s="76"/>
      <c r="E57" s="62"/>
      <c r="F57" s="61"/>
      <c r="G57" s="76"/>
      <c r="H57" s="62"/>
      <c r="I57" s="61"/>
      <c r="J57" s="76"/>
      <c r="K57" s="105"/>
      <c r="L57" s="93"/>
      <c r="N57" s="76"/>
      <c r="O57" s="84"/>
      <c r="P57" s="83"/>
      <c r="Q57" s="61"/>
      <c r="R57" s="71"/>
      <c r="S57" s="84"/>
      <c r="T57" s="87"/>
      <c r="U57" s="61"/>
      <c r="V57" s="70"/>
      <c r="W57" s="104"/>
      <c r="X57" s="82"/>
      <c r="Y57" s="61"/>
      <c r="Z57" s="72"/>
      <c r="AA57" s="83"/>
      <c r="AB57" s="98">
        <f t="shared" si="0"/>
        <v>0</v>
      </c>
      <c r="AC57" s="65">
        <f t="shared" si="1"/>
        <v>0</v>
      </c>
      <c r="AE57" s="61">
        <f t="shared" si="2"/>
        <v>0</v>
      </c>
    </row>
    <row r="58" spans="1:31" ht="12.75">
      <c r="A58" s="101">
        <v>38687</v>
      </c>
      <c r="B58" s="55"/>
      <c r="C58" s="61"/>
      <c r="D58" s="76"/>
      <c r="E58" s="62"/>
      <c r="F58" s="61"/>
      <c r="G58" s="76"/>
      <c r="H58" s="62"/>
      <c r="I58" s="61"/>
      <c r="J58" s="76"/>
      <c r="K58" s="105"/>
      <c r="L58" s="93"/>
      <c r="N58" s="76"/>
      <c r="O58" s="84"/>
      <c r="P58" s="83"/>
      <c r="Q58" s="61"/>
      <c r="R58" s="71"/>
      <c r="S58" s="84"/>
      <c r="T58" s="87"/>
      <c r="U58" s="61"/>
      <c r="V58" s="70"/>
      <c r="W58" s="104"/>
      <c r="X58" s="82"/>
      <c r="Y58" s="61"/>
      <c r="Z58" s="72"/>
      <c r="AA58" s="83"/>
      <c r="AB58" s="98">
        <f t="shared" si="0"/>
        <v>0</v>
      </c>
      <c r="AC58" s="65">
        <f t="shared" si="1"/>
        <v>0</v>
      </c>
      <c r="AE58" s="61">
        <f t="shared" si="2"/>
        <v>0</v>
      </c>
    </row>
    <row r="59" spans="1:31" ht="12.75">
      <c r="A59" s="101">
        <v>38718</v>
      </c>
      <c r="B59" s="55"/>
      <c r="C59" s="61"/>
      <c r="D59" s="76"/>
      <c r="E59" s="62"/>
      <c r="F59" s="61"/>
      <c r="G59" s="76"/>
      <c r="H59" s="62"/>
      <c r="I59" s="61"/>
      <c r="J59" s="76"/>
      <c r="K59" s="105"/>
      <c r="L59" s="93"/>
      <c r="N59" s="76"/>
      <c r="O59" s="84"/>
      <c r="P59" s="83"/>
      <c r="Q59" s="61"/>
      <c r="R59" s="71"/>
      <c r="S59" s="84"/>
      <c r="T59" s="87"/>
      <c r="U59" s="61"/>
      <c r="V59" s="70"/>
      <c r="W59" s="104"/>
      <c r="X59" s="82"/>
      <c r="Y59" s="61"/>
      <c r="Z59" s="72"/>
      <c r="AA59" s="83"/>
      <c r="AB59" s="98">
        <f t="shared" si="0"/>
        <v>0</v>
      </c>
      <c r="AC59" s="65">
        <f t="shared" si="1"/>
        <v>0</v>
      </c>
      <c r="AE59" s="61">
        <f t="shared" si="2"/>
        <v>0</v>
      </c>
    </row>
    <row r="60" spans="1:31" ht="12.75">
      <c r="A60" s="101">
        <v>38749</v>
      </c>
      <c r="B60" s="55"/>
      <c r="C60" s="61"/>
      <c r="D60" s="76"/>
      <c r="E60" s="62"/>
      <c r="F60" s="61"/>
      <c r="G60" s="76"/>
      <c r="H60" s="62"/>
      <c r="I60" s="61"/>
      <c r="J60" s="76"/>
      <c r="K60" s="105"/>
      <c r="L60" s="93"/>
      <c r="N60" s="76"/>
      <c r="O60" s="84"/>
      <c r="P60" s="83"/>
      <c r="Q60" s="61"/>
      <c r="R60" s="71"/>
      <c r="S60" s="84"/>
      <c r="T60" s="87"/>
      <c r="U60" s="61"/>
      <c r="V60" s="70"/>
      <c r="W60" s="104"/>
      <c r="X60" s="82"/>
      <c r="Y60" s="61"/>
      <c r="Z60" s="72"/>
      <c r="AA60" s="83"/>
      <c r="AB60" s="98">
        <f t="shared" si="0"/>
        <v>0</v>
      </c>
      <c r="AC60" s="65">
        <f t="shared" si="1"/>
        <v>0</v>
      </c>
      <c r="AE60" s="61">
        <f t="shared" si="2"/>
        <v>0</v>
      </c>
    </row>
    <row r="61" spans="1:31" ht="12.75">
      <c r="A61" s="101">
        <v>38777</v>
      </c>
      <c r="B61" s="55"/>
      <c r="C61" s="61"/>
      <c r="D61" s="76"/>
      <c r="E61" s="62"/>
      <c r="F61" s="61"/>
      <c r="G61" s="76"/>
      <c r="H61" s="62"/>
      <c r="I61" s="61"/>
      <c r="J61" s="76"/>
      <c r="K61" s="105"/>
      <c r="L61" s="93"/>
      <c r="N61" s="76"/>
      <c r="O61" s="84"/>
      <c r="P61" s="83"/>
      <c r="Q61" s="61"/>
      <c r="R61" s="71"/>
      <c r="S61" s="84"/>
      <c r="T61" s="87"/>
      <c r="U61" s="61"/>
      <c r="V61" s="70"/>
      <c r="W61" s="104"/>
      <c r="X61" s="82"/>
      <c r="Y61" s="61"/>
      <c r="Z61" s="72"/>
      <c r="AA61" s="83"/>
      <c r="AB61" s="98">
        <f t="shared" si="0"/>
        <v>0</v>
      </c>
      <c r="AC61" s="65">
        <f t="shared" si="1"/>
        <v>0</v>
      </c>
      <c r="AE61" s="61">
        <f t="shared" si="2"/>
        <v>0</v>
      </c>
    </row>
    <row r="62" spans="1:31" ht="12.75">
      <c r="A62" s="101">
        <v>38808</v>
      </c>
      <c r="B62" s="55"/>
      <c r="C62" s="61"/>
      <c r="D62" s="76"/>
      <c r="E62" s="62"/>
      <c r="F62" s="61"/>
      <c r="G62" s="76"/>
      <c r="H62" s="62"/>
      <c r="I62" s="61"/>
      <c r="J62" s="76"/>
      <c r="K62" s="105"/>
      <c r="L62" s="93"/>
      <c r="N62" s="76"/>
      <c r="O62" s="84"/>
      <c r="P62" s="83"/>
      <c r="Q62" s="61"/>
      <c r="R62" s="71"/>
      <c r="S62" s="84"/>
      <c r="T62" s="87"/>
      <c r="U62" s="61"/>
      <c r="V62" s="70"/>
      <c r="W62" s="104"/>
      <c r="X62" s="82"/>
      <c r="Y62" s="61"/>
      <c r="Z62" s="72"/>
      <c r="AA62" s="83"/>
      <c r="AB62" s="98">
        <f t="shared" si="0"/>
        <v>0</v>
      </c>
      <c r="AC62" s="65">
        <f t="shared" si="1"/>
        <v>0</v>
      </c>
      <c r="AE62" s="61">
        <f t="shared" si="2"/>
        <v>0</v>
      </c>
    </row>
    <row r="63" spans="1:31" ht="12.75">
      <c r="A63" s="101">
        <v>38838</v>
      </c>
      <c r="B63" s="55"/>
      <c r="C63" s="61"/>
      <c r="D63" s="76"/>
      <c r="E63" s="62"/>
      <c r="F63" s="61"/>
      <c r="G63" s="76"/>
      <c r="H63" s="62"/>
      <c r="I63" s="61"/>
      <c r="J63" s="76"/>
      <c r="K63" s="105"/>
      <c r="L63" s="93"/>
      <c r="N63" s="76"/>
      <c r="O63" s="84"/>
      <c r="P63" s="83"/>
      <c r="Q63" s="61"/>
      <c r="R63" s="71"/>
      <c r="S63" s="84"/>
      <c r="T63" s="87"/>
      <c r="U63" s="61"/>
      <c r="V63" s="70"/>
      <c r="W63" s="104"/>
      <c r="X63" s="82"/>
      <c r="Y63" s="61"/>
      <c r="Z63" s="72"/>
      <c r="AA63" s="83"/>
      <c r="AB63" s="98">
        <f t="shared" si="0"/>
        <v>0</v>
      </c>
      <c r="AC63" s="65">
        <f t="shared" si="1"/>
        <v>0</v>
      </c>
      <c r="AE63" s="61">
        <f t="shared" si="2"/>
        <v>0</v>
      </c>
    </row>
    <row r="64" spans="1:31" ht="12.75">
      <c r="A64" s="101">
        <v>38869</v>
      </c>
      <c r="B64" s="55"/>
      <c r="C64" s="61"/>
      <c r="D64" s="76"/>
      <c r="E64" s="62"/>
      <c r="F64" s="61"/>
      <c r="G64" s="76"/>
      <c r="H64" s="62"/>
      <c r="I64" s="61"/>
      <c r="J64" s="76"/>
      <c r="K64" s="105"/>
      <c r="L64" s="93"/>
      <c r="N64" s="76"/>
      <c r="O64" s="84"/>
      <c r="P64" s="83"/>
      <c r="Q64" s="61"/>
      <c r="R64" s="71"/>
      <c r="S64" s="84"/>
      <c r="T64" s="87"/>
      <c r="U64" s="61"/>
      <c r="V64" s="70"/>
      <c r="W64" s="104"/>
      <c r="X64" s="82"/>
      <c r="Y64" s="61"/>
      <c r="Z64" s="72"/>
      <c r="AA64" s="83"/>
      <c r="AB64" s="98">
        <f t="shared" si="0"/>
        <v>0</v>
      </c>
      <c r="AC64" s="65">
        <f t="shared" si="1"/>
        <v>0</v>
      </c>
      <c r="AE64" s="61">
        <f t="shared" si="2"/>
        <v>0</v>
      </c>
    </row>
    <row r="65" spans="1:31" ht="12.75">
      <c r="A65" s="101">
        <v>38899</v>
      </c>
      <c r="B65" s="55"/>
      <c r="C65" s="61"/>
      <c r="D65" s="76"/>
      <c r="E65" s="62"/>
      <c r="F65" s="61"/>
      <c r="G65" s="76"/>
      <c r="H65" s="62"/>
      <c r="I65" s="61"/>
      <c r="J65" s="76"/>
      <c r="K65" s="105"/>
      <c r="L65" s="93"/>
      <c r="N65" s="76"/>
      <c r="O65" s="84"/>
      <c r="P65" s="83"/>
      <c r="Q65" s="61"/>
      <c r="R65" s="71"/>
      <c r="S65" s="84"/>
      <c r="T65" s="87"/>
      <c r="U65" s="61"/>
      <c r="V65" s="70"/>
      <c r="W65" s="104"/>
      <c r="X65" s="82"/>
      <c r="Y65" s="61"/>
      <c r="Z65" s="72"/>
      <c r="AA65" s="83"/>
      <c r="AB65" s="98">
        <f t="shared" si="0"/>
        <v>0</v>
      </c>
      <c r="AC65" s="65">
        <f t="shared" si="1"/>
        <v>0</v>
      </c>
      <c r="AE65" s="61">
        <f t="shared" si="2"/>
        <v>0</v>
      </c>
    </row>
    <row r="66" spans="1:31" ht="12.75">
      <c r="A66" s="101">
        <v>38930</v>
      </c>
      <c r="B66" s="55"/>
      <c r="C66" s="61"/>
      <c r="D66" s="76"/>
      <c r="E66" s="62"/>
      <c r="F66" s="61"/>
      <c r="G66" s="76"/>
      <c r="H66" s="62"/>
      <c r="I66" s="61"/>
      <c r="J66" s="76"/>
      <c r="K66" s="105"/>
      <c r="L66" s="93"/>
      <c r="N66" s="76"/>
      <c r="O66" s="84"/>
      <c r="P66" s="83"/>
      <c r="Q66" s="61"/>
      <c r="R66" s="71"/>
      <c r="S66" s="84"/>
      <c r="T66" s="87"/>
      <c r="U66" s="61"/>
      <c r="V66" s="70"/>
      <c r="W66" s="104"/>
      <c r="X66" s="82"/>
      <c r="Y66" s="61"/>
      <c r="Z66" s="72"/>
      <c r="AA66" s="83"/>
      <c r="AB66" s="98">
        <f t="shared" si="0"/>
        <v>0</v>
      </c>
      <c r="AC66" s="65">
        <f t="shared" si="1"/>
        <v>0</v>
      </c>
      <c r="AE66" s="61">
        <f t="shared" si="2"/>
        <v>0</v>
      </c>
    </row>
    <row r="67" spans="1:31" ht="12.75">
      <c r="A67" s="101">
        <v>38961</v>
      </c>
      <c r="B67" s="55"/>
      <c r="C67" s="61"/>
      <c r="D67" s="76"/>
      <c r="E67" s="62"/>
      <c r="F67" s="61"/>
      <c r="G67" s="76"/>
      <c r="H67" s="62"/>
      <c r="I67" s="61"/>
      <c r="J67" s="76"/>
      <c r="K67" s="105"/>
      <c r="L67" s="93"/>
      <c r="N67" s="76"/>
      <c r="O67" s="84"/>
      <c r="P67" s="83"/>
      <c r="Q67" s="61"/>
      <c r="R67" s="71"/>
      <c r="S67" s="84"/>
      <c r="T67" s="87"/>
      <c r="U67" s="61"/>
      <c r="V67" s="70"/>
      <c r="W67" s="104"/>
      <c r="X67" s="82"/>
      <c r="Y67" s="61"/>
      <c r="Z67" s="72"/>
      <c r="AA67" s="83"/>
      <c r="AB67" s="98">
        <f t="shared" si="0"/>
        <v>0</v>
      </c>
      <c r="AC67" s="65">
        <f t="shared" si="1"/>
        <v>0</v>
      </c>
      <c r="AE67" s="61">
        <f t="shared" si="2"/>
        <v>0</v>
      </c>
    </row>
    <row r="68" spans="1:31" ht="12.75">
      <c r="A68" s="101">
        <v>38991</v>
      </c>
      <c r="B68" s="55"/>
      <c r="C68" s="61"/>
      <c r="D68" s="76"/>
      <c r="E68" s="62"/>
      <c r="F68" s="61"/>
      <c r="G68" s="76"/>
      <c r="H68" s="62"/>
      <c r="I68" s="61"/>
      <c r="J68" s="76"/>
      <c r="K68" s="105"/>
      <c r="L68" s="93"/>
      <c r="N68" s="76"/>
      <c r="O68" s="84"/>
      <c r="P68" s="83"/>
      <c r="Q68" s="61"/>
      <c r="R68" s="71"/>
      <c r="S68" s="84"/>
      <c r="T68" s="87"/>
      <c r="U68" s="61"/>
      <c r="V68" s="70"/>
      <c r="W68" s="104"/>
      <c r="X68" s="82"/>
      <c r="Y68" s="61"/>
      <c r="Z68" s="72"/>
      <c r="AA68" s="83"/>
      <c r="AB68" s="98">
        <f t="shared" si="0"/>
        <v>0</v>
      </c>
      <c r="AC68" s="65">
        <f t="shared" si="1"/>
        <v>0</v>
      </c>
      <c r="AE68" s="61">
        <f t="shared" si="2"/>
        <v>0</v>
      </c>
    </row>
    <row r="69" spans="1:31" ht="12.75">
      <c r="A69" s="101">
        <v>39022</v>
      </c>
      <c r="B69" s="55"/>
      <c r="C69" s="61"/>
      <c r="D69" s="76"/>
      <c r="E69" s="62"/>
      <c r="F69" s="61"/>
      <c r="G69" s="76"/>
      <c r="H69" s="62"/>
      <c r="I69" s="61"/>
      <c r="J69" s="76"/>
      <c r="K69" s="105"/>
      <c r="L69" s="93"/>
      <c r="N69" s="76"/>
      <c r="O69" s="84"/>
      <c r="P69" s="83"/>
      <c r="Q69" s="61"/>
      <c r="R69" s="71"/>
      <c r="S69" s="84"/>
      <c r="T69" s="87"/>
      <c r="U69" s="61"/>
      <c r="V69" s="70"/>
      <c r="W69" s="104"/>
      <c r="X69" s="82"/>
      <c r="Y69" s="61"/>
      <c r="Z69" s="72"/>
      <c r="AA69" s="83"/>
      <c r="AB69" s="98">
        <f t="shared" si="0"/>
        <v>0</v>
      </c>
      <c r="AC69" s="65">
        <f t="shared" si="1"/>
        <v>0</v>
      </c>
      <c r="AD69" s="106"/>
      <c r="AE69" s="61">
        <f t="shared" si="2"/>
        <v>0</v>
      </c>
    </row>
    <row r="70" spans="1:31" ht="12.75">
      <c r="A70" s="101">
        <v>39052</v>
      </c>
      <c r="B70" s="55"/>
      <c r="C70" s="61"/>
      <c r="D70" s="76"/>
      <c r="E70" s="62"/>
      <c r="F70" s="61"/>
      <c r="G70" s="76"/>
      <c r="H70" s="62"/>
      <c r="I70" s="61"/>
      <c r="J70" s="76"/>
      <c r="K70" s="105"/>
      <c r="L70" s="93"/>
      <c r="N70" s="76"/>
      <c r="O70" s="84"/>
      <c r="P70" s="83"/>
      <c r="Q70" s="61"/>
      <c r="R70" s="71"/>
      <c r="S70" s="84"/>
      <c r="T70" s="87"/>
      <c r="U70" s="61"/>
      <c r="V70" s="70"/>
      <c r="W70" s="104"/>
      <c r="X70" s="82"/>
      <c r="Y70" s="61"/>
      <c r="Z70" s="72"/>
      <c r="AA70" s="83"/>
      <c r="AB70" s="98">
        <f t="shared" si="0"/>
        <v>0</v>
      </c>
      <c r="AC70" s="65">
        <f t="shared" si="1"/>
        <v>0</v>
      </c>
      <c r="AD70" s="106"/>
      <c r="AE70" s="61">
        <f t="shared" si="2"/>
        <v>0</v>
      </c>
    </row>
    <row r="71" spans="1:31" ht="12.75">
      <c r="A71" s="101">
        <v>39083</v>
      </c>
      <c r="B71" s="55"/>
      <c r="C71" s="61"/>
      <c r="D71" s="76"/>
      <c r="E71" s="62"/>
      <c r="F71" s="61"/>
      <c r="G71" s="76"/>
      <c r="H71" s="62"/>
      <c r="I71" s="61"/>
      <c r="J71" s="76"/>
      <c r="K71" s="107"/>
      <c r="L71" s="93"/>
      <c r="N71" s="76"/>
      <c r="O71" s="84"/>
      <c r="P71" s="83"/>
      <c r="Q71" s="61"/>
      <c r="R71" s="71"/>
      <c r="S71" s="84"/>
      <c r="T71" s="87"/>
      <c r="U71" s="61"/>
      <c r="V71" s="70"/>
      <c r="W71" s="104"/>
      <c r="X71" s="82"/>
      <c r="Y71" s="61"/>
      <c r="Z71" s="72"/>
      <c r="AA71" s="83"/>
      <c r="AB71" s="98">
        <f t="shared" si="0"/>
        <v>0</v>
      </c>
      <c r="AC71" s="65">
        <f t="shared" si="1"/>
        <v>0</v>
      </c>
      <c r="AD71" s="106" t="e">
        <f aca="true" t="shared" si="3" ref="AD71:AD82">AC71/AB71</f>
        <v>#DIV/0!</v>
      </c>
      <c r="AE71" s="61">
        <f t="shared" si="2"/>
        <v>0</v>
      </c>
    </row>
    <row r="72" spans="1:31" ht="12.75">
      <c r="A72" s="101">
        <v>39114</v>
      </c>
      <c r="B72" s="55"/>
      <c r="C72" s="61"/>
      <c r="D72" s="76"/>
      <c r="E72" s="62"/>
      <c r="F72" s="61"/>
      <c r="G72" s="76"/>
      <c r="H72" s="62"/>
      <c r="I72" s="61"/>
      <c r="J72" s="76"/>
      <c r="K72" s="107"/>
      <c r="L72" s="93"/>
      <c r="N72" s="76"/>
      <c r="O72" s="84"/>
      <c r="P72" s="83"/>
      <c r="Q72" s="61"/>
      <c r="R72" s="71"/>
      <c r="S72" s="84"/>
      <c r="T72" s="87"/>
      <c r="U72" s="61"/>
      <c r="V72" s="70"/>
      <c r="W72" s="104"/>
      <c r="X72" s="82"/>
      <c r="Y72" s="61"/>
      <c r="Z72" s="72"/>
      <c r="AA72" s="83"/>
      <c r="AB72" s="98">
        <f t="shared" si="0"/>
        <v>0</v>
      </c>
      <c r="AC72" s="65">
        <f t="shared" si="1"/>
        <v>0</v>
      </c>
      <c r="AD72" s="106" t="e">
        <f t="shared" si="3"/>
        <v>#DIV/0!</v>
      </c>
      <c r="AE72" s="61">
        <f t="shared" si="2"/>
        <v>0</v>
      </c>
    </row>
    <row r="73" spans="1:31" ht="12.75">
      <c r="A73" s="101">
        <v>39142</v>
      </c>
      <c r="B73" s="55"/>
      <c r="C73" s="61"/>
      <c r="D73" s="76"/>
      <c r="E73" s="62"/>
      <c r="F73" s="61"/>
      <c r="G73" s="76"/>
      <c r="H73" s="62"/>
      <c r="I73" s="61"/>
      <c r="J73" s="76"/>
      <c r="K73" s="107"/>
      <c r="L73" s="93"/>
      <c r="N73" s="76"/>
      <c r="O73" s="84"/>
      <c r="P73" s="83"/>
      <c r="Q73" s="61"/>
      <c r="R73" s="71"/>
      <c r="S73" s="84"/>
      <c r="T73" s="87"/>
      <c r="U73" s="61"/>
      <c r="V73" s="70"/>
      <c r="W73" s="104"/>
      <c r="X73" s="82"/>
      <c r="Y73" s="61"/>
      <c r="Z73" s="72"/>
      <c r="AA73" s="83"/>
      <c r="AB73" s="98">
        <f t="shared" si="0"/>
        <v>0</v>
      </c>
      <c r="AC73" s="65">
        <f t="shared" si="1"/>
        <v>0</v>
      </c>
      <c r="AD73" s="106" t="e">
        <f t="shared" si="3"/>
        <v>#DIV/0!</v>
      </c>
      <c r="AE73" s="61">
        <f t="shared" si="2"/>
        <v>0</v>
      </c>
    </row>
    <row r="74" spans="1:31" ht="12.75">
      <c r="A74" s="101">
        <v>39173</v>
      </c>
      <c r="B74" s="55"/>
      <c r="C74" s="61"/>
      <c r="D74" s="76"/>
      <c r="E74" s="62"/>
      <c r="F74" s="61"/>
      <c r="G74" s="76"/>
      <c r="H74" s="62"/>
      <c r="I74" s="61"/>
      <c r="J74" s="76"/>
      <c r="K74" s="107"/>
      <c r="L74" s="93"/>
      <c r="N74" s="76"/>
      <c r="O74" s="84"/>
      <c r="P74" s="83"/>
      <c r="Q74" s="61"/>
      <c r="R74" s="71"/>
      <c r="S74" s="84"/>
      <c r="T74" s="87"/>
      <c r="U74" s="61"/>
      <c r="V74" s="70"/>
      <c r="W74" s="104"/>
      <c r="X74" s="82"/>
      <c r="Y74" s="61"/>
      <c r="Z74" s="72"/>
      <c r="AA74" s="83"/>
      <c r="AB74" s="98">
        <f t="shared" si="0"/>
        <v>0</v>
      </c>
      <c r="AC74" s="65">
        <f>B74-AB74</f>
        <v>0</v>
      </c>
      <c r="AD74" s="106" t="e">
        <f t="shared" si="3"/>
        <v>#DIV/0!</v>
      </c>
      <c r="AE74" s="61">
        <f t="shared" si="2"/>
        <v>0</v>
      </c>
    </row>
    <row r="75" spans="1:31" ht="12.75">
      <c r="A75" s="101">
        <v>39203</v>
      </c>
      <c r="B75" s="55"/>
      <c r="C75" s="61"/>
      <c r="D75" s="76"/>
      <c r="E75" s="62"/>
      <c r="F75" s="61"/>
      <c r="G75" s="76"/>
      <c r="H75" s="62"/>
      <c r="I75" s="61"/>
      <c r="J75" s="76"/>
      <c r="K75" s="107"/>
      <c r="L75" s="93"/>
      <c r="N75" s="76"/>
      <c r="O75" s="84"/>
      <c r="P75" s="83"/>
      <c r="Q75" s="61"/>
      <c r="R75" s="71"/>
      <c r="S75" s="84"/>
      <c r="T75" s="87"/>
      <c r="U75" s="61"/>
      <c r="V75" s="70"/>
      <c r="W75" s="104"/>
      <c r="X75" s="82"/>
      <c r="Y75" s="61"/>
      <c r="Z75" s="72"/>
      <c r="AA75" s="83"/>
      <c r="AB75" s="98">
        <f t="shared" si="0"/>
        <v>0</v>
      </c>
      <c r="AC75" s="65">
        <f aca="true" t="shared" si="4" ref="AC75:AC81">B75-AB75</f>
        <v>0</v>
      </c>
      <c r="AD75" s="106" t="e">
        <f t="shared" si="3"/>
        <v>#DIV/0!</v>
      </c>
      <c r="AE75" s="61">
        <f t="shared" si="2"/>
        <v>0</v>
      </c>
    </row>
    <row r="76" spans="1:31" ht="12.75">
      <c r="A76" s="101">
        <v>39234</v>
      </c>
      <c r="B76" s="55"/>
      <c r="C76" s="61"/>
      <c r="D76" s="76"/>
      <c r="E76" s="62"/>
      <c r="F76" s="61"/>
      <c r="G76" s="76"/>
      <c r="H76" s="62"/>
      <c r="I76" s="61"/>
      <c r="J76" s="76"/>
      <c r="K76" s="107"/>
      <c r="L76" s="93"/>
      <c r="N76" s="76"/>
      <c r="O76" s="84"/>
      <c r="P76" s="83"/>
      <c r="Q76" s="61"/>
      <c r="R76" s="71"/>
      <c r="S76" s="84"/>
      <c r="T76" s="87"/>
      <c r="U76" s="61"/>
      <c r="V76" s="70"/>
      <c r="W76" s="104"/>
      <c r="X76" s="82"/>
      <c r="Y76" s="61"/>
      <c r="Z76" s="72"/>
      <c r="AA76" s="83"/>
      <c r="AB76" s="98">
        <f aca="true" t="shared" si="5" ref="AB76:AB106">D76+G76+J76+N76+R76+V76+Z76</f>
        <v>0</v>
      </c>
      <c r="AC76" s="65">
        <f t="shared" si="4"/>
        <v>0</v>
      </c>
      <c r="AD76" s="106" t="e">
        <f t="shared" si="3"/>
        <v>#DIV/0!</v>
      </c>
      <c r="AE76" s="61">
        <f aca="true" t="shared" si="6" ref="AE76:AE106">E76+H76+L76+P76+T76+X76+AA76</f>
        <v>0</v>
      </c>
    </row>
    <row r="77" spans="1:31" ht="12.75">
      <c r="A77" s="101">
        <v>39264</v>
      </c>
      <c r="B77" s="55"/>
      <c r="C77" s="61"/>
      <c r="D77" s="76"/>
      <c r="E77" s="62"/>
      <c r="F77" s="61"/>
      <c r="G77" s="76"/>
      <c r="H77" s="62"/>
      <c r="I77" s="61"/>
      <c r="J77" s="76"/>
      <c r="K77" s="107"/>
      <c r="L77" s="93"/>
      <c r="N77" s="76"/>
      <c r="O77" s="84"/>
      <c r="P77" s="83"/>
      <c r="Q77" s="61"/>
      <c r="R77" s="71"/>
      <c r="S77" s="84"/>
      <c r="T77" s="87"/>
      <c r="U77" s="61"/>
      <c r="V77" s="70"/>
      <c r="W77" s="104"/>
      <c r="X77" s="82"/>
      <c r="Y77" s="61"/>
      <c r="Z77" s="72"/>
      <c r="AA77" s="83"/>
      <c r="AB77" s="98">
        <f t="shared" si="5"/>
        <v>0</v>
      </c>
      <c r="AC77" s="65">
        <f t="shared" si="4"/>
        <v>0</v>
      </c>
      <c r="AD77" s="106" t="e">
        <f t="shared" si="3"/>
        <v>#DIV/0!</v>
      </c>
      <c r="AE77" s="61">
        <f t="shared" si="6"/>
        <v>0</v>
      </c>
    </row>
    <row r="78" spans="1:31" ht="12.75">
      <c r="A78" s="101">
        <v>39295</v>
      </c>
      <c r="B78" s="55"/>
      <c r="C78" s="61"/>
      <c r="D78" s="76"/>
      <c r="E78" s="62"/>
      <c r="F78" s="61"/>
      <c r="G78" s="76"/>
      <c r="H78" s="62"/>
      <c r="I78" s="61"/>
      <c r="J78" s="76"/>
      <c r="K78" s="107"/>
      <c r="L78" s="93"/>
      <c r="N78" s="76"/>
      <c r="O78" s="84"/>
      <c r="P78" s="83"/>
      <c r="Q78" s="61"/>
      <c r="R78" s="71"/>
      <c r="S78" s="84"/>
      <c r="T78" s="87"/>
      <c r="U78" s="61"/>
      <c r="V78" s="70"/>
      <c r="W78" s="104"/>
      <c r="X78" s="82"/>
      <c r="Y78" s="61"/>
      <c r="Z78" s="72"/>
      <c r="AA78" s="83"/>
      <c r="AB78" s="98">
        <f t="shared" si="5"/>
        <v>0</v>
      </c>
      <c r="AC78" s="65">
        <f t="shared" si="4"/>
        <v>0</v>
      </c>
      <c r="AD78" s="106" t="e">
        <f t="shared" si="3"/>
        <v>#DIV/0!</v>
      </c>
      <c r="AE78" s="61">
        <f t="shared" si="6"/>
        <v>0</v>
      </c>
    </row>
    <row r="79" spans="1:31" ht="12.75">
      <c r="A79" s="101">
        <v>39326</v>
      </c>
      <c r="B79" s="55"/>
      <c r="C79" s="61"/>
      <c r="D79" s="76"/>
      <c r="E79" s="62"/>
      <c r="F79" s="61"/>
      <c r="G79" s="76"/>
      <c r="H79" s="62"/>
      <c r="I79" s="61"/>
      <c r="J79" s="76"/>
      <c r="K79" s="107"/>
      <c r="L79" s="93"/>
      <c r="N79" s="76"/>
      <c r="O79" s="84"/>
      <c r="P79" s="83"/>
      <c r="Q79" s="61"/>
      <c r="R79" s="71"/>
      <c r="S79" s="84"/>
      <c r="T79" s="87"/>
      <c r="U79" s="61"/>
      <c r="V79" s="70"/>
      <c r="W79" s="104"/>
      <c r="X79" s="82"/>
      <c r="Y79" s="61"/>
      <c r="Z79" s="72"/>
      <c r="AA79" s="83"/>
      <c r="AB79" s="98">
        <f t="shared" si="5"/>
        <v>0</v>
      </c>
      <c r="AC79" s="65">
        <f t="shared" si="4"/>
        <v>0</v>
      </c>
      <c r="AD79" s="106" t="e">
        <f t="shared" si="3"/>
        <v>#DIV/0!</v>
      </c>
      <c r="AE79" s="61">
        <f t="shared" si="6"/>
        <v>0</v>
      </c>
    </row>
    <row r="80" spans="1:31" ht="12.75">
      <c r="A80" s="101">
        <v>39356</v>
      </c>
      <c r="B80" s="55"/>
      <c r="C80" s="61"/>
      <c r="D80" s="76"/>
      <c r="E80" s="62"/>
      <c r="F80" s="61"/>
      <c r="G80" s="76"/>
      <c r="H80" s="62"/>
      <c r="I80" s="61"/>
      <c r="J80" s="76"/>
      <c r="K80" s="107"/>
      <c r="L80" s="93"/>
      <c r="N80" s="76"/>
      <c r="O80" s="84"/>
      <c r="P80" s="83"/>
      <c r="Q80" s="61"/>
      <c r="R80" s="71"/>
      <c r="S80" s="84"/>
      <c r="T80" s="87"/>
      <c r="U80" s="61"/>
      <c r="V80" s="70"/>
      <c r="W80" s="104"/>
      <c r="X80" s="82"/>
      <c r="Y80" s="61"/>
      <c r="Z80" s="72"/>
      <c r="AA80" s="83"/>
      <c r="AB80" s="98">
        <f t="shared" si="5"/>
        <v>0</v>
      </c>
      <c r="AC80" s="65">
        <f t="shared" si="4"/>
        <v>0</v>
      </c>
      <c r="AD80" s="106" t="e">
        <f t="shared" si="3"/>
        <v>#DIV/0!</v>
      </c>
      <c r="AE80" s="61">
        <f t="shared" si="6"/>
        <v>0</v>
      </c>
    </row>
    <row r="81" spans="1:31" ht="12.75">
      <c r="A81" s="101">
        <v>39387</v>
      </c>
      <c r="B81" s="55"/>
      <c r="C81" s="61"/>
      <c r="D81" s="76"/>
      <c r="E81" s="62"/>
      <c r="F81" s="61"/>
      <c r="G81" s="76"/>
      <c r="H81" s="62"/>
      <c r="I81" s="61"/>
      <c r="J81" s="76"/>
      <c r="K81" s="107"/>
      <c r="L81" s="93"/>
      <c r="N81" s="76"/>
      <c r="O81" s="84"/>
      <c r="P81" s="83"/>
      <c r="Q81" s="61"/>
      <c r="R81" s="71"/>
      <c r="S81" s="84"/>
      <c r="T81" s="87"/>
      <c r="U81" s="61"/>
      <c r="V81" s="70"/>
      <c r="W81" s="104"/>
      <c r="X81" s="82"/>
      <c r="Y81" s="61"/>
      <c r="Z81" s="72"/>
      <c r="AA81" s="83"/>
      <c r="AB81" s="98">
        <f t="shared" si="5"/>
        <v>0</v>
      </c>
      <c r="AC81" s="65">
        <f t="shared" si="4"/>
        <v>0</v>
      </c>
      <c r="AD81" s="106" t="e">
        <f t="shared" si="3"/>
        <v>#DIV/0!</v>
      </c>
      <c r="AE81" s="61">
        <f t="shared" si="6"/>
        <v>0</v>
      </c>
    </row>
    <row r="82" spans="1:31" s="110" customFormat="1" ht="12.75">
      <c r="A82" s="108">
        <v>39417</v>
      </c>
      <c r="B82" s="57"/>
      <c r="C82" s="109"/>
      <c r="D82" s="77"/>
      <c r="E82" s="62"/>
      <c r="F82" s="109"/>
      <c r="G82" s="77"/>
      <c r="H82" s="62"/>
      <c r="I82" s="109"/>
      <c r="J82" s="77"/>
      <c r="K82" s="107"/>
      <c r="L82" s="94"/>
      <c r="N82" s="77"/>
      <c r="O82" s="111"/>
      <c r="P82" s="95"/>
      <c r="Q82" s="109"/>
      <c r="R82" s="79"/>
      <c r="S82" s="111"/>
      <c r="T82" s="87"/>
      <c r="U82" s="109"/>
      <c r="V82" s="60"/>
      <c r="W82" s="112"/>
      <c r="X82" s="82"/>
      <c r="Y82" s="109"/>
      <c r="Z82" s="73"/>
      <c r="AA82" s="95"/>
      <c r="AB82" s="98">
        <f t="shared" si="5"/>
        <v>0</v>
      </c>
      <c r="AC82" s="113">
        <f>B82-AB82</f>
        <v>0</v>
      </c>
      <c r="AD82" s="106" t="e">
        <f t="shared" si="3"/>
        <v>#DIV/0!</v>
      </c>
      <c r="AE82" s="61">
        <f t="shared" si="6"/>
        <v>0</v>
      </c>
    </row>
    <row r="83" spans="1:31" s="116" customFormat="1" ht="12.75">
      <c r="A83" s="114">
        <v>39448</v>
      </c>
      <c r="B83" s="55"/>
      <c r="C83" s="60"/>
      <c r="D83" s="76"/>
      <c r="E83" s="62"/>
      <c r="F83"/>
      <c r="G83" s="76"/>
      <c r="H83" s="62"/>
      <c r="I83" s="60"/>
      <c r="J83" s="76"/>
      <c r="K83" s="105"/>
      <c r="L83" s="93"/>
      <c r="M83" s="97"/>
      <c r="N83" s="76"/>
      <c r="O83" s="84"/>
      <c r="P83" s="93"/>
      <c r="Q83" s="60"/>
      <c r="R83" s="71"/>
      <c r="S83" s="93"/>
      <c r="T83" s="87"/>
      <c r="U83" s="60"/>
      <c r="V83" s="70"/>
      <c r="W83" s="104"/>
      <c r="X83" s="82"/>
      <c r="Y83" s="60"/>
      <c r="Z83" s="72"/>
      <c r="AA83" s="93"/>
      <c r="AB83" s="98">
        <f t="shared" si="5"/>
        <v>0</v>
      </c>
      <c r="AC83" s="112">
        <f aca="true" t="shared" si="7" ref="AC83:AC106">B83-AB83</f>
        <v>0</v>
      </c>
      <c r="AD83" s="115" t="e">
        <f>AC83/AB83</f>
        <v>#DIV/0!</v>
      </c>
      <c r="AE83" s="61">
        <f t="shared" si="6"/>
        <v>0</v>
      </c>
    </row>
    <row r="84" spans="1:31" s="35" customFormat="1" ht="12.75">
      <c r="A84" s="117">
        <v>39479</v>
      </c>
      <c r="B84" s="55"/>
      <c r="C84" s="60"/>
      <c r="D84" s="76"/>
      <c r="E84" s="62"/>
      <c r="F84"/>
      <c r="G84" s="76"/>
      <c r="H84" s="62"/>
      <c r="I84" s="60"/>
      <c r="J84" s="76"/>
      <c r="K84" s="105"/>
      <c r="L84" s="93"/>
      <c r="M84" s="97"/>
      <c r="N84" s="76"/>
      <c r="O84" s="84"/>
      <c r="P84" s="93"/>
      <c r="Q84" s="70"/>
      <c r="R84" s="71"/>
      <c r="S84" s="93"/>
      <c r="T84" s="87"/>
      <c r="U84" s="60"/>
      <c r="V84" s="70"/>
      <c r="W84" s="104"/>
      <c r="X84" s="82"/>
      <c r="Y84" s="60"/>
      <c r="Z84" s="72"/>
      <c r="AA84" s="93"/>
      <c r="AB84" s="98">
        <f t="shared" si="5"/>
        <v>0</v>
      </c>
      <c r="AC84" s="112">
        <f t="shared" si="7"/>
        <v>0</v>
      </c>
      <c r="AD84" s="118" t="e">
        <f aca="true" t="shared" si="8" ref="AD84:AD106">AC84/AB84</f>
        <v>#DIV/0!</v>
      </c>
      <c r="AE84" s="61">
        <f t="shared" si="6"/>
        <v>0</v>
      </c>
    </row>
    <row r="85" spans="1:31" s="35" customFormat="1" ht="12.75">
      <c r="A85" s="117">
        <v>39508</v>
      </c>
      <c r="B85" s="55"/>
      <c r="C85" s="60"/>
      <c r="D85" s="76"/>
      <c r="E85" s="62"/>
      <c r="F85"/>
      <c r="G85" s="76"/>
      <c r="H85" s="62"/>
      <c r="I85" s="60"/>
      <c r="J85" s="76"/>
      <c r="K85" s="105"/>
      <c r="L85" s="93"/>
      <c r="M85" s="97"/>
      <c r="N85" s="76"/>
      <c r="O85" s="84"/>
      <c r="P85" s="93"/>
      <c r="Q85" s="70"/>
      <c r="R85" s="71"/>
      <c r="S85" s="93"/>
      <c r="T85" s="87"/>
      <c r="U85" s="60"/>
      <c r="V85" s="70"/>
      <c r="W85" s="104"/>
      <c r="X85" s="82"/>
      <c r="Y85" s="60"/>
      <c r="Z85" s="72"/>
      <c r="AA85" s="93"/>
      <c r="AB85" s="98">
        <f t="shared" si="5"/>
        <v>0</v>
      </c>
      <c r="AC85" s="112">
        <f t="shared" si="7"/>
        <v>0</v>
      </c>
      <c r="AD85" s="118" t="e">
        <f t="shared" si="8"/>
        <v>#DIV/0!</v>
      </c>
      <c r="AE85" s="61">
        <f t="shared" si="6"/>
        <v>0</v>
      </c>
    </row>
    <row r="86" spans="1:31" s="35" customFormat="1" ht="12.75">
      <c r="A86" s="117">
        <v>39539</v>
      </c>
      <c r="B86" s="55"/>
      <c r="C86" s="60"/>
      <c r="D86" s="76"/>
      <c r="E86" s="62"/>
      <c r="F86"/>
      <c r="G86" s="76"/>
      <c r="H86" s="62"/>
      <c r="I86" s="60"/>
      <c r="J86" s="76"/>
      <c r="K86" s="105"/>
      <c r="L86" s="93"/>
      <c r="M86" s="97"/>
      <c r="N86" s="76"/>
      <c r="O86" s="84"/>
      <c r="P86" s="93"/>
      <c r="Q86" s="70"/>
      <c r="R86" s="71"/>
      <c r="S86" s="119"/>
      <c r="T86" s="87"/>
      <c r="U86" s="60"/>
      <c r="V86" s="70"/>
      <c r="W86" s="104"/>
      <c r="X86" s="82"/>
      <c r="Y86" s="60"/>
      <c r="Z86" s="72"/>
      <c r="AA86" s="93"/>
      <c r="AB86" s="98">
        <f t="shared" si="5"/>
        <v>0</v>
      </c>
      <c r="AC86" s="112">
        <f t="shared" si="7"/>
        <v>0</v>
      </c>
      <c r="AD86" s="118" t="e">
        <f t="shared" si="8"/>
        <v>#DIV/0!</v>
      </c>
      <c r="AE86" s="61">
        <f t="shared" si="6"/>
        <v>0</v>
      </c>
    </row>
    <row r="87" spans="1:31" s="35" customFormat="1" ht="12.75">
      <c r="A87" s="117">
        <v>39569</v>
      </c>
      <c r="B87" s="55"/>
      <c r="C87" s="60"/>
      <c r="D87" s="76"/>
      <c r="E87" s="62"/>
      <c r="F87"/>
      <c r="G87" s="76"/>
      <c r="H87" s="62"/>
      <c r="I87" s="60"/>
      <c r="J87" s="76"/>
      <c r="K87" s="105"/>
      <c r="L87" s="93"/>
      <c r="M87" s="97"/>
      <c r="N87" s="76"/>
      <c r="O87" s="84"/>
      <c r="P87" s="93"/>
      <c r="Q87" s="70"/>
      <c r="R87" s="71"/>
      <c r="S87" s="119"/>
      <c r="T87" s="87"/>
      <c r="U87" s="60"/>
      <c r="V87" s="70"/>
      <c r="W87" s="104"/>
      <c r="X87" s="82"/>
      <c r="Y87" s="60"/>
      <c r="Z87" s="72"/>
      <c r="AA87" s="93"/>
      <c r="AB87" s="98">
        <f t="shared" si="5"/>
        <v>0</v>
      </c>
      <c r="AC87" s="112">
        <f t="shared" si="7"/>
        <v>0</v>
      </c>
      <c r="AD87" s="118" t="e">
        <f t="shared" si="8"/>
        <v>#DIV/0!</v>
      </c>
      <c r="AE87" s="61">
        <f t="shared" si="6"/>
        <v>0</v>
      </c>
    </row>
    <row r="88" spans="1:31" s="35" customFormat="1" ht="12.75">
      <c r="A88" s="117">
        <v>39600</v>
      </c>
      <c r="B88" s="55"/>
      <c r="C88" s="60"/>
      <c r="D88" s="76"/>
      <c r="E88" s="62"/>
      <c r="F88"/>
      <c r="G88" s="76"/>
      <c r="H88" s="62"/>
      <c r="I88" s="60"/>
      <c r="J88" s="76"/>
      <c r="K88" s="105"/>
      <c r="L88" s="93"/>
      <c r="M88" s="97"/>
      <c r="N88" s="76"/>
      <c r="O88" s="84"/>
      <c r="P88" s="93"/>
      <c r="Q88" s="70"/>
      <c r="R88" s="71"/>
      <c r="S88" s="119"/>
      <c r="T88" s="87"/>
      <c r="U88" s="60"/>
      <c r="V88" s="70"/>
      <c r="W88" s="104"/>
      <c r="X88" s="82"/>
      <c r="Y88" s="60"/>
      <c r="Z88" s="72"/>
      <c r="AA88" s="93"/>
      <c r="AB88" s="98">
        <f t="shared" si="5"/>
        <v>0</v>
      </c>
      <c r="AC88" s="112">
        <f t="shared" si="7"/>
        <v>0</v>
      </c>
      <c r="AD88" s="118" t="e">
        <f t="shared" si="8"/>
        <v>#DIV/0!</v>
      </c>
      <c r="AE88" s="61">
        <f t="shared" si="6"/>
        <v>0</v>
      </c>
    </row>
    <row r="89" spans="1:31" s="35" customFormat="1" ht="12.75">
      <c r="A89" s="117">
        <v>39630</v>
      </c>
      <c r="B89" s="55"/>
      <c r="C89" s="60"/>
      <c r="D89" s="76"/>
      <c r="E89" s="62"/>
      <c r="F89"/>
      <c r="G89" s="76"/>
      <c r="H89" s="62"/>
      <c r="I89" s="60"/>
      <c r="J89" s="76"/>
      <c r="K89" s="105"/>
      <c r="L89" s="93"/>
      <c r="M89" s="97"/>
      <c r="N89" s="76"/>
      <c r="O89" s="84"/>
      <c r="P89" s="93"/>
      <c r="Q89" s="70"/>
      <c r="R89" s="71"/>
      <c r="S89" s="119"/>
      <c r="T89" s="87"/>
      <c r="U89" s="60"/>
      <c r="V89" s="70"/>
      <c r="W89" s="104"/>
      <c r="X89" s="82"/>
      <c r="Y89" s="60"/>
      <c r="Z89" s="72"/>
      <c r="AA89" s="93"/>
      <c r="AB89" s="98">
        <f t="shared" si="5"/>
        <v>0</v>
      </c>
      <c r="AC89" s="112">
        <f t="shared" si="7"/>
        <v>0</v>
      </c>
      <c r="AD89" s="118" t="e">
        <f t="shared" si="8"/>
        <v>#DIV/0!</v>
      </c>
      <c r="AE89" s="61">
        <f t="shared" si="6"/>
        <v>0</v>
      </c>
    </row>
    <row r="90" spans="1:31" s="35" customFormat="1" ht="12.75">
      <c r="A90" s="117">
        <v>39661</v>
      </c>
      <c r="B90" s="55"/>
      <c r="C90" s="60"/>
      <c r="D90" s="76"/>
      <c r="E90" s="62"/>
      <c r="F90"/>
      <c r="G90" s="76"/>
      <c r="H90" s="62"/>
      <c r="I90" s="60"/>
      <c r="J90" s="76"/>
      <c r="K90" s="105"/>
      <c r="L90" s="93"/>
      <c r="M90" s="97"/>
      <c r="N90" s="76"/>
      <c r="O90" s="84"/>
      <c r="P90" s="93"/>
      <c r="Q90" s="70"/>
      <c r="R90" s="71"/>
      <c r="S90" s="119"/>
      <c r="T90" s="87"/>
      <c r="U90" s="60"/>
      <c r="V90" s="70"/>
      <c r="W90" s="104"/>
      <c r="X90" s="82"/>
      <c r="Y90" s="60"/>
      <c r="Z90" s="72"/>
      <c r="AA90" s="93"/>
      <c r="AB90" s="98">
        <f t="shared" si="5"/>
        <v>0</v>
      </c>
      <c r="AC90" s="112">
        <f t="shared" si="7"/>
        <v>0</v>
      </c>
      <c r="AD90" s="118" t="e">
        <f t="shared" si="8"/>
        <v>#DIV/0!</v>
      </c>
      <c r="AE90" s="61">
        <f t="shared" si="6"/>
        <v>0</v>
      </c>
    </row>
    <row r="91" spans="1:31" s="35" customFormat="1" ht="12.75">
      <c r="A91" s="117">
        <v>39692</v>
      </c>
      <c r="B91" s="55"/>
      <c r="C91" s="60"/>
      <c r="D91" s="76"/>
      <c r="E91" s="62"/>
      <c r="F91"/>
      <c r="G91" s="76"/>
      <c r="H91" s="62"/>
      <c r="I91" s="60"/>
      <c r="J91" s="76"/>
      <c r="K91" s="105"/>
      <c r="L91" s="93"/>
      <c r="M91" s="97"/>
      <c r="N91" s="76"/>
      <c r="O91" s="84"/>
      <c r="P91" s="93"/>
      <c r="Q91" s="70"/>
      <c r="R91" s="71"/>
      <c r="S91" s="119"/>
      <c r="T91" s="87"/>
      <c r="U91" s="60"/>
      <c r="V91" s="70"/>
      <c r="W91" s="104"/>
      <c r="X91" s="82"/>
      <c r="Y91" s="60"/>
      <c r="Z91" s="72"/>
      <c r="AA91" s="93"/>
      <c r="AB91" s="98">
        <f t="shared" si="5"/>
        <v>0</v>
      </c>
      <c r="AC91" s="112">
        <f t="shared" si="7"/>
        <v>0</v>
      </c>
      <c r="AD91" s="118" t="e">
        <f t="shared" si="8"/>
        <v>#DIV/0!</v>
      </c>
      <c r="AE91" s="61">
        <f t="shared" si="6"/>
        <v>0</v>
      </c>
    </row>
    <row r="92" spans="1:31" s="35" customFormat="1" ht="12.75">
      <c r="A92" s="117">
        <v>39722</v>
      </c>
      <c r="B92" s="55"/>
      <c r="C92" s="60"/>
      <c r="D92" s="76"/>
      <c r="E92" s="62"/>
      <c r="F92"/>
      <c r="G92" s="76"/>
      <c r="H92" s="62"/>
      <c r="I92" s="60"/>
      <c r="J92" s="76"/>
      <c r="K92" s="105"/>
      <c r="L92" s="93"/>
      <c r="M92" s="97"/>
      <c r="N92" s="76"/>
      <c r="O92" s="84"/>
      <c r="P92" s="93"/>
      <c r="Q92" s="70"/>
      <c r="R92" s="71"/>
      <c r="S92" s="119"/>
      <c r="T92" s="87"/>
      <c r="U92" s="60"/>
      <c r="V92" s="70"/>
      <c r="W92" s="104"/>
      <c r="X92" s="82"/>
      <c r="Y92" s="60"/>
      <c r="Z92" s="72"/>
      <c r="AA92" s="93"/>
      <c r="AB92" s="98">
        <f t="shared" si="5"/>
        <v>0</v>
      </c>
      <c r="AC92" s="112">
        <f t="shared" si="7"/>
        <v>0</v>
      </c>
      <c r="AD92" s="118" t="e">
        <f t="shared" si="8"/>
        <v>#DIV/0!</v>
      </c>
      <c r="AE92" s="61">
        <f t="shared" si="6"/>
        <v>0</v>
      </c>
    </row>
    <row r="93" spans="1:31" s="35" customFormat="1" ht="12.75">
      <c r="A93" s="117">
        <v>39753</v>
      </c>
      <c r="B93" s="55"/>
      <c r="C93" s="60"/>
      <c r="D93" s="76"/>
      <c r="E93" s="62"/>
      <c r="F93"/>
      <c r="G93" s="76"/>
      <c r="H93" s="62"/>
      <c r="I93" s="60"/>
      <c r="J93" s="76"/>
      <c r="K93" s="105"/>
      <c r="L93" s="93"/>
      <c r="M93" s="97"/>
      <c r="N93" s="76"/>
      <c r="O93" s="84"/>
      <c r="P93" s="93"/>
      <c r="Q93" s="70"/>
      <c r="R93" s="71"/>
      <c r="S93" s="93"/>
      <c r="T93" s="87"/>
      <c r="U93" s="60"/>
      <c r="V93" s="70"/>
      <c r="W93" s="104"/>
      <c r="X93" s="82"/>
      <c r="Y93" s="60"/>
      <c r="Z93" s="72"/>
      <c r="AA93" s="93"/>
      <c r="AB93" s="98">
        <f t="shared" si="5"/>
        <v>0</v>
      </c>
      <c r="AC93" s="112">
        <f t="shared" si="7"/>
        <v>0</v>
      </c>
      <c r="AD93" s="118" t="e">
        <f>AC93/AB93</f>
        <v>#DIV/0!</v>
      </c>
      <c r="AE93" s="61">
        <f t="shared" si="6"/>
        <v>0</v>
      </c>
    </row>
    <row r="94" spans="1:31" s="35" customFormat="1" ht="12.75">
      <c r="A94" s="117">
        <v>39783</v>
      </c>
      <c r="B94" s="55"/>
      <c r="C94" s="60"/>
      <c r="D94" s="76"/>
      <c r="E94" s="62"/>
      <c r="F94"/>
      <c r="G94" s="76"/>
      <c r="H94" s="62"/>
      <c r="I94" s="60"/>
      <c r="J94" s="76"/>
      <c r="K94" s="105"/>
      <c r="L94" s="93"/>
      <c r="M94" s="97"/>
      <c r="N94" s="76"/>
      <c r="O94" s="84"/>
      <c r="P94" s="93"/>
      <c r="Q94" s="70"/>
      <c r="R94" s="71"/>
      <c r="S94" s="93"/>
      <c r="T94" s="87"/>
      <c r="U94" s="60"/>
      <c r="V94" s="70"/>
      <c r="W94" s="104"/>
      <c r="X94" s="82"/>
      <c r="Y94" s="60"/>
      <c r="Z94" s="72"/>
      <c r="AA94" s="93"/>
      <c r="AB94" s="98">
        <f t="shared" si="5"/>
        <v>0</v>
      </c>
      <c r="AC94" s="112">
        <f t="shared" si="7"/>
        <v>0</v>
      </c>
      <c r="AD94" s="118" t="e">
        <f t="shared" si="8"/>
        <v>#DIV/0!</v>
      </c>
      <c r="AE94" s="61">
        <f t="shared" si="6"/>
        <v>0</v>
      </c>
    </row>
    <row r="95" spans="1:31" s="35" customFormat="1" ht="12.75">
      <c r="A95" s="117">
        <v>39814</v>
      </c>
      <c r="B95" s="55"/>
      <c r="C95" s="60"/>
      <c r="D95" s="76"/>
      <c r="E95" s="62"/>
      <c r="F95" s="60"/>
      <c r="G95" s="76"/>
      <c r="H95" s="62"/>
      <c r="I95" s="60"/>
      <c r="J95" s="76"/>
      <c r="K95" s="105"/>
      <c r="L95" s="93"/>
      <c r="M95" s="116"/>
      <c r="N95" s="76"/>
      <c r="O95" s="84"/>
      <c r="P95" s="93"/>
      <c r="Q95" s="70"/>
      <c r="R95" s="71"/>
      <c r="S95" s="93"/>
      <c r="T95" s="87"/>
      <c r="U95" s="60"/>
      <c r="V95" s="70"/>
      <c r="W95" s="104"/>
      <c r="X95" s="82"/>
      <c r="Y95" s="60"/>
      <c r="Z95" s="72"/>
      <c r="AA95" s="93"/>
      <c r="AB95" s="98">
        <f t="shared" si="5"/>
        <v>0</v>
      </c>
      <c r="AC95" s="112">
        <f t="shared" si="7"/>
        <v>0</v>
      </c>
      <c r="AD95" s="118" t="e">
        <f t="shared" si="8"/>
        <v>#DIV/0!</v>
      </c>
      <c r="AE95" s="61">
        <f t="shared" si="6"/>
        <v>0</v>
      </c>
    </row>
    <row r="96" spans="1:31" s="35" customFormat="1" ht="12.75">
      <c r="A96" s="117">
        <v>39845</v>
      </c>
      <c r="B96" s="55"/>
      <c r="C96" s="60"/>
      <c r="D96" s="76"/>
      <c r="E96" s="62"/>
      <c r="F96" s="60"/>
      <c r="G96" s="76"/>
      <c r="H96" s="62"/>
      <c r="I96" s="60"/>
      <c r="J96" s="76"/>
      <c r="K96" s="105"/>
      <c r="L96" s="93"/>
      <c r="M96" s="116"/>
      <c r="N96" s="76"/>
      <c r="O96" s="84"/>
      <c r="P96" s="93"/>
      <c r="Q96" s="70"/>
      <c r="R96" s="71"/>
      <c r="S96" s="93"/>
      <c r="T96" s="87"/>
      <c r="U96" s="60"/>
      <c r="V96" s="70"/>
      <c r="W96" s="104"/>
      <c r="X96" s="82"/>
      <c r="Y96" s="60"/>
      <c r="Z96" s="72"/>
      <c r="AA96" s="93"/>
      <c r="AB96" s="98">
        <f t="shared" si="5"/>
        <v>0</v>
      </c>
      <c r="AC96" s="112">
        <f t="shared" si="7"/>
        <v>0</v>
      </c>
      <c r="AD96" s="118" t="e">
        <f t="shared" si="8"/>
        <v>#DIV/0!</v>
      </c>
      <c r="AE96" s="61">
        <f t="shared" si="6"/>
        <v>0</v>
      </c>
    </row>
    <row r="97" spans="1:31" s="35" customFormat="1" ht="12.75">
      <c r="A97" s="117">
        <v>39873</v>
      </c>
      <c r="B97" s="55"/>
      <c r="C97" s="60"/>
      <c r="D97" s="76"/>
      <c r="E97" s="62"/>
      <c r="F97" s="60"/>
      <c r="G97" s="76"/>
      <c r="H97" s="62"/>
      <c r="I97" s="60"/>
      <c r="J97" s="76"/>
      <c r="K97" s="105"/>
      <c r="L97" s="93"/>
      <c r="M97" s="116"/>
      <c r="N97" s="76"/>
      <c r="O97" s="84"/>
      <c r="P97" s="93"/>
      <c r="Q97" s="70"/>
      <c r="R97" s="71"/>
      <c r="S97" s="93"/>
      <c r="T97" s="87"/>
      <c r="U97" s="60"/>
      <c r="V97" s="70"/>
      <c r="W97" s="104"/>
      <c r="X97" s="82"/>
      <c r="Y97" s="60"/>
      <c r="Z97" s="72"/>
      <c r="AA97" s="93"/>
      <c r="AB97" s="98">
        <f t="shared" si="5"/>
        <v>0</v>
      </c>
      <c r="AC97" s="112">
        <f t="shared" si="7"/>
        <v>0</v>
      </c>
      <c r="AD97" s="118" t="e">
        <f t="shared" si="8"/>
        <v>#DIV/0!</v>
      </c>
      <c r="AE97" s="61">
        <f t="shared" si="6"/>
        <v>0</v>
      </c>
    </row>
    <row r="98" spans="1:31" s="35" customFormat="1" ht="12.75">
      <c r="A98" s="117">
        <v>39904</v>
      </c>
      <c r="B98" s="55"/>
      <c r="C98" s="60"/>
      <c r="D98" s="76"/>
      <c r="E98" s="62"/>
      <c r="F98" s="60"/>
      <c r="G98" s="76"/>
      <c r="H98" s="62"/>
      <c r="I98" s="60"/>
      <c r="J98" s="76"/>
      <c r="K98" s="105"/>
      <c r="L98" s="93"/>
      <c r="M98" s="116"/>
      <c r="N98" s="76"/>
      <c r="O98" s="84"/>
      <c r="P98" s="93"/>
      <c r="Q98" s="70"/>
      <c r="R98" s="71"/>
      <c r="S98" s="93"/>
      <c r="T98" s="87"/>
      <c r="U98" s="60"/>
      <c r="V98" s="70"/>
      <c r="W98" s="104"/>
      <c r="X98" s="82"/>
      <c r="Y98" s="60"/>
      <c r="Z98" s="72"/>
      <c r="AA98" s="93"/>
      <c r="AB98" s="98">
        <f t="shared" si="5"/>
        <v>0</v>
      </c>
      <c r="AC98" s="112">
        <f t="shared" si="7"/>
        <v>0</v>
      </c>
      <c r="AD98" s="118" t="e">
        <f t="shared" si="8"/>
        <v>#DIV/0!</v>
      </c>
      <c r="AE98" s="61">
        <f t="shared" si="6"/>
        <v>0</v>
      </c>
    </row>
    <row r="99" spans="1:31" s="35" customFormat="1" ht="12.75">
      <c r="A99" s="117">
        <v>39934</v>
      </c>
      <c r="B99" s="55"/>
      <c r="C99" s="60"/>
      <c r="D99" s="76"/>
      <c r="E99" s="62"/>
      <c r="F99" s="60"/>
      <c r="G99" s="76"/>
      <c r="H99" s="62"/>
      <c r="I99" s="60"/>
      <c r="J99" s="76"/>
      <c r="K99" s="105"/>
      <c r="L99" s="93"/>
      <c r="M99" s="116"/>
      <c r="N99" s="76"/>
      <c r="O99" s="84"/>
      <c r="P99" s="93"/>
      <c r="Q99" s="70"/>
      <c r="R99" s="71"/>
      <c r="S99" s="93"/>
      <c r="T99" s="87"/>
      <c r="U99" s="60"/>
      <c r="V99" s="70"/>
      <c r="W99" s="104"/>
      <c r="X99" s="82"/>
      <c r="Y99" s="60"/>
      <c r="Z99" s="72"/>
      <c r="AA99" s="93"/>
      <c r="AB99" s="98">
        <f t="shared" si="5"/>
        <v>0</v>
      </c>
      <c r="AC99" s="112">
        <f t="shared" si="7"/>
        <v>0</v>
      </c>
      <c r="AD99" s="118" t="e">
        <f t="shared" si="8"/>
        <v>#DIV/0!</v>
      </c>
      <c r="AE99" s="61">
        <f t="shared" si="6"/>
        <v>0</v>
      </c>
    </row>
    <row r="100" spans="1:31" s="35" customFormat="1" ht="12.75">
      <c r="A100" s="117">
        <v>39965</v>
      </c>
      <c r="B100" s="55"/>
      <c r="C100" s="60"/>
      <c r="D100" s="76"/>
      <c r="E100" s="62"/>
      <c r="F100" s="60"/>
      <c r="G100" s="76"/>
      <c r="H100" s="62"/>
      <c r="I100" s="60"/>
      <c r="J100" s="76"/>
      <c r="K100" s="105"/>
      <c r="L100" s="93"/>
      <c r="M100" s="116"/>
      <c r="N100" s="76"/>
      <c r="O100" s="119"/>
      <c r="P100" s="93"/>
      <c r="Q100" s="70"/>
      <c r="R100" s="71"/>
      <c r="S100" s="93"/>
      <c r="T100" s="87"/>
      <c r="U100" s="60"/>
      <c r="V100" s="70"/>
      <c r="W100" s="104"/>
      <c r="X100" s="82"/>
      <c r="Y100" s="60"/>
      <c r="Z100" s="72"/>
      <c r="AA100" s="93"/>
      <c r="AB100" s="98">
        <f t="shared" si="5"/>
        <v>0</v>
      </c>
      <c r="AC100" s="112">
        <f t="shared" si="7"/>
        <v>0</v>
      </c>
      <c r="AD100" s="118" t="e">
        <f t="shared" si="8"/>
        <v>#DIV/0!</v>
      </c>
      <c r="AE100" s="61">
        <f t="shared" si="6"/>
        <v>0</v>
      </c>
    </row>
    <row r="101" spans="1:31" s="35" customFormat="1" ht="12.75">
      <c r="A101" s="117">
        <v>39995</v>
      </c>
      <c r="B101" s="55"/>
      <c r="C101" s="60"/>
      <c r="D101" s="76"/>
      <c r="E101" s="62"/>
      <c r="F101" s="60"/>
      <c r="G101" s="76"/>
      <c r="H101" s="62"/>
      <c r="I101" s="60"/>
      <c r="J101" s="76"/>
      <c r="K101" s="105"/>
      <c r="L101" s="93"/>
      <c r="M101" s="116"/>
      <c r="N101" s="76"/>
      <c r="O101" s="84"/>
      <c r="P101" s="93"/>
      <c r="Q101" s="70"/>
      <c r="R101" s="71"/>
      <c r="S101" s="93"/>
      <c r="T101" s="87"/>
      <c r="U101" s="60"/>
      <c r="V101" s="70"/>
      <c r="W101" s="104"/>
      <c r="X101" s="82"/>
      <c r="Y101" s="60"/>
      <c r="Z101" s="72"/>
      <c r="AA101" s="93"/>
      <c r="AB101" s="98">
        <f t="shared" si="5"/>
        <v>0</v>
      </c>
      <c r="AC101" s="112">
        <f t="shared" si="7"/>
        <v>0</v>
      </c>
      <c r="AD101" s="118" t="e">
        <f t="shared" si="8"/>
        <v>#DIV/0!</v>
      </c>
      <c r="AE101" s="61">
        <f t="shared" si="6"/>
        <v>0</v>
      </c>
    </row>
    <row r="102" spans="1:31" s="35" customFormat="1" ht="12.75">
      <c r="A102" s="117">
        <v>40026</v>
      </c>
      <c r="B102" s="55"/>
      <c r="C102" s="60"/>
      <c r="D102" s="76"/>
      <c r="E102" s="62"/>
      <c r="F102" s="60"/>
      <c r="G102" s="76"/>
      <c r="H102" s="62"/>
      <c r="I102" s="60"/>
      <c r="J102" s="76"/>
      <c r="K102" s="105"/>
      <c r="L102" s="93"/>
      <c r="M102" s="116"/>
      <c r="N102" s="76"/>
      <c r="O102" s="84"/>
      <c r="P102" s="93"/>
      <c r="Q102" s="70"/>
      <c r="R102" s="71"/>
      <c r="S102" s="119"/>
      <c r="T102" s="87"/>
      <c r="U102" s="60"/>
      <c r="V102" s="70"/>
      <c r="W102" s="104"/>
      <c r="X102" s="82"/>
      <c r="Y102" s="60"/>
      <c r="Z102" s="72"/>
      <c r="AA102" s="93"/>
      <c r="AB102" s="98">
        <f t="shared" si="5"/>
        <v>0</v>
      </c>
      <c r="AC102" s="112">
        <f t="shared" si="7"/>
        <v>0</v>
      </c>
      <c r="AD102" s="118" t="e">
        <f t="shared" si="8"/>
        <v>#DIV/0!</v>
      </c>
      <c r="AE102" s="61">
        <f t="shared" si="6"/>
        <v>0</v>
      </c>
    </row>
    <row r="103" spans="1:31" s="35" customFormat="1" ht="12.75">
      <c r="A103" s="117">
        <v>40057</v>
      </c>
      <c r="B103" s="55"/>
      <c r="C103" s="60"/>
      <c r="D103" s="76"/>
      <c r="E103" s="62"/>
      <c r="F103" s="60"/>
      <c r="G103" s="76"/>
      <c r="H103" s="62"/>
      <c r="I103" s="60"/>
      <c r="J103" s="76"/>
      <c r="K103" s="105"/>
      <c r="L103" s="93"/>
      <c r="M103" s="116"/>
      <c r="N103" s="76"/>
      <c r="O103" s="84"/>
      <c r="P103" s="93"/>
      <c r="Q103" s="70"/>
      <c r="R103" s="71"/>
      <c r="S103" s="119"/>
      <c r="T103" s="87"/>
      <c r="U103" s="60"/>
      <c r="V103" s="70"/>
      <c r="W103" s="104"/>
      <c r="X103" s="82"/>
      <c r="Y103" s="60"/>
      <c r="Z103" s="74"/>
      <c r="AA103" s="93"/>
      <c r="AB103" s="98">
        <f t="shared" si="5"/>
        <v>0</v>
      </c>
      <c r="AC103" s="112">
        <f t="shared" si="7"/>
        <v>0</v>
      </c>
      <c r="AD103" s="118" t="e">
        <f t="shared" si="8"/>
        <v>#DIV/0!</v>
      </c>
      <c r="AE103" s="61">
        <f t="shared" si="6"/>
        <v>0</v>
      </c>
    </row>
    <row r="104" spans="1:31" s="35" customFormat="1" ht="12.75">
      <c r="A104" s="117">
        <v>40087</v>
      </c>
      <c r="B104" s="55"/>
      <c r="C104" s="60"/>
      <c r="D104" s="76"/>
      <c r="E104" s="62"/>
      <c r="F104" s="60"/>
      <c r="G104" s="76"/>
      <c r="H104" s="62"/>
      <c r="I104" s="60"/>
      <c r="J104" s="76"/>
      <c r="K104" s="105"/>
      <c r="L104" s="93"/>
      <c r="M104" s="116"/>
      <c r="N104" s="76"/>
      <c r="O104" s="84"/>
      <c r="P104" s="93"/>
      <c r="Q104" s="70"/>
      <c r="R104" s="71"/>
      <c r="S104" s="93"/>
      <c r="T104" s="87"/>
      <c r="U104" s="60"/>
      <c r="V104" s="70"/>
      <c r="W104" s="104"/>
      <c r="X104" s="82"/>
      <c r="Y104" s="60"/>
      <c r="Z104" s="72"/>
      <c r="AA104" s="93"/>
      <c r="AB104" s="98">
        <f t="shared" si="5"/>
        <v>0</v>
      </c>
      <c r="AC104" s="112">
        <f>B104-AB104</f>
        <v>0</v>
      </c>
      <c r="AD104" s="118" t="e">
        <f>AC104/AB104</f>
        <v>#DIV/0!</v>
      </c>
      <c r="AE104" s="61">
        <f t="shared" si="6"/>
        <v>0</v>
      </c>
    </row>
    <row r="105" spans="1:31" s="35" customFormat="1" ht="12.75">
      <c r="A105" s="117">
        <v>40118</v>
      </c>
      <c r="B105" s="18"/>
      <c r="C105" s="60"/>
      <c r="D105" s="76"/>
      <c r="E105" s="62"/>
      <c r="F105" s="60"/>
      <c r="G105" s="76"/>
      <c r="H105" s="62"/>
      <c r="I105" s="60"/>
      <c r="J105" s="76"/>
      <c r="K105" s="105"/>
      <c r="L105" s="93"/>
      <c r="M105" s="116"/>
      <c r="N105" s="76"/>
      <c r="O105" s="93"/>
      <c r="P105" s="93"/>
      <c r="Q105" s="70"/>
      <c r="R105" s="71"/>
      <c r="S105" s="93"/>
      <c r="T105" s="87"/>
      <c r="U105" s="60"/>
      <c r="V105" s="70"/>
      <c r="W105" s="104"/>
      <c r="X105" s="82"/>
      <c r="Y105" s="60"/>
      <c r="Z105" s="72"/>
      <c r="AA105" s="93"/>
      <c r="AB105" s="98">
        <f t="shared" si="5"/>
        <v>0</v>
      </c>
      <c r="AC105" s="112">
        <f t="shared" si="7"/>
        <v>0</v>
      </c>
      <c r="AD105" s="118" t="e">
        <f t="shared" si="8"/>
        <v>#DIV/0!</v>
      </c>
      <c r="AE105" s="61">
        <f t="shared" si="6"/>
        <v>0</v>
      </c>
    </row>
    <row r="106" spans="1:31" s="35" customFormat="1" ht="12.75">
      <c r="A106" s="117">
        <v>40148</v>
      </c>
      <c r="B106" s="18"/>
      <c r="C106" s="60"/>
      <c r="D106" s="76"/>
      <c r="E106" s="62"/>
      <c r="F106" s="60"/>
      <c r="G106" s="76"/>
      <c r="H106" s="62"/>
      <c r="I106" s="60"/>
      <c r="J106" s="76"/>
      <c r="K106" s="120"/>
      <c r="L106" s="87"/>
      <c r="M106" s="116"/>
      <c r="N106" s="76"/>
      <c r="O106" s="96"/>
      <c r="P106" s="96"/>
      <c r="Q106" s="70"/>
      <c r="R106" s="82"/>
      <c r="S106" s="96"/>
      <c r="T106" s="87"/>
      <c r="U106" s="60"/>
      <c r="V106" s="97"/>
      <c r="W106" s="104"/>
      <c r="X106" s="82"/>
      <c r="Y106" s="60"/>
      <c r="Z106" s="97"/>
      <c r="AA106" s="87"/>
      <c r="AB106" s="98">
        <f t="shared" si="5"/>
        <v>0</v>
      </c>
      <c r="AC106" s="112">
        <f t="shared" si="7"/>
        <v>0</v>
      </c>
      <c r="AD106" s="118" t="e">
        <f t="shared" si="8"/>
        <v>#DIV/0!</v>
      </c>
      <c r="AE106" s="61">
        <f t="shared" si="6"/>
        <v>0</v>
      </c>
    </row>
    <row r="107" spans="1:31" ht="12.75">
      <c r="A107" s="101"/>
      <c r="B107" s="121"/>
      <c r="C107" s="109"/>
      <c r="D107" s="122"/>
      <c r="E107" s="109"/>
      <c r="F107" s="109"/>
      <c r="G107" s="123"/>
      <c r="H107" s="109"/>
      <c r="I107" s="109"/>
      <c r="J107" s="123"/>
      <c r="K107" s="110"/>
      <c r="L107" s="110"/>
      <c r="M107" s="110"/>
      <c r="N107" s="110"/>
      <c r="O107" s="110"/>
      <c r="P107" s="110"/>
      <c r="Q107" s="61"/>
      <c r="R107" s="123"/>
      <c r="S107" s="109"/>
      <c r="T107" s="109"/>
      <c r="U107" s="109"/>
      <c r="V107" s="123"/>
      <c r="W107" s="112"/>
      <c r="X107" s="109"/>
      <c r="Y107" s="109"/>
      <c r="Z107" s="123"/>
      <c r="AA107" s="109"/>
      <c r="AB107" s="123"/>
      <c r="AC107" s="113"/>
      <c r="AE107" s="61"/>
    </row>
    <row r="108" spans="23:31" ht="12.75">
      <c r="W108" s="67"/>
      <c r="AC108" s="67"/>
      <c r="AE108" s="61"/>
    </row>
    <row r="109" spans="2:29" ht="12.75">
      <c r="B109" s="98">
        <f>SUM(B11:B106)</f>
        <v>0</v>
      </c>
      <c r="D109" s="103">
        <f>SUM(D11:D106)</f>
        <v>0</v>
      </c>
      <c r="E109" s="55"/>
      <c r="G109" s="103">
        <f>SUM(G11:G106)</f>
        <v>0</v>
      </c>
      <c r="J109" s="103">
        <f>SUM(J11:J106)</f>
        <v>0</v>
      </c>
      <c r="R109" s="103">
        <f>SUM(R11:R106)</f>
        <v>0</v>
      </c>
      <c r="V109" s="103">
        <f>SUM(V11:V106)</f>
        <v>0</v>
      </c>
      <c r="W109" s="65">
        <f>SUM(W11:W106)</f>
        <v>0</v>
      </c>
      <c r="Z109" s="103">
        <f>SUM(Z11:Z106)</f>
        <v>0</v>
      </c>
      <c r="AB109" s="103">
        <f>SUM(AB11:AB106)</f>
        <v>0</v>
      </c>
      <c r="AC109" s="65">
        <f>SUM(AC11:AC106)</f>
        <v>0</v>
      </c>
    </row>
    <row r="110" spans="1:30" ht="12.75">
      <c r="A110" s="67" t="s">
        <v>99</v>
      </c>
      <c r="B110" s="103">
        <f>SUM(B34:B81)</f>
        <v>0</v>
      </c>
      <c r="E110" s="58"/>
      <c r="AB110" s="103">
        <f>D109+G109+J109+R109+V109+Z109</f>
        <v>0</v>
      </c>
      <c r="AC110" s="124">
        <f>B109-D109-G109-J109-R109-V109-Z109</f>
        <v>0</v>
      </c>
      <c r="AD110" s="125" t="e">
        <f>AC110/B109</f>
        <v>#DIV/0!</v>
      </c>
    </row>
    <row r="111" spans="11:30" ht="12.75">
      <c r="K111" s="123"/>
      <c r="AB111" s="103">
        <f>SUM(AB35:AB82)</f>
        <v>0</v>
      </c>
      <c r="AC111" s="124">
        <f>B110-AB111</f>
        <v>0</v>
      </c>
      <c r="AD111" s="125" t="e">
        <f>AC111/B110</f>
        <v>#DIV/0!</v>
      </c>
    </row>
    <row r="112" ht="12.75">
      <c r="K112" s="126"/>
    </row>
    <row r="114" spans="1:30" ht="12.75">
      <c r="A114" s="67">
        <v>2006</v>
      </c>
      <c r="B114" s="126">
        <f>SUM(B59:B70)</f>
        <v>0</v>
      </c>
      <c r="D114" s="126">
        <f>SUM(D59:D70)</f>
        <v>0</v>
      </c>
      <c r="G114" s="126">
        <f>SUM(G59:G70)</f>
        <v>0</v>
      </c>
      <c r="J114" s="126">
        <f>SUM(J59:J70)</f>
        <v>0</v>
      </c>
      <c r="R114" s="126">
        <f>SUM(R59:R70)</f>
        <v>0</v>
      </c>
      <c r="V114" s="126">
        <f>SUM(V59:V70)</f>
        <v>0</v>
      </c>
      <c r="Z114" s="126">
        <f>SUM(Z59:Z70)</f>
        <v>0</v>
      </c>
      <c r="AB114" s="126">
        <f>SUM(AB59:AB70)</f>
        <v>0</v>
      </c>
      <c r="AC114" s="126">
        <f>SUM(AC59:AC70)</f>
        <v>0</v>
      </c>
      <c r="AD114" s="127" t="e">
        <f>AC114/AB114</f>
        <v>#DIV/0!</v>
      </c>
    </row>
    <row r="115" spans="1:30" s="35" customFormat="1" ht="12.75">
      <c r="A115" s="35">
        <v>2007</v>
      </c>
      <c r="B115" s="128">
        <f>SUM(B71:B82)</f>
        <v>0</v>
      </c>
      <c r="D115" s="128">
        <f>SUM(D71:D82)</f>
        <v>0</v>
      </c>
      <c r="G115" s="128">
        <f>SUM(G71:G82)</f>
        <v>0</v>
      </c>
      <c r="J115" s="128">
        <f>SUM(J71:J82)</f>
        <v>0</v>
      </c>
      <c r="R115" s="128">
        <f>SUM(R71:R82)</f>
        <v>0</v>
      </c>
      <c r="V115" s="128">
        <f>SUM(V71:V82)</f>
        <v>0</v>
      </c>
      <c r="W115" s="104"/>
      <c r="Z115" s="128">
        <f>SUM(Z71:Z82)</f>
        <v>0</v>
      </c>
      <c r="AB115" s="128">
        <f>SUM(AB71:AB82)</f>
        <v>0</v>
      </c>
      <c r="AC115" s="128">
        <f>SUM(AC71:AC82)</f>
        <v>0</v>
      </c>
      <c r="AD115" s="127" t="e">
        <f>AC115/AB115</f>
        <v>#DIV/0!</v>
      </c>
    </row>
    <row r="116" spans="1:30" ht="12.75">
      <c r="A116" s="67">
        <v>2008</v>
      </c>
      <c r="B116" s="126">
        <f>SUM(B83:B94)</f>
        <v>0</v>
      </c>
      <c r="D116" s="126">
        <f>SUM(D83:D94)</f>
        <v>0</v>
      </c>
      <c r="G116" s="126">
        <f>SUM(G83:G94)</f>
        <v>0</v>
      </c>
      <c r="J116" s="126">
        <f>SUM(J83:J94)</f>
        <v>0</v>
      </c>
      <c r="R116" s="126">
        <f>SUM(R83:R94)</f>
        <v>0</v>
      </c>
      <c r="V116" s="126">
        <f>SUM(V83:V94)</f>
        <v>0</v>
      </c>
      <c r="Z116" s="126">
        <f>SUM(Z83:Z94)</f>
        <v>0</v>
      </c>
      <c r="AB116" s="126">
        <f>SUM(AB83:AB94)</f>
        <v>0</v>
      </c>
      <c r="AC116" s="126">
        <f>SUM(AC83:AC94)</f>
        <v>0</v>
      </c>
      <c r="AD116" s="127" t="e">
        <f>AC116/AB116</f>
        <v>#DIV/0!</v>
      </c>
    </row>
    <row r="117" spans="2:31" ht="12.75">
      <c r="B117" s="126"/>
      <c r="AB117" s="126"/>
      <c r="AD117" s="127"/>
      <c r="AE117" s="125"/>
    </row>
    <row r="119" spans="1:30" ht="12.75">
      <c r="A119" s="67">
        <v>2009</v>
      </c>
      <c r="B119" s="126">
        <f>SUM(B95:B106)</f>
        <v>0</v>
      </c>
      <c r="D119" s="126">
        <f>SUM(D95:D106)</f>
        <v>0</v>
      </c>
      <c r="G119" s="126">
        <f>SUM(G95:G106)</f>
        <v>0</v>
      </c>
      <c r="J119" s="126">
        <f>SUM(J95:J106)</f>
        <v>0</v>
      </c>
      <c r="R119" s="126">
        <f>SUM(R95:R106)</f>
        <v>0</v>
      </c>
      <c r="V119" s="126">
        <f>SUM(V95:V106)</f>
        <v>0</v>
      </c>
      <c r="Z119" s="126">
        <f>SUM(Z95:Z106)</f>
        <v>0</v>
      </c>
      <c r="AB119" s="126">
        <f>SUM(AB95:AB106)</f>
        <v>0</v>
      </c>
      <c r="AC119" s="126">
        <f>SUM(AC95:AC106)</f>
        <v>0</v>
      </c>
      <c r="AD119" s="127" t="e">
        <f>AC119/AB119</f>
        <v>#DIV/0!</v>
      </c>
    </row>
    <row r="120" spans="2:31" ht="12.75">
      <c r="B120" s="126"/>
      <c r="AB120" s="126"/>
      <c r="AD120" s="127"/>
      <c r="AE120" s="125"/>
    </row>
    <row r="121" ht="12.75">
      <c r="AB121" s="126"/>
    </row>
    <row r="122" spans="2:27" ht="12.75">
      <c r="B122" s="67" t="s">
        <v>100</v>
      </c>
      <c r="D122" s="67">
        <v>2003</v>
      </c>
      <c r="E122" s="129"/>
      <c r="G122" s="67">
        <v>2003</v>
      </c>
      <c r="H122" s="129"/>
      <c r="J122" s="67">
        <v>2003</v>
      </c>
      <c r="K122" s="129"/>
      <c r="L122" s="129"/>
      <c r="M122" s="129"/>
      <c r="N122" s="67">
        <v>2003</v>
      </c>
      <c r="O122" s="129"/>
      <c r="P122" s="129"/>
      <c r="R122" s="67">
        <v>2003</v>
      </c>
      <c r="S122" s="129"/>
      <c r="T122" s="129"/>
      <c r="V122" s="67">
        <v>2003</v>
      </c>
      <c r="W122" s="129"/>
      <c r="X122" s="129"/>
      <c r="Z122" s="67">
        <v>2003</v>
      </c>
      <c r="AA122" s="129"/>
    </row>
    <row r="123" spans="4:28" ht="12.75">
      <c r="D123" s="67">
        <v>2004</v>
      </c>
      <c r="E123" s="129" t="e">
        <f>AVERAGE(E35:E46)</f>
        <v>#DIV/0!</v>
      </c>
      <c r="G123" s="67">
        <v>2004</v>
      </c>
      <c r="H123" s="129" t="e">
        <f>AVERAGE(H35:H46)</f>
        <v>#DIV/0!</v>
      </c>
      <c r="J123" s="67">
        <v>2004</v>
      </c>
      <c r="K123" s="129" t="e">
        <f>AVERAGE(K35:K46)</f>
        <v>#DIV/0!</v>
      </c>
      <c r="L123" s="129" t="e">
        <f>AVERAGE(L35:L46)</f>
        <v>#DIV/0!</v>
      </c>
      <c r="M123" s="129"/>
      <c r="N123" s="67">
        <v>2004</v>
      </c>
      <c r="O123" s="129" t="e">
        <f>AVERAGE(O35:O46)</f>
        <v>#DIV/0!</v>
      </c>
      <c r="P123" s="129" t="e">
        <f>AVERAGE(P35:P46)</f>
        <v>#DIV/0!</v>
      </c>
      <c r="R123" s="67">
        <v>2004</v>
      </c>
      <c r="S123" s="129" t="e">
        <f>AVERAGE(S35:S46)</f>
        <v>#DIV/0!</v>
      </c>
      <c r="T123" s="129" t="e">
        <f>AVERAGE(T35:T46)</f>
        <v>#DIV/0!</v>
      </c>
      <c r="V123" s="67">
        <v>2004</v>
      </c>
      <c r="W123" s="129" t="e">
        <f>AVERAGE(W35:W46)</f>
        <v>#DIV/0!</v>
      </c>
      <c r="X123" s="129" t="e">
        <f>AVERAGE(X35:X46)</f>
        <v>#DIV/0!</v>
      </c>
      <c r="Z123" s="67">
        <v>2004</v>
      </c>
      <c r="AA123" s="129" t="e">
        <f>AVERAGE(AA35:AA46)</f>
        <v>#DIV/0!</v>
      </c>
      <c r="AB123" s="126"/>
    </row>
    <row r="124" spans="4:28" ht="12.75">
      <c r="D124" s="67">
        <v>2005</v>
      </c>
      <c r="E124" s="129" t="e">
        <f>AVERAGE(E47:E58)</f>
        <v>#DIV/0!</v>
      </c>
      <c r="G124" s="67">
        <v>2005</v>
      </c>
      <c r="H124" s="129" t="e">
        <f>AVERAGE(H47:H58)</f>
        <v>#DIV/0!</v>
      </c>
      <c r="J124" s="67">
        <v>2005</v>
      </c>
      <c r="K124" s="129" t="e">
        <f>AVERAGE(K47:K58)</f>
        <v>#DIV/0!</v>
      </c>
      <c r="L124" s="129" t="e">
        <f>AVERAGE(L47:L58)</f>
        <v>#DIV/0!</v>
      </c>
      <c r="M124" s="129"/>
      <c r="N124" s="67">
        <v>2005</v>
      </c>
      <c r="O124" s="129" t="e">
        <f>AVERAGE(O47:O58)</f>
        <v>#DIV/0!</v>
      </c>
      <c r="P124" s="129" t="e">
        <f>AVERAGE(P47:P58)</f>
        <v>#DIV/0!</v>
      </c>
      <c r="R124" s="67">
        <v>2005</v>
      </c>
      <c r="S124" s="129" t="e">
        <f>AVERAGE(S47:S58)</f>
        <v>#DIV/0!</v>
      </c>
      <c r="T124" s="129" t="e">
        <f>AVERAGE(T47:T58)</f>
        <v>#DIV/0!</v>
      </c>
      <c r="V124" s="67">
        <v>2005</v>
      </c>
      <c r="W124" s="129" t="e">
        <f>AVERAGE(W47:W58)</f>
        <v>#DIV/0!</v>
      </c>
      <c r="X124" s="129" t="e">
        <f>AVERAGE(X47:X58)</f>
        <v>#DIV/0!</v>
      </c>
      <c r="Z124" s="67">
        <v>2005</v>
      </c>
      <c r="AA124" s="129" t="e">
        <f>AVERAGE(AA47:AA58)</f>
        <v>#DIV/0!</v>
      </c>
      <c r="AB124" s="130"/>
    </row>
    <row r="125" spans="4:27" ht="12.75">
      <c r="D125" s="67">
        <v>2006</v>
      </c>
      <c r="E125" s="129" t="e">
        <f>AVERAGE(E59:E70)</f>
        <v>#DIV/0!</v>
      </c>
      <c r="G125" s="67">
        <v>2006</v>
      </c>
      <c r="H125" s="129" t="e">
        <f>AVERAGE(H59:H70)</f>
        <v>#DIV/0!</v>
      </c>
      <c r="J125" s="67">
        <v>2006</v>
      </c>
      <c r="K125" s="129" t="e">
        <f>AVERAGE(K59:K70)</f>
        <v>#DIV/0!</v>
      </c>
      <c r="L125" s="129" t="e">
        <f>AVERAGE(L59:L70)</f>
        <v>#DIV/0!</v>
      </c>
      <c r="M125" s="129"/>
      <c r="N125" s="67">
        <v>2006</v>
      </c>
      <c r="O125" s="129" t="e">
        <f>AVERAGE(O59:O70)</f>
        <v>#DIV/0!</v>
      </c>
      <c r="P125" s="129" t="e">
        <f>AVERAGE(P59:P70)</f>
        <v>#DIV/0!</v>
      </c>
      <c r="R125" s="67">
        <v>2006</v>
      </c>
      <c r="S125" s="129" t="e">
        <f>AVERAGE(S59:S70)</f>
        <v>#DIV/0!</v>
      </c>
      <c r="T125" s="129" t="e">
        <f>AVERAGE(T59:T70)</f>
        <v>#DIV/0!</v>
      </c>
      <c r="V125" s="67">
        <v>2006</v>
      </c>
      <c r="W125" s="129" t="e">
        <f>AVERAGE(W59:W70)</f>
        <v>#DIV/0!</v>
      </c>
      <c r="X125" s="129" t="e">
        <f>AVERAGE(X59:X70)</f>
        <v>#DIV/0!</v>
      </c>
      <c r="Z125" s="67">
        <v>2006</v>
      </c>
      <c r="AA125" s="129" t="e">
        <f>AVERAGE(AA59:AA70)</f>
        <v>#DIV/0!</v>
      </c>
    </row>
    <row r="126" spans="4:27" ht="12.75">
      <c r="D126" s="67">
        <v>2007</v>
      </c>
      <c r="E126" s="129" t="e">
        <f>AVERAGE(E71:E82)</f>
        <v>#DIV/0!</v>
      </c>
      <c r="G126" s="67">
        <v>2007</v>
      </c>
      <c r="H126" s="129" t="e">
        <f>AVERAGE(H71:H82)</f>
        <v>#DIV/0!</v>
      </c>
      <c r="J126" s="67">
        <v>2007</v>
      </c>
      <c r="K126" s="129" t="e">
        <f>AVERAGE(K71:K82)</f>
        <v>#DIV/0!</v>
      </c>
      <c r="L126" s="129" t="e">
        <f>AVERAGE(L71:L82)</f>
        <v>#DIV/0!</v>
      </c>
      <c r="M126" s="129"/>
      <c r="N126" s="67">
        <v>2007</v>
      </c>
      <c r="O126" s="129" t="e">
        <f>AVERAGE(O71:O82)</f>
        <v>#DIV/0!</v>
      </c>
      <c r="P126" s="129" t="e">
        <f>AVERAGE(P71:P82)</f>
        <v>#DIV/0!</v>
      </c>
      <c r="R126" s="67">
        <v>2007</v>
      </c>
      <c r="S126" s="129" t="e">
        <f>AVERAGE(S71:S82)</f>
        <v>#DIV/0!</v>
      </c>
      <c r="T126" s="129" t="e">
        <f>AVERAGE(T71:T82)</f>
        <v>#DIV/0!</v>
      </c>
      <c r="V126" s="67">
        <v>2007</v>
      </c>
      <c r="W126" s="129" t="e">
        <f>AVERAGE(W71:W82)</f>
        <v>#DIV/0!</v>
      </c>
      <c r="X126" s="129" t="e">
        <f>AVERAGE(X71:X82)</f>
        <v>#DIV/0!</v>
      </c>
      <c r="Z126" s="67">
        <v>2007</v>
      </c>
      <c r="AA126" s="129" t="e">
        <f>AVERAGE(AA71:AA82)</f>
        <v>#DIV/0!</v>
      </c>
    </row>
    <row r="127" spans="4:27" ht="12.75">
      <c r="D127" s="67">
        <v>2008</v>
      </c>
      <c r="E127" s="129" t="e">
        <f>AVERAGE(E83:E94)</f>
        <v>#DIV/0!</v>
      </c>
      <c r="G127" s="67">
        <v>2008</v>
      </c>
      <c r="H127" s="129" t="e">
        <f>AVERAGE(H83:H94)</f>
        <v>#DIV/0!</v>
      </c>
      <c r="J127" s="67">
        <v>2008</v>
      </c>
      <c r="K127" s="129" t="e">
        <f>AVERAGE(K83:K94)</f>
        <v>#DIV/0!</v>
      </c>
      <c r="L127" s="129" t="e">
        <f>AVERAGE(L83:L94)</f>
        <v>#DIV/0!</v>
      </c>
      <c r="M127" s="129"/>
      <c r="N127" s="67">
        <v>2008</v>
      </c>
      <c r="O127" s="129" t="e">
        <f>AVERAGE(O83:O94)</f>
        <v>#DIV/0!</v>
      </c>
      <c r="P127" s="129" t="e">
        <f>AVERAGE(P83:P94)</f>
        <v>#DIV/0!</v>
      </c>
      <c r="R127" s="67">
        <v>2008</v>
      </c>
      <c r="S127" s="129" t="e">
        <f>AVERAGE(S83:S94)</f>
        <v>#DIV/0!</v>
      </c>
      <c r="T127" s="129" t="e">
        <f>AVERAGE(T83:T94)</f>
        <v>#DIV/0!</v>
      </c>
      <c r="V127" s="67">
        <v>2008</v>
      </c>
      <c r="W127" s="129" t="e">
        <f>AVERAGE(W83:W94)</f>
        <v>#DIV/0!</v>
      </c>
      <c r="X127" s="129" t="e">
        <f>AVERAGE(X83:X94)</f>
        <v>#DIV/0!</v>
      </c>
      <c r="Z127" s="67">
        <v>2008</v>
      </c>
      <c r="AA127" s="129" t="e">
        <f>AVERAGE(AA83:AA94)</f>
        <v>#DIV/0!</v>
      </c>
    </row>
    <row r="128" spans="4:27" ht="12.75">
      <c r="D128" s="67">
        <v>2009</v>
      </c>
      <c r="E128" s="129" t="e">
        <f>AVERAGE(E95:E106)</f>
        <v>#DIV/0!</v>
      </c>
      <c r="G128" s="67">
        <v>2009</v>
      </c>
      <c r="H128" s="129" t="e">
        <f>AVERAGE(H95:H106)</f>
        <v>#DIV/0!</v>
      </c>
      <c r="J128" s="67">
        <v>2009</v>
      </c>
      <c r="K128" s="129" t="e">
        <f>AVERAGE(K95:K106)</f>
        <v>#DIV/0!</v>
      </c>
      <c r="L128" s="129" t="e">
        <f>AVERAGE(L95:L106)</f>
        <v>#DIV/0!</v>
      </c>
      <c r="M128" s="129"/>
      <c r="N128" s="67">
        <v>2009</v>
      </c>
      <c r="O128" s="129" t="e">
        <f>AVERAGE(O95:O106)</f>
        <v>#DIV/0!</v>
      </c>
      <c r="P128" s="129" t="e">
        <f>AVERAGE(P95:P106)</f>
        <v>#DIV/0!</v>
      </c>
      <c r="R128" s="67">
        <v>2009</v>
      </c>
      <c r="S128" s="129" t="e">
        <f>AVERAGE(S95:S106)</f>
        <v>#DIV/0!</v>
      </c>
      <c r="T128" s="129" t="e">
        <f>AVERAGE(T95:T106)</f>
        <v>#DIV/0!</v>
      </c>
      <c r="V128" s="67">
        <v>2009</v>
      </c>
      <c r="W128" s="129" t="e">
        <f>AVERAGE(W95:W106)</f>
        <v>#DIV/0!</v>
      </c>
      <c r="X128" s="129" t="e">
        <f>AVERAGE(X95:X106)</f>
        <v>#DIV/0!</v>
      </c>
      <c r="Z128" s="67">
        <v>2009</v>
      </c>
      <c r="AA128" s="129" t="e">
        <f>AVERAGE(AA95:AA106)</f>
        <v>#DIV/0!</v>
      </c>
    </row>
    <row r="129" spans="4:27" ht="12.75">
      <c r="D129" s="67">
        <v>2010</v>
      </c>
      <c r="E129" s="129" t="e">
        <f>E128*E140</f>
        <v>#DIV/0!</v>
      </c>
      <c r="G129" s="67">
        <v>2010</v>
      </c>
      <c r="H129" s="129" t="e">
        <f>H128*H140</f>
        <v>#DIV/0!</v>
      </c>
      <c r="J129" s="67">
        <v>2010</v>
      </c>
      <c r="K129" s="129" t="e">
        <f>K128*K140</f>
        <v>#DIV/0!</v>
      </c>
      <c r="L129" s="129" t="e">
        <f>L128*L140</f>
        <v>#DIV/0!</v>
      </c>
      <c r="M129" s="129"/>
      <c r="N129" s="67">
        <v>2010</v>
      </c>
      <c r="O129" s="129" t="e">
        <f>O128*O140</f>
        <v>#DIV/0!</v>
      </c>
      <c r="P129" s="129" t="e">
        <f>P128*P140</f>
        <v>#DIV/0!</v>
      </c>
      <c r="R129" s="67">
        <v>2010</v>
      </c>
      <c r="S129" s="129" t="e">
        <f>S128*S140</f>
        <v>#DIV/0!</v>
      </c>
      <c r="T129" s="129" t="e">
        <f>T128*T140</f>
        <v>#DIV/0!</v>
      </c>
      <c r="V129" s="67">
        <v>2010</v>
      </c>
      <c r="W129" s="129" t="e">
        <f>W128*W140</f>
        <v>#DIV/0!</v>
      </c>
      <c r="X129" s="129" t="e">
        <f>X128*X140</f>
        <v>#DIV/0!</v>
      </c>
      <c r="Z129" s="67">
        <v>2010</v>
      </c>
      <c r="AA129" s="129" t="e">
        <f>AA128*AA140</f>
        <v>#DIV/0!</v>
      </c>
    </row>
    <row r="130" spans="4:27" ht="12.75">
      <c r="D130" s="67">
        <v>2011</v>
      </c>
      <c r="E130" s="129" t="e">
        <f>E129*E140</f>
        <v>#DIV/0!</v>
      </c>
      <c r="G130" s="67">
        <v>2011</v>
      </c>
      <c r="H130" s="129" t="e">
        <f>H129*H140</f>
        <v>#DIV/0!</v>
      </c>
      <c r="J130" s="67">
        <v>2011</v>
      </c>
      <c r="K130" s="129" t="e">
        <f>K129*K140</f>
        <v>#DIV/0!</v>
      </c>
      <c r="L130" s="129" t="e">
        <f>L129*L140</f>
        <v>#DIV/0!</v>
      </c>
      <c r="M130" s="129"/>
      <c r="N130" s="67">
        <v>2011</v>
      </c>
      <c r="O130" s="129" t="e">
        <f>O129*O140</f>
        <v>#DIV/0!</v>
      </c>
      <c r="P130" s="129" t="e">
        <f>P129*P140</f>
        <v>#DIV/0!</v>
      </c>
      <c r="R130" s="67">
        <v>2011</v>
      </c>
      <c r="S130" s="129" t="e">
        <f>S129*S140</f>
        <v>#DIV/0!</v>
      </c>
      <c r="T130" s="129" t="e">
        <f>T129*T140</f>
        <v>#DIV/0!</v>
      </c>
      <c r="V130" s="67">
        <v>2011</v>
      </c>
      <c r="W130" s="129" t="e">
        <f>W129*W140</f>
        <v>#DIV/0!</v>
      </c>
      <c r="X130" s="129" t="e">
        <f>X129*X140</f>
        <v>#DIV/0!</v>
      </c>
      <c r="Z130" s="67">
        <v>2011</v>
      </c>
      <c r="AA130" s="129" t="e">
        <f>AA129*AA140</f>
        <v>#DIV/0!</v>
      </c>
    </row>
    <row r="131" ht="12.75">
      <c r="W131" s="67"/>
    </row>
    <row r="132" ht="12.75">
      <c r="W132" s="67"/>
    </row>
    <row r="133" spans="4:27" ht="12.75">
      <c r="D133" s="67">
        <v>2004</v>
      </c>
      <c r="E133" s="127"/>
      <c r="G133" s="67">
        <v>2004</v>
      </c>
      <c r="H133" s="127"/>
      <c r="J133" s="67">
        <v>2004</v>
      </c>
      <c r="K133" s="127"/>
      <c r="L133" s="127"/>
      <c r="M133" s="127"/>
      <c r="N133" s="67">
        <v>2004</v>
      </c>
      <c r="O133" s="127"/>
      <c r="P133" s="127"/>
      <c r="R133" s="67">
        <v>2004</v>
      </c>
      <c r="S133" s="127"/>
      <c r="T133" s="127"/>
      <c r="V133" s="67">
        <v>2004</v>
      </c>
      <c r="W133" s="127"/>
      <c r="X133" s="127"/>
      <c r="Z133" s="67">
        <v>2004</v>
      </c>
      <c r="AA133" s="127"/>
    </row>
    <row r="134" spans="4:27" ht="12.75">
      <c r="D134" s="67">
        <v>2005</v>
      </c>
      <c r="E134" s="127" t="e">
        <f>E124/E123</f>
        <v>#DIV/0!</v>
      </c>
      <c r="G134" s="67">
        <v>2005</v>
      </c>
      <c r="H134" s="127" t="e">
        <f>H124/H123</f>
        <v>#DIV/0!</v>
      </c>
      <c r="J134" s="67">
        <v>2005</v>
      </c>
      <c r="K134" s="19" t="e">
        <f>#REF!</f>
        <v>#REF!</v>
      </c>
      <c r="L134" s="127" t="e">
        <f>L124/L123</f>
        <v>#DIV/0!</v>
      </c>
      <c r="M134" s="127"/>
      <c r="N134" s="67">
        <v>2005</v>
      </c>
      <c r="O134" s="127" t="e">
        <f>#REF!</f>
        <v>#REF!</v>
      </c>
      <c r="P134" s="127" t="e">
        <f>P124/P123</f>
        <v>#DIV/0!</v>
      </c>
      <c r="R134" s="67">
        <v>2005</v>
      </c>
      <c r="S134" s="127" t="e">
        <f>#REF!</f>
        <v>#REF!</v>
      </c>
      <c r="T134" s="127" t="e">
        <f>T124/T123</f>
        <v>#DIV/0!</v>
      </c>
      <c r="V134" s="67">
        <v>2005</v>
      </c>
      <c r="W134" s="127" t="e">
        <f>#REF!</f>
        <v>#REF!</v>
      </c>
      <c r="X134" s="127" t="e">
        <f>X124/X123</f>
        <v>#DIV/0!</v>
      </c>
      <c r="Z134" s="67">
        <v>2005</v>
      </c>
      <c r="AA134" s="127" t="e">
        <f>AA124/AA123</f>
        <v>#DIV/0!</v>
      </c>
    </row>
    <row r="135" spans="4:27" ht="12.75">
      <c r="D135" s="67">
        <v>2006</v>
      </c>
      <c r="E135" s="127" t="e">
        <f>E125/E124</f>
        <v>#DIV/0!</v>
      </c>
      <c r="G135" s="67">
        <v>2006</v>
      </c>
      <c r="H135" s="127" t="e">
        <f>H125/H124</f>
        <v>#DIV/0!</v>
      </c>
      <c r="J135" s="67">
        <v>2006</v>
      </c>
      <c r="K135" s="19" t="e">
        <f>#REF!</f>
        <v>#REF!</v>
      </c>
      <c r="L135" s="127" t="e">
        <f>L125/L124</f>
        <v>#DIV/0!</v>
      </c>
      <c r="M135" s="127"/>
      <c r="N135" s="67">
        <v>2006</v>
      </c>
      <c r="O135" s="127" t="e">
        <f>#REF!</f>
        <v>#REF!</v>
      </c>
      <c r="P135" s="127" t="e">
        <f>P125/P124</f>
        <v>#DIV/0!</v>
      </c>
      <c r="R135" s="67">
        <v>2006</v>
      </c>
      <c r="S135" s="127" t="e">
        <f>#REF!</f>
        <v>#REF!</v>
      </c>
      <c r="T135" s="127" t="e">
        <f>T125/T124</f>
        <v>#DIV/0!</v>
      </c>
      <c r="V135" s="67">
        <v>2006</v>
      </c>
      <c r="W135" s="127" t="e">
        <f>#REF!</f>
        <v>#REF!</v>
      </c>
      <c r="X135" s="127" t="e">
        <f>X125/X124</f>
        <v>#DIV/0!</v>
      </c>
      <c r="Z135" s="67">
        <v>2006</v>
      </c>
      <c r="AA135" s="127" t="e">
        <f>AA125/AA124</f>
        <v>#DIV/0!</v>
      </c>
    </row>
    <row r="136" spans="4:27" ht="12.75">
      <c r="D136" s="67">
        <v>2007</v>
      </c>
      <c r="E136" s="127" t="e">
        <f>E126/E125</f>
        <v>#DIV/0!</v>
      </c>
      <c r="G136" s="67">
        <v>2007</v>
      </c>
      <c r="H136" s="127" t="e">
        <f>H126/H125</f>
        <v>#DIV/0!</v>
      </c>
      <c r="J136" s="67">
        <v>2007</v>
      </c>
      <c r="K136" s="19" t="e">
        <f>#REF!</f>
        <v>#REF!</v>
      </c>
      <c r="L136" s="127" t="e">
        <f>L126/L125</f>
        <v>#DIV/0!</v>
      </c>
      <c r="M136" s="127"/>
      <c r="N136" s="67">
        <v>2007</v>
      </c>
      <c r="O136" s="127" t="e">
        <f>#REF!</f>
        <v>#REF!</v>
      </c>
      <c r="P136" s="127" t="e">
        <f>P126/P125</f>
        <v>#DIV/0!</v>
      </c>
      <c r="R136" s="67">
        <v>2007</v>
      </c>
      <c r="S136" s="127" t="e">
        <f>#REF!</f>
        <v>#REF!</v>
      </c>
      <c r="T136" s="127" t="e">
        <f>T126/T125</f>
        <v>#DIV/0!</v>
      </c>
      <c r="V136" s="67">
        <v>2007</v>
      </c>
      <c r="W136" s="127" t="e">
        <f>#REF!</f>
        <v>#REF!</v>
      </c>
      <c r="X136" s="127" t="e">
        <f>X126/X125</f>
        <v>#DIV/0!</v>
      </c>
      <c r="Z136" s="67">
        <v>2007</v>
      </c>
      <c r="AA136" s="127" t="e">
        <f>AA126/AA125</f>
        <v>#DIV/0!</v>
      </c>
    </row>
    <row r="137" spans="4:27" ht="12.75">
      <c r="D137" s="67">
        <v>2008</v>
      </c>
      <c r="E137" s="127" t="e">
        <f>E127/E126</f>
        <v>#DIV/0!</v>
      </c>
      <c r="G137" s="67">
        <v>2008</v>
      </c>
      <c r="H137" s="127" t="e">
        <f>H127/H126</f>
        <v>#DIV/0!</v>
      </c>
      <c r="J137" s="67">
        <v>2008</v>
      </c>
      <c r="K137" s="19" t="e">
        <f>#REF!</f>
        <v>#REF!</v>
      </c>
      <c r="L137" s="127" t="e">
        <f>L127/L126</f>
        <v>#DIV/0!</v>
      </c>
      <c r="M137" s="127"/>
      <c r="N137" s="67">
        <v>2008</v>
      </c>
      <c r="O137" s="127" t="e">
        <f>#REF!</f>
        <v>#REF!</v>
      </c>
      <c r="P137" s="127" t="e">
        <f>P127/P126</f>
        <v>#DIV/0!</v>
      </c>
      <c r="R137" s="67">
        <v>2008</v>
      </c>
      <c r="S137" s="127" t="e">
        <f>#REF!</f>
        <v>#REF!</v>
      </c>
      <c r="T137" s="127" t="e">
        <f>T127/T126</f>
        <v>#DIV/0!</v>
      </c>
      <c r="V137" s="67">
        <v>2008</v>
      </c>
      <c r="W137" s="127" t="e">
        <f>#REF!</f>
        <v>#REF!</v>
      </c>
      <c r="X137" s="127" t="e">
        <f>X127/X126</f>
        <v>#DIV/0!</v>
      </c>
      <c r="Z137" s="67">
        <v>2008</v>
      </c>
      <c r="AA137" s="127" t="e">
        <f>AA127/AA126</f>
        <v>#DIV/0!</v>
      </c>
    </row>
    <row r="138" spans="4:27" ht="12.75">
      <c r="D138" s="67">
        <v>2009</v>
      </c>
      <c r="E138" s="127" t="e">
        <f>E128/E127</f>
        <v>#DIV/0!</v>
      </c>
      <c r="G138" s="67">
        <v>2009</v>
      </c>
      <c r="H138" s="127" t="e">
        <f>H128/H127</f>
        <v>#DIV/0!</v>
      </c>
      <c r="J138" s="67">
        <v>2009</v>
      </c>
      <c r="K138" s="19" t="e">
        <f>#REF!</f>
        <v>#REF!</v>
      </c>
      <c r="L138" s="127" t="e">
        <f>L128/L127</f>
        <v>#DIV/0!</v>
      </c>
      <c r="M138" s="127"/>
      <c r="N138" s="67">
        <v>2009</v>
      </c>
      <c r="O138" s="127" t="e">
        <f>#REF!</f>
        <v>#REF!</v>
      </c>
      <c r="P138" s="127" t="e">
        <f>P128/P127</f>
        <v>#DIV/0!</v>
      </c>
      <c r="R138" s="67">
        <v>2009</v>
      </c>
      <c r="S138" s="127" t="e">
        <f>#REF!</f>
        <v>#REF!</v>
      </c>
      <c r="T138" s="127" t="e">
        <f>T128/T127</f>
        <v>#DIV/0!</v>
      </c>
      <c r="V138" s="67">
        <v>2009</v>
      </c>
      <c r="W138" s="127" t="e">
        <f>#REF!</f>
        <v>#REF!</v>
      </c>
      <c r="X138" s="127" t="e">
        <f>X128/X127</f>
        <v>#DIV/0!</v>
      </c>
      <c r="Z138" s="67">
        <v>2009</v>
      </c>
      <c r="AA138" s="127" t="e">
        <f>AA128/AA127</f>
        <v>#DIV/0!</v>
      </c>
    </row>
    <row r="139" ht="12.75">
      <c r="W139" s="67"/>
    </row>
    <row r="140" spans="4:27" ht="12.75">
      <c r="D140" s="67" t="s">
        <v>101</v>
      </c>
      <c r="E140" s="67" t="e">
        <f>GEOMEAN(E133:E138)</f>
        <v>#DIV/0!</v>
      </c>
      <c r="G140" s="67" t="s">
        <v>101</v>
      </c>
      <c r="H140" s="67" t="e">
        <f>GEOMEAN(H133:H138)</f>
        <v>#DIV/0!</v>
      </c>
      <c r="J140" s="67" t="s">
        <v>101</v>
      </c>
      <c r="K140" s="67" t="e">
        <f>GEOMEAN(K133:K138)</f>
        <v>#REF!</v>
      </c>
      <c r="L140" s="67" t="e">
        <f>GEOMEAN(L133:L138)</f>
        <v>#DIV/0!</v>
      </c>
      <c r="N140" s="67" t="s">
        <v>101</v>
      </c>
      <c r="O140" s="67" t="e">
        <f>GEOMEAN(O133:O138)</f>
        <v>#REF!</v>
      </c>
      <c r="P140" s="67" t="e">
        <f>GEOMEAN(P133:P138)</f>
        <v>#DIV/0!</v>
      </c>
      <c r="R140" s="67" t="s">
        <v>101</v>
      </c>
      <c r="S140" s="67" t="e">
        <f>GEOMEAN(S133:S138)</f>
        <v>#REF!</v>
      </c>
      <c r="T140" s="67" t="e">
        <f>GEOMEAN(T134:T138)</f>
        <v>#DIV/0!</v>
      </c>
      <c r="V140" s="67" t="s">
        <v>101</v>
      </c>
      <c r="W140" s="67" t="e">
        <f>GEOMEAN(W133:W138)</f>
        <v>#REF!</v>
      </c>
      <c r="X140" s="67" t="e">
        <f>GEOMEAN(X133:X138)</f>
        <v>#DIV/0!</v>
      </c>
      <c r="Z140" s="67" t="s">
        <v>101</v>
      </c>
      <c r="AA140" s="67" t="e">
        <f>GEOMEAN(AA133:AA138)</f>
        <v>#DIV/0!</v>
      </c>
    </row>
    <row r="143" ht="12.75">
      <c r="K143" s="127"/>
    </row>
  </sheetData>
  <sheetProtection/>
  <mergeCells count="7">
    <mergeCell ref="R8:T8"/>
    <mergeCell ref="V8:X8"/>
    <mergeCell ref="Z8:AA8"/>
    <mergeCell ref="D8:E8"/>
    <mergeCell ref="G8:H8"/>
    <mergeCell ref="J8:K8"/>
    <mergeCell ref="N8:P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9"/>
  <sheetViews>
    <sheetView zoomScalePageLayoutView="0" workbookViewId="0" topLeftCell="A2">
      <selection activeCell="A2" sqref="A2:K50"/>
    </sheetView>
  </sheetViews>
  <sheetFormatPr defaultColWidth="9.140625" defaultRowHeight="12.75"/>
  <cols>
    <col min="1" max="1" width="11.7109375" style="0" bestFit="1" customWidth="1"/>
    <col min="2" max="2" width="13.140625" style="4" customWidth="1"/>
    <col min="3" max="3" width="11.7109375" style="1" customWidth="1"/>
    <col min="4" max="4" width="13.421875" style="1" customWidth="1"/>
    <col min="5" max="5" width="14.421875" style="23" customWidth="1"/>
    <col min="6" max="6" width="10.140625" style="1" customWidth="1"/>
    <col min="7" max="7" width="10.140625" style="1" hidden="1" customWidth="1"/>
    <col min="8" max="9" width="12.421875" style="1" hidden="1" customWidth="1"/>
    <col min="10" max="10" width="13.00390625" style="1" hidden="1" customWidth="1"/>
    <col min="11" max="11" width="15.421875" style="1" bestFit="1" customWidth="1"/>
    <col min="12" max="12" width="17.00390625" style="1" customWidth="1"/>
    <col min="13" max="13" width="19.00390625" style="1" customWidth="1"/>
    <col min="14" max="14" width="25.8515625" style="0" bestFit="1" customWidth="1"/>
    <col min="15" max="17" width="18.00390625" style="0" customWidth="1"/>
    <col min="18" max="18" width="17.140625" style="0" customWidth="1"/>
    <col min="19" max="20" width="15.7109375" style="0" customWidth="1"/>
    <col min="21" max="21" width="15.00390625" style="0" customWidth="1"/>
    <col min="22" max="23" width="14.140625" style="0" bestFit="1" customWidth="1"/>
    <col min="24" max="24" width="11.7109375" style="0" bestFit="1" customWidth="1"/>
    <col min="25" max="25" width="11.8515625" style="0" bestFit="1" customWidth="1"/>
    <col min="26" max="26" width="12.57421875" style="4" customWidth="1"/>
    <col min="27" max="27" width="11.28125" style="4" customWidth="1"/>
    <col min="28" max="28" width="11.57421875" style="4" customWidth="1"/>
    <col min="29" max="29" width="9.28125" style="4" customWidth="1"/>
    <col min="30" max="30" width="9.140625" style="4" customWidth="1"/>
    <col min="31" max="31" width="11.7109375" style="4" bestFit="1" customWidth="1"/>
    <col min="32" max="32" width="10.7109375" style="4" bestFit="1" customWidth="1"/>
    <col min="33" max="34" width="9.140625" style="4" customWidth="1"/>
  </cols>
  <sheetData>
    <row r="1" spans="2:10" ht="12.75">
      <c r="B1" s="18"/>
      <c r="G1" s="252" t="s">
        <v>118</v>
      </c>
      <c r="H1" s="252"/>
      <c r="I1" s="252"/>
      <c r="J1" s="252"/>
    </row>
    <row r="2" spans="2:27" ht="42" customHeight="1">
      <c r="B2" s="5" t="s">
        <v>64</v>
      </c>
      <c r="C2" s="9" t="s">
        <v>1</v>
      </c>
      <c r="D2" s="9" t="s">
        <v>2</v>
      </c>
      <c r="E2" s="21" t="s">
        <v>103</v>
      </c>
      <c r="F2" s="9" t="s">
        <v>11</v>
      </c>
      <c r="G2" s="197" t="s">
        <v>11</v>
      </c>
      <c r="H2" s="197" t="s">
        <v>11</v>
      </c>
      <c r="I2" s="197" t="s">
        <v>4</v>
      </c>
      <c r="J2" s="197" t="s">
        <v>51</v>
      </c>
      <c r="K2" s="9" t="s">
        <v>8</v>
      </c>
      <c r="L2" s="9" t="s">
        <v>9</v>
      </c>
      <c r="M2" t="s">
        <v>13</v>
      </c>
      <c r="Z2" s="6"/>
      <c r="AA2" s="6"/>
    </row>
    <row r="3" spans="1:13" ht="13.5" thickBot="1">
      <c r="A3" s="2">
        <v>37987</v>
      </c>
      <c r="B3" s="76">
        <f>'Data Input'!F111</f>
        <v>5240549.112034761</v>
      </c>
      <c r="C3">
        <v>1129.7</v>
      </c>
      <c r="D3">
        <v>0</v>
      </c>
      <c r="E3" s="88">
        <f>A3</f>
        <v>37987</v>
      </c>
      <c r="F3" s="7">
        <v>0</v>
      </c>
      <c r="G3" s="7">
        <v>0</v>
      </c>
      <c r="H3" s="7">
        <v>0</v>
      </c>
      <c r="I3" s="7">
        <v>336.288</v>
      </c>
      <c r="J3" s="32">
        <f>'Data Input'!H111</f>
        <v>2566</v>
      </c>
      <c r="K3" s="7">
        <f>$N$18+C3*$N$19+D3*$N$20+E3*$N$21+F3*$N$22+G3*$N$23+H3*$N$24+I3*$N$25+J3*$N$26</f>
        <v>5321781.219969072</v>
      </c>
      <c r="L3" s="7"/>
      <c r="M3"/>
    </row>
    <row r="4" spans="1:14" ht="12.75">
      <c r="A4" s="2">
        <v>38018</v>
      </c>
      <c r="B4" s="76">
        <f>'Data Input'!F112</f>
        <v>4355748.252408838</v>
      </c>
      <c r="C4">
        <v>780.2</v>
      </c>
      <c r="D4">
        <v>0</v>
      </c>
      <c r="E4" s="88">
        <f aca="true" t="shared" si="0" ref="E4:E67">A4</f>
        <v>38018</v>
      </c>
      <c r="F4" s="7">
        <v>0</v>
      </c>
      <c r="G4" s="7">
        <v>0</v>
      </c>
      <c r="H4" s="7">
        <v>0</v>
      </c>
      <c r="I4" s="7">
        <v>320.16</v>
      </c>
      <c r="J4" s="32">
        <f>'Data Input'!H112</f>
        <v>2558</v>
      </c>
      <c r="K4" s="7">
        <f aca="true" t="shared" si="1" ref="K4:K67">$N$18+C4*$N$19+D4*$N$20+E4*$N$21+F4*$N$22+G4*$N$23+H4*$N$24+I4*$N$25+J4*$N$26</f>
        <v>4112811.9709865255</v>
      </c>
      <c r="L4" s="7"/>
      <c r="M4" s="86" t="s">
        <v>14</v>
      </c>
      <c r="N4" s="86"/>
    </row>
    <row r="5" spans="1:14" ht="12.75">
      <c r="A5" s="2">
        <v>38047</v>
      </c>
      <c r="B5" s="76">
        <f>'Data Input'!F113</f>
        <v>3749686.689967884</v>
      </c>
      <c r="C5">
        <v>662.7</v>
      </c>
      <c r="D5">
        <v>0</v>
      </c>
      <c r="E5" s="88">
        <f t="shared" si="0"/>
        <v>38047</v>
      </c>
      <c r="F5" s="7">
        <v>0</v>
      </c>
      <c r="G5" s="7">
        <v>1</v>
      </c>
      <c r="H5" s="7">
        <v>1</v>
      </c>
      <c r="I5" s="7">
        <v>368.28</v>
      </c>
      <c r="J5" s="32">
        <f>'Data Input'!H113</f>
        <v>2563</v>
      </c>
      <c r="K5" s="7">
        <f t="shared" si="1"/>
        <v>3705666.31443579</v>
      </c>
      <c r="L5" s="7"/>
      <c r="M5" s="24" t="s">
        <v>15</v>
      </c>
      <c r="N5" s="243">
        <v>0.9946748538234451</v>
      </c>
    </row>
    <row r="6" spans="1:14" ht="12.75">
      <c r="A6" s="2">
        <v>38078</v>
      </c>
      <c r="B6" s="76">
        <f>'Data Input'!F114</f>
        <v>2921821.6134517314</v>
      </c>
      <c r="C6">
        <v>460</v>
      </c>
      <c r="D6">
        <v>0</v>
      </c>
      <c r="E6" s="88">
        <f t="shared" si="0"/>
        <v>38078</v>
      </c>
      <c r="F6" s="7">
        <v>1</v>
      </c>
      <c r="G6" s="7">
        <v>1</v>
      </c>
      <c r="H6" s="7">
        <v>1</v>
      </c>
      <c r="I6" s="7">
        <v>336.24</v>
      </c>
      <c r="J6" s="32">
        <f>'Data Input'!H114</f>
        <v>2586</v>
      </c>
      <c r="K6" s="7">
        <f t="shared" si="1"/>
        <v>2936857.172261393</v>
      </c>
      <c r="L6" s="7"/>
      <c r="M6" s="24" t="s">
        <v>16</v>
      </c>
      <c r="N6" s="243">
        <v>0.989378064828692</v>
      </c>
    </row>
    <row r="7" spans="1:14" ht="12.75">
      <c r="A7" s="2">
        <v>38108</v>
      </c>
      <c r="B7" s="76">
        <f>'Data Input'!F115</f>
        <v>2259200.7273757816</v>
      </c>
      <c r="C7">
        <v>258.3</v>
      </c>
      <c r="D7">
        <v>1</v>
      </c>
      <c r="E7" s="88">
        <f t="shared" si="0"/>
        <v>38108</v>
      </c>
      <c r="F7" s="7">
        <v>1</v>
      </c>
      <c r="G7" s="7">
        <v>1</v>
      </c>
      <c r="H7" s="7">
        <v>1</v>
      </c>
      <c r="I7" s="7">
        <v>319.92</v>
      </c>
      <c r="J7" s="32">
        <f>'Data Input'!H115</f>
        <v>2588</v>
      </c>
      <c r="K7" s="7">
        <f t="shared" si="1"/>
        <v>2244172.616418656</v>
      </c>
      <c r="L7" s="7"/>
      <c r="M7" s="24" t="s">
        <v>17</v>
      </c>
      <c r="N7" s="243">
        <v>0.9887439194453302</v>
      </c>
    </row>
    <row r="8" spans="1:14" ht="12.75">
      <c r="A8" s="2">
        <v>38139</v>
      </c>
      <c r="B8" s="76">
        <f>'Data Input'!F116</f>
        <v>1759243.4725108654</v>
      </c>
      <c r="C8">
        <v>105.1</v>
      </c>
      <c r="D8">
        <v>7.8</v>
      </c>
      <c r="E8" s="88">
        <f t="shared" si="0"/>
        <v>38139</v>
      </c>
      <c r="F8" s="7">
        <v>1</v>
      </c>
      <c r="G8" s="7">
        <v>0</v>
      </c>
      <c r="H8" s="7">
        <v>0</v>
      </c>
      <c r="I8" s="7">
        <v>352.08</v>
      </c>
      <c r="J8" s="32">
        <f>'Data Input'!H116</f>
        <v>2595</v>
      </c>
      <c r="K8" s="7">
        <f t="shared" si="1"/>
        <v>1750830.1581902495</v>
      </c>
      <c r="L8" s="7"/>
      <c r="M8" s="24" t="s">
        <v>18</v>
      </c>
      <c r="N8" s="246">
        <v>114383.06679928696</v>
      </c>
    </row>
    <row r="9" spans="1:14" ht="13.5" thickBot="1">
      <c r="A9" s="2">
        <v>38169</v>
      </c>
      <c r="B9" s="76">
        <f>'Data Input'!F117</f>
        <v>1757258.350651809</v>
      </c>
      <c r="C9">
        <v>30.1</v>
      </c>
      <c r="D9">
        <v>39.3</v>
      </c>
      <c r="E9" s="88">
        <f t="shared" si="0"/>
        <v>38169</v>
      </c>
      <c r="F9" s="7">
        <v>0</v>
      </c>
      <c r="G9" s="7">
        <v>0</v>
      </c>
      <c r="H9" s="7">
        <v>0</v>
      </c>
      <c r="I9" s="7">
        <v>336.288</v>
      </c>
      <c r="J9" s="32">
        <f>'Data Input'!H117</f>
        <v>2580</v>
      </c>
      <c r="K9" s="7">
        <f t="shared" si="1"/>
        <v>1730230.779506531</v>
      </c>
      <c r="L9" s="7"/>
      <c r="M9" s="36" t="s">
        <v>19</v>
      </c>
      <c r="N9" s="36">
        <v>72</v>
      </c>
    </row>
    <row r="10" spans="1:13" ht="12.75">
      <c r="A10" s="2">
        <v>38200</v>
      </c>
      <c r="B10" s="76">
        <f>'Data Input'!F118</f>
        <v>1722809.9093141882</v>
      </c>
      <c r="C10">
        <v>82.3</v>
      </c>
      <c r="D10">
        <v>15</v>
      </c>
      <c r="E10" s="88">
        <f t="shared" si="0"/>
        <v>38200</v>
      </c>
      <c r="F10" s="7">
        <v>0</v>
      </c>
      <c r="G10" s="7">
        <v>0</v>
      </c>
      <c r="H10" s="7">
        <v>0</v>
      </c>
      <c r="I10" s="7">
        <v>336.288</v>
      </c>
      <c r="J10" s="32">
        <f>'Data Input'!H118</f>
        <v>2587</v>
      </c>
      <c r="K10" s="7">
        <f t="shared" si="1"/>
        <v>1776344.9846823073</v>
      </c>
      <c r="L10" s="7"/>
      <c r="M10"/>
    </row>
    <row r="11" spans="1:13" ht="13.5" thickBot="1">
      <c r="A11" s="2">
        <v>38231</v>
      </c>
      <c r="B11" s="76">
        <f>'Data Input'!F119</f>
        <v>1706323.568864538</v>
      </c>
      <c r="C11">
        <v>92.8</v>
      </c>
      <c r="D11">
        <v>19.5</v>
      </c>
      <c r="E11" s="88">
        <f t="shared" si="0"/>
        <v>38231</v>
      </c>
      <c r="F11" s="7">
        <v>0</v>
      </c>
      <c r="G11" s="7">
        <v>1</v>
      </c>
      <c r="H11" s="7">
        <v>1</v>
      </c>
      <c r="I11" s="7">
        <v>336.24</v>
      </c>
      <c r="J11" s="32">
        <f>'Data Input'!H119</f>
        <v>2593</v>
      </c>
      <c r="K11" s="7">
        <f t="shared" si="1"/>
        <v>1836119.5801036924</v>
      </c>
      <c r="L11" s="7"/>
      <c r="M11" t="s">
        <v>20</v>
      </c>
    </row>
    <row r="12" spans="1:18" ht="12.75">
      <c r="A12" s="2">
        <v>38261</v>
      </c>
      <c r="B12" s="76">
        <f>'Data Input'!F120</f>
        <v>2335933.846589832</v>
      </c>
      <c r="C12">
        <v>325</v>
      </c>
      <c r="D12">
        <v>0</v>
      </c>
      <c r="E12" s="88">
        <f t="shared" si="0"/>
        <v>38261</v>
      </c>
      <c r="F12" s="7">
        <v>1</v>
      </c>
      <c r="G12" s="7">
        <v>1</v>
      </c>
      <c r="H12" s="7">
        <v>1</v>
      </c>
      <c r="I12" s="7">
        <v>319.92</v>
      </c>
      <c r="J12" s="32">
        <f>'Data Input'!H120</f>
        <v>2579</v>
      </c>
      <c r="K12" s="7">
        <f t="shared" si="1"/>
        <v>2463459.014960473</v>
      </c>
      <c r="L12" s="7"/>
      <c r="M12" s="85"/>
      <c r="N12" s="85" t="s">
        <v>24</v>
      </c>
      <c r="O12" s="85" t="s">
        <v>25</v>
      </c>
      <c r="P12" s="85" t="s">
        <v>26</v>
      </c>
      <c r="Q12" s="85" t="s">
        <v>27</v>
      </c>
      <c r="R12" s="85" t="s">
        <v>28</v>
      </c>
    </row>
    <row r="13" spans="1:18" ht="12.75">
      <c r="A13" s="2">
        <v>38292</v>
      </c>
      <c r="B13" s="76">
        <f>'Data Input'!F121</f>
        <v>3086278.7360665053</v>
      </c>
      <c r="C13">
        <v>530</v>
      </c>
      <c r="D13">
        <v>0</v>
      </c>
      <c r="E13" s="88">
        <f t="shared" si="0"/>
        <v>38292</v>
      </c>
      <c r="F13" s="7">
        <v>1</v>
      </c>
      <c r="G13" s="7">
        <v>1</v>
      </c>
      <c r="H13" s="7">
        <v>1</v>
      </c>
      <c r="I13" s="7">
        <v>352.08</v>
      </c>
      <c r="J13" s="32">
        <f>'Data Input'!H121</f>
        <v>2591</v>
      </c>
      <c r="K13" s="7">
        <f t="shared" si="1"/>
        <v>3170737.994067402</v>
      </c>
      <c r="L13" s="7"/>
      <c r="M13" s="24" t="s">
        <v>21</v>
      </c>
      <c r="N13" s="24">
        <v>4</v>
      </c>
      <c r="O13" s="24">
        <v>81650134939073.67</v>
      </c>
      <c r="P13" s="24">
        <v>20412533734768.418</v>
      </c>
      <c r="Q13" s="24">
        <v>1560.175459425247</v>
      </c>
      <c r="R13" s="24">
        <v>2.577143819539343E-65</v>
      </c>
    </row>
    <row r="14" spans="1:18" ht="12.75">
      <c r="A14" s="2">
        <v>38322</v>
      </c>
      <c r="B14" s="76">
        <f>'Data Input'!F122</f>
        <v>4489911.675798236</v>
      </c>
      <c r="C14">
        <v>895.5</v>
      </c>
      <c r="D14">
        <v>0</v>
      </c>
      <c r="E14" s="88">
        <f t="shared" si="0"/>
        <v>38322</v>
      </c>
      <c r="F14" s="7">
        <v>1</v>
      </c>
      <c r="G14" s="7">
        <v>0</v>
      </c>
      <c r="H14" s="7">
        <v>0</v>
      </c>
      <c r="I14" s="7">
        <v>336.288</v>
      </c>
      <c r="J14" s="32">
        <f>'Data Input'!H122</f>
        <v>2582</v>
      </c>
      <c r="K14" s="7">
        <f t="shared" si="1"/>
        <v>4432712.441437094</v>
      </c>
      <c r="L14" s="7"/>
      <c r="M14" s="24" t="s">
        <v>22</v>
      </c>
      <c r="N14" s="24">
        <v>67</v>
      </c>
      <c r="O14" s="24">
        <v>876593560017.4795</v>
      </c>
      <c r="P14" s="24">
        <v>13083485970.410141</v>
      </c>
      <c r="Q14" s="24"/>
      <c r="R14" s="24"/>
    </row>
    <row r="15" spans="1:18" ht="13.5" thickBot="1">
      <c r="A15" s="2">
        <v>38353</v>
      </c>
      <c r="B15" s="76">
        <f>'Data Input'!F123</f>
        <v>4926141.243151333</v>
      </c>
      <c r="C15">
        <v>1011.1</v>
      </c>
      <c r="D15">
        <v>0</v>
      </c>
      <c r="E15" s="88">
        <f t="shared" si="0"/>
        <v>38353</v>
      </c>
      <c r="F15" s="7">
        <v>0</v>
      </c>
      <c r="G15" s="7">
        <v>0</v>
      </c>
      <c r="H15" s="7">
        <v>0</v>
      </c>
      <c r="I15" s="7">
        <v>319.92</v>
      </c>
      <c r="J15" s="32">
        <f>'Data Input'!H123</f>
        <v>2586</v>
      </c>
      <c r="K15" s="7">
        <f t="shared" si="1"/>
        <v>4898194.971612042</v>
      </c>
      <c r="L15" s="7"/>
      <c r="M15" s="36" t="s">
        <v>7</v>
      </c>
      <c r="N15" s="36">
        <v>71</v>
      </c>
      <c r="O15" s="36">
        <v>82526728499091.16</v>
      </c>
      <c r="P15" s="36"/>
      <c r="Q15" s="36"/>
      <c r="R15" s="36"/>
    </row>
    <row r="16" spans="1:13" ht="13.5" thickBot="1">
      <c r="A16" s="2">
        <v>38384</v>
      </c>
      <c r="B16" s="76">
        <f>'Data Input'!F124</f>
        <v>4132090.440204053</v>
      </c>
      <c r="C16">
        <v>747</v>
      </c>
      <c r="D16">
        <v>0</v>
      </c>
      <c r="E16" s="88">
        <f t="shared" si="0"/>
        <v>38384</v>
      </c>
      <c r="F16" s="7">
        <v>0</v>
      </c>
      <c r="G16" s="7">
        <v>0</v>
      </c>
      <c r="H16" s="7">
        <v>0</v>
      </c>
      <c r="I16" s="7">
        <v>319.872</v>
      </c>
      <c r="J16" s="32">
        <f>'Data Input'!H124</f>
        <v>2582</v>
      </c>
      <c r="K16" s="7">
        <f t="shared" si="1"/>
        <v>3984352.1404452594</v>
      </c>
      <c r="L16" s="7"/>
      <c r="M16"/>
    </row>
    <row r="17" spans="1:22" ht="12.75">
      <c r="A17" s="2">
        <v>38412</v>
      </c>
      <c r="B17" s="76">
        <f>'Data Input'!F125</f>
        <v>3939016.0306064626</v>
      </c>
      <c r="C17">
        <v>733.6</v>
      </c>
      <c r="D17">
        <v>0</v>
      </c>
      <c r="E17" s="88">
        <f t="shared" si="0"/>
        <v>38412</v>
      </c>
      <c r="F17" s="7">
        <v>0</v>
      </c>
      <c r="G17" s="7">
        <v>1</v>
      </c>
      <c r="H17" s="7">
        <v>1</v>
      </c>
      <c r="I17" s="7">
        <v>351.912</v>
      </c>
      <c r="J17" s="32">
        <f>'Data Input'!H125</f>
        <v>2592</v>
      </c>
      <c r="K17" s="7">
        <f t="shared" si="1"/>
        <v>3936994.1071361005</v>
      </c>
      <c r="L17" s="7"/>
      <c r="M17" s="85"/>
      <c r="N17" s="85" t="s">
        <v>29</v>
      </c>
      <c r="O17" s="85" t="s">
        <v>18</v>
      </c>
      <c r="P17" s="85" t="s">
        <v>30</v>
      </c>
      <c r="Q17" s="85" t="s">
        <v>31</v>
      </c>
      <c r="R17" s="85" t="s">
        <v>32</v>
      </c>
      <c r="S17" s="85" t="s">
        <v>33</v>
      </c>
      <c r="T17" s="85" t="s">
        <v>34</v>
      </c>
      <c r="U17" s="85" t="s">
        <v>35</v>
      </c>
      <c r="V17" s="85" t="s">
        <v>35</v>
      </c>
    </row>
    <row r="18" spans="1:22" ht="12.75">
      <c r="A18" s="2">
        <v>38443</v>
      </c>
      <c r="B18" s="76">
        <f>'Data Input'!F126</f>
        <v>2719389.7411675807</v>
      </c>
      <c r="C18">
        <v>371.5</v>
      </c>
      <c r="D18">
        <v>0</v>
      </c>
      <c r="E18" s="88">
        <f t="shared" si="0"/>
        <v>38443</v>
      </c>
      <c r="F18" s="7">
        <v>1</v>
      </c>
      <c r="G18" s="7">
        <v>1</v>
      </c>
      <c r="H18" s="7">
        <v>1</v>
      </c>
      <c r="I18" s="7">
        <v>336.24</v>
      </c>
      <c r="J18" s="32">
        <f>'Data Input'!H126</f>
        <v>2607</v>
      </c>
      <c r="K18" s="7">
        <f t="shared" si="1"/>
        <v>2617328.3958770107</v>
      </c>
      <c r="L18" s="7"/>
      <c r="M18" s="24" t="s">
        <v>23</v>
      </c>
      <c r="N18" s="246">
        <v>2842453.3003955875</v>
      </c>
      <c r="O18" s="246">
        <v>844631.482450375</v>
      </c>
      <c r="P18" s="244">
        <v>3.365317726672107</v>
      </c>
      <c r="Q18" s="24">
        <v>0.0012689166788512913</v>
      </c>
      <c r="R18" s="24">
        <v>1156561.3401287347</v>
      </c>
      <c r="S18" s="24">
        <v>4528345.26066244</v>
      </c>
      <c r="T18" s="24">
        <v>1156561.3401287347</v>
      </c>
      <c r="U18" s="24">
        <v>4528345.26066244</v>
      </c>
      <c r="V18" s="24">
        <v>3451918.0948298555</v>
      </c>
    </row>
    <row r="19" spans="1:22" ht="12.75">
      <c r="A19" s="2">
        <v>38473</v>
      </c>
      <c r="B19" s="76">
        <f>'Data Input'!F127</f>
        <v>2210168.4205554468</v>
      </c>
      <c r="C19">
        <v>215.4</v>
      </c>
      <c r="D19">
        <v>0</v>
      </c>
      <c r="E19" s="88">
        <f t="shared" si="0"/>
        <v>38473</v>
      </c>
      <c r="F19" s="7">
        <v>1</v>
      </c>
      <c r="G19" s="7">
        <v>1</v>
      </c>
      <c r="H19" s="7">
        <v>1</v>
      </c>
      <c r="I19" s="7">
        <v>336.288</v>
      </c>
      <c r="J19" s="32">
        <f>'Data Input'!H127</f>
        <v>2591</v>
      </c>
      <c r="K19" s="7">
        <f t="shared" si="1"/>
        <v>2076750.8580862496</v>
      </c>
      <c r="L19" s="201" t="str">
        <f>C2</f>
        <v>Heating Degree Days</v>
      </c>
      <c r="M19" s="24" t="s">
        <v>1</v>
      </c>
      <c r="N19" s="246">
        <v>3455.8128549855296</v>
      </c>
      <c r="O19" s="246">
        <v>55.46965507121832</v>
      </c>
      <c r="P19" s="244">
        <v>62.30096167983305</v>
      </c>
      <c r="Q19" s="24">
        <v>4.833384920234106E-61</v>
      </c>
      <c r="R19" s="24">
        <v>3345.094929515783</v>
      </c>
      <c r="S19" s="24">
        <v>3566.5307804552763</v>
      </c>
      <c r="T19" s="24">
        <v>3345.094929515783</v>
      </c>
      <c r="U19" s="24">
        <v>3566.5307804552763</v>
      </c>
      <c r="V19" s="24">
        <v>4069.797626759661</v>
      </c>
    </row>
    <row r="20" spans="1:22" ht="12.75">
      <c r="A20" s="2">
        <v>38504</v>
      </c>
      <c r="B20" s="76">
        <f>'Data Input'!F128</f>
        <v>1809176.15718874</v>
      </c>
      <c r="C20">
        <v>26.3</v>
      </c>
      <c r="D20">
        <v>74.7</v>
      </c>
      <c r="E20" s="88">
        <f t="shared" si="0"/>
        <v>38504</v>
      </c>
      <c r="F20" s="7">
        <v>1</v>
      </c>
      <c r="G20" s="7">
        <v>0</v>
      </c>
      <c r="H20" s="7">
        <v>0</v>
      </c>
      <c r="I20" s="7">
        <v>352.08</v>
      </c>
      <c r="J20" s="32">
        <f>'Data Input'!H128</f>
        <v>2620</v>
      </c>
      <c r="K20" s="7">
        <f t="shared" si="1"/>
        <v>1831304.1867551312</v>
      </c>
      <c r="L20" s="201" t="str">
        <f>D2</f>
        <v>Cooling Degree Days</v>
      </c>
      <c r="M20" s="24" t="s">
        <v>2</v>
      </c>
      <c r="N20" s="246">
        <v>5478.048135364787</v>
      </c>
      <c r="O20" s="246">
        <v>873.5113036751397</v>
      </c>
      <c r="P20" s="244">
        <v>6.271296218282348</v>
      </c>
      <c r="Q20" s="24">
        <v>2.976845802986839E-08</v>
      </c>
      <c r="R20" s="24">
        <v>3734.511794763538</v>
      </c>
      <c r="S20" s="24">
        <v>7221.584475966037</v>
      </c>
      <c r="T20" s="24">
        <v>3734.511794763538</v>
      </c>
      <c r="U20" s="24">
        <v>7221.584475966037</v>
      </c>
      <c r="V20" s="24">
        <v>11839.5868782012</v>
      </c>
    </row>
    <row r="21" spans="1:22" ht="12.75">
      <c r="A21" s="2">
        <v>38534</v>
      </c>
      <c r="B21" s="76">
        <f>'Data Input'!F129</f>
        <v>1888396.4764783676</v>
      </c>
      <c r="C21">
        <v>14.4</v>
      </c>
      <c r="D21">
        <v>94.3</v>
      </c>
      <c r="E21" s="88">
        <f t="shared" si="0"/>
        <v>38534</v>
      </c>
      <c r="F21" s="7">
        <v>0</v>
      </c>
      <c r="G21" s="7">
        <v>0</v>
      </c>
      <c r="H21" s="7">
        <v>0</v>
      </c>
      <c r="I21" s="7">
        <v>319.92</v>
      </c>
      <c r="J21" s="32">
        <f>'Data Input'!H129</f>
        <v>2589</v>
      </c>
      <c r="K21" s="7">
        <f t="shared" si="1"/>
        <v>1963577.826410159</v>
      </c>
      <c r="L21" s="201" t="str">
        <f>E2</f>
        <v>Time Trend</v>
      </c>
      <c r="M21" s="24" t="s">
        <v>103</v>
      </c>
      <c r="N21" s="246">
        <v>-37.50503758400684</v>
      </c>
      <c r="O21" s="246">
        <v>21.515700059484097</v>
      </c>
      <c r="P21" s="244">
        <v>-1.743147444903828</v>
      </c>
      <c r="Q21" s="24">
        <v>0.08589537644889327</v>
      </c>
      <c r="R21" s="24">
        <v>-80.45056649629015</v>
      </c>
      <c r="S21" s="24">
        <v>5.440491328276458</v>
      </c>
      <c r="T21" s="24">
        <v>-80.45056649629015</v>
      </c>
      <c r="U21" s="24">
        <v>5.440491328276458</v>
      </c>
      <c r="V21" s="24">
        <v>31312.853420123785</v>
      </c>
    </row>
    <row r="22" spans="1:22" ht="13.5" thickBot="1">
      <c r="A22" s="2">
        <v>38565</v>
      </c>
      <c r="B22" s="76">
        <f>'Data Input'!F130</f>
        <v>1782238.7492915166</v>
      </c>
      <c r="C22">
        <v>18.5</v>
      </c>
      <c r="D22">
        <v>58.9</v>
      </c>
      <c r="E22" s="88">
        <f t="shared" si="0"/>
        <v>38565</v>
      </c>
      <c r="F22" s="7">
        <v>0</v>
      </c>
      <c r="G22" s="7">
        <v>0</v>
      </c>
      <c r="H22" s="7">
        <v>0</v>
      </c>
      <c r="I22" s="7">
        <v>351.912</v>
      </c>
      <c r="J22" s="32">
        <f>'Data Input'!H130</f>
        <v>2599</v>
      </c>
      <c r="K22" s="7">
        <f t="shared" si="1"/>
        <v>1782661.0989585817</v>
      </c>
      <c r="L22" s="201" t="str">
        <f>F2</f>
        <v>Spring Fall Flag</v>
      </c>
      <c r="M22" s="36" t="s">
        <v>11</v>
      </c>
      <c r="N22" s="247">
        <v>-67153.22030372577</v>
      </c>
      <c r="O22" s="247">
        <v>28585.708557584323</v>
      </c>
      <c r="P22" s="245">
        <v>-2.349188587312759</v>
      </c>
      <c r="Q22" s="36">
        <v>0.021770985527787865</v>
      </c>
      <c r="R22" s="36">
        <v>-124210.5491354086</v>
      </c>
      <c r="S22" s="36">
        <v>-10095.891472042953</v>
      </c>
      <c r="T22" s="36">
        <v>-124210.5491354086</v>
      </c>
      <c r="U22" s="36">
        <v>-10095.891472042953</v>
      </c>
      <c r="V22" s="24">
        <v>261105.93795721952</v>
      </c>
    </row>
    <row r="23" spans="1:22" ht="12.75">
      <c r="A23" s="2">
        <v>38596</v>
      </c>
      <c r="B23" s="76">
        <f>'Data Input'!F131</f>
        <v>1703562.6487814074</v>
      </c>
      <c r="C23">
        <v>85.2</v>
      </c>
      <c r="D23">
        <v>18.1</v>
      </c>
      <c r="E23" s="88">
        <f t="shared" si="0"/>
        <v>38596</v>
      </c>
      <c r="F23" s="7">
        <v>0</v>
      </c>
      <c r="G23" s="7">
        <v>1</v>
      </c>
      <c r="H23" s="7">
        <v>1</v>
      </c>
      <c r="I23" s="7">
        <v>336.24</v>
      </c>
      <c r="J23" s="32">
        <f>'Data Input'!H131</f>
        <v>2637</v>
      </c>
      <c r="K23" s="7">
        <f t="shared" si="1"/>
        <v>1788496.7962981293</v>
      </c>
      <c r="L23" s="11"/>
      <c r="M23"/>
      <c r="V23" s="24">
        <v>16676.094886798528</v>
      </c>
    </row>
    <row r="24" spans="1:22" ht="13.5" thickBot="1">
      <c r="A24" s="2">
        <v>38626</v>
      </c>
      <c r="B24" s="76">
        <f>'Data Input'!F132</f>
        <v>2263073.0209710943</v>
      </c>
      <c r="C24">
        <v>300</v>
      </c>
      <c r="D24">
        <v>7</v>
      </c>
      <c r="E24" s="88">
        <f t="shared" si="0"/>
        <v>38626</v>
      </c>
      <c r="F24" s="7">
        <v>1</v>
      </c>
      <c r="G24" s="7">
        <v>1</v>
      </c>
      <c r="H24" s="7">
        <v>1</v>
      </c>
      <c r="I24" s="7">
        <v>319.92</v>
      </c>
      <c r="J24" s="32">
        <f>'Data Input'!H132</f>
        <v>2630</v>
      </c>
      <c r="K24" s="7">
        <f t="shared" si="1"/>
        <v>2401720.6918152254</v>
      </c>
      <c r="L24" s="11"/>
      <c r="M24" t="s">
        <v>13</v>
      </c>
      <c r="V24" s="36">
        <v>3054.9137236557763</v>
      </c>
    </row>
    <row r="25" spans="1:13" ht="13.5" thickBot="1">
      <c r="A25" s="2">
        <v>38657</v>
      </c>
      <c r="B25" s="76">
        <f>'Data Input'!F133</f>
        <v>3212733.5254109213</v>
      </c>
      <c r="C25">
        <v>563.8</v>
      </c>
      <c r="D25">
        <v>0</v>
      </c>
      <c r="E25" s="88">
        <f t="shared" si="0"/>
        <v>38657</v>
      </c>
      <c r="F25" s="7">
        <v>1</v>
      </c>
      <c r="G25" s="7">
        <v>1</v>
      </c>
      <c r="H25" s="7">
        <v>1</v>
      </c>
      <c r="I25" s="7">
        <v>352.08</v>
      </c>
      <c r="J25" s="32">
        <f>'Data Input'!H133</f>
        <v>2611</v>
      </c>
      <c r="K25" s="7">
        <f t="shared" si="1"/>
        <v>3273855.1298477505</v>
      </c>
      <c r="L25" s="11"/>
      <c r="M25"/>
    </row>
    <row r="26" spans="1:14" ht="12.75">
      <c r="A26" s="2">
        <v>38687</v>
      </c>
      <c r="B26" s="76">
        <f>'Data Input'!F134</f>
        <v>4243588.588702062</v>
      </c>
      <c r="C26">
        <v>838.9</v>
      </c>
      <c r="D26">
        <v>0</v>
      </c>
      <c r="E26" s="88">
        <f t="shared" si="0"/>
        <v>38687</v>
      </c>
      <c r="F26" s="7">
        <v>1</v>
      </c>
      <c r="G26" s="7">
        <v>0</v>
      </c>
      <c r="H26" s="7">
        <v>0</v>
      </c>
      <c r="I26" s="7">
        <v>319.92</v>
      </c>
      <c r="J26" s="32">
        <f>'Data Input'!H134</f>
        <v>2593</v>
      </c>
      <c r="K26" s="7">
        <f t="shared" si="1"/>
        <v>4223424.09512675</v>
      </c>
      <c r="L26" s="11"/>
      <c r="M26" s="86" t="s">
        <v>14</v>
      </c>
      <c r="N26" s="86"/>
    </row>
    <row r="27" spans="1:14" ht="12.75">
      <c r="A27" s="2">
        <v>38718</v>
      </c>
      <c r="B27" s="76">
        <f>'Data Input'!F135</f>
        <v>4273340.440204046</v>
      </c>
      <c r="C27">
        <v>783.8</v>
      </c>
      <c r="D27">
        <v>0</v>
      </c>
      <c r="E27" s="88">
        <f t="shared" si="0"/>
        <v>38718</v>
      </c>
      <c r="F27" s="7">
        <v>0</v>
      </c>
      <c r="G27" s="7">
        <v>0</v>
      </c>
      <c r="H27" s="7">
        <v>0</v>
      </c>
      <c r="I27" s="7">
        <v>336.288</v>
      </c>
      <c r="J27" s="32">
        <f>'Data Input'!H135</f>
        <v>2608</v>
      </c>
      <c r="K27" s="7">
        <f t="shared" si="1"/>
        <v>4098999.3709556684</v>
      </c>
      <c r="L27" s="7"/>
      <c r="M27" s="24" t="s">
        <v>15</v>
      </c>
      <c r="N27" s="24">
        <v>0.9942349583246914</v>
      </c>
    </row>
    <row r="28" spans="1:14" ht="12.75">
      <c r="A28" s="2">
        <v>38749</v>
      </c>
      <c r="B28" s="76">
        <f>'Data Input'!F136</f>
        <v>3950323.691668237</v>
      </c>
      <c r="C28">
        <v>821.6</v>
      </c>
      <c r="D28">
        <v>0</v>
      </c>
      <c r="E28" s="88">
        <f t="shared" si="0"/>
        <v>38749</v>
      </c>
      <c r="F28" s="7">
        <v>0</v>
      </c>
      <c r="G28" s="7">
        <v>0</v>
      </c>
      <c r="H28" s="7">
        <v>0</v>
      </c>
      <c r="I28" s="7">
        <v>319.872</v>
      </c>
      <c r="J28" s="32">
        <f>'Data Input'!H136</f>
        <v>2590</v>
      </c>
      <c r="K28" s="7">
        <f t="shared" si="1"/>
        <v>4228466.440709017</v>
      </c>
      <c r="L28" s="7"/>
      <c r="M28" s="24" t="s">
        <v>16</v>
      </c>
      <c r="N28" s="24">
        <v>0.9885031523549008</v>
      </c>
    </row>
    <row r="29" spans="1:14" ht="12.75">
      <c r="A29" s="2">
        <v>38777</v>
      </c>
      <c r="B29" s="76">
        <f>'Data Input'!F137</f>
        <v>3814706.7636501053</v>
      </c>
      <c r="C29">
        <v>644.4</v>
      </c>
      <c r="D29">
        <v>0</v>
      </c>
      <c r="E29" s="88">
        <f t="shared" si="0"/>
        <v>38777</v>
      </c>
      <c r="F29" s="7">
        <v>0</v>
      </c>
      <c r="G29" s="7">
        <v>1</v>
      </c>
      <c r="H29" s="7">
        <v>1</v>
      </c>
      <c r="I29" s="7">
        <v>368.28</v>
      </c>
      <c r="J29" s="32">
        <f>'Data Input'!H137</f>
        <v>2610</v>
      </c>
      <c r="K29" s="7">
        <f t="shared" si="1"/>
        <v>3615046.26175323</v>
      </c>
      <c r="L29" s="7"/>
      <c r="M29" s="24" t="s">
        <v>17</v>
      </c>
      <c r="N29" s="24">
        <v>0.9879959384882052</v>
      </c>
    </row>
    <row r="30" spans="1:14" ht="12.75">
      <c r="A30" s="2">
        <v>38808</v>
      </c>
      <c r="B30" s="76">
        <f>'Data Input'!F138</f>
        <v>2599169.327413572</v>
      </c>
      <c r="C30">
        <v>365.5</v>
      </c>
      <c r="D30">
        <v>0</v>
      </c>
      <c r="E30" s="88">
        <f t="shared" si="0"/>
        <v>38808</v>
      </c>
      <c r="F30" s="7">
        <v>1</v>
      </c>
      <c r="G30" s="7">
        <v>1</v>
      </c>
      <c r="H30" s="7">
        <v>1</v>
      </c>
      <c r="I30" s="7">
        <v>303.84</v>
      </c>
      <c r="J30" s="32">
        <f>'Data Input'!H138</f>
        <v>2610</v>
      </c>
      <c r="K30" s="7">
        <f t="shared" si="1"/>
        <v>2582904.180028935</v>
      </c>
      <c r="L30" s="7"/>
      <c r="M30" s="24" t="s">
        <v>18</v>
      </c>
      <c r="N30" s="24">
        <v>118122.3956577214</v>
      </c>
    </row>
    <row r="31" spans="1:14" ht="13.5" thickBot="1">
      <c r="A31" s="2">
        <v>38838</v>
      </c>
      <c r="B31" s="76">
        <f>'Data Input'!F139</f>
        <v>2051739.4388815435</v>
      </c>
      <c r="C31">
        <v>165.6</v>
      </c>
      <c r="D31">
        <v>13.6</v>
      </c>
      <c r="E31" s="88">
        <f t="shared" si="0"/>
        <v>38838</v>
      </c>
      <c r="F31" s="7">
        <v>1</v>
      </c>
      <c r="G31" s="7">
        <v>1</v>
      </c>
      <c r="H31" s="7">
        <v>1</v>
      </c>
      <c r="I31" s="7">
        <v>351.912</v>
      </c>
      <c r="J31" s="32">
        <f>'Data Input'!H139</f>
        <v>2622</v>
      </c>
      <c r="K31" s="7">
        <f t="shared" si="1"/>
        <v>1965463.4938307689</v>
      </c>
      <c r="L31" s="7"/>
      <c r="M31" s="36" t="s">
        <v>19</v>
      </c>
      <c r="N31" s="36">
        <v>72</v>
      </c>
    </row>
    <row r="32" spans="1:13" ht="12.75">
      <c r="A32" s="2">
        <v>38869</v>
      </c>
      <c r="B32" s="76">
        <f>'Data Input'!F140</f>
        <v>1755776.8373323276</v>
      </c>
      <c r="C32">
        <v>50.6</v>
      </c>
      <c r="D32">
        <v>29.9</v>
      </c>
      <c r="E32" s="88">
        <f t="shared" si="0"/>
        <v>38869</v>
      </c>
      <c r="F32" s="7">
        <v>1</v>
      </c>
      <c r="G32" s="7">
        <v>0</v>
      </c>
      <c r="H32" s="7">
        <v>0</v>
      </c>
      <c r="I32" s="7">
        <v>352.08</v>
      </c>
      <c r="J32" s="32">
        <f>'Data Input'!H140</f>
        <v>2602</v>
      </c>
      <c r="K32" s="7">
        <f t="shared" si="1"/>
        <v>1656174.543948775</v>
      </c>
      <c r="L32" s="7"/>
      <c r="M32"/>
    </row>
    <row r="33" spans="1:13" ht="13.5" thickBot="1">
      <c r="A33" s="2">
        <v>38899</v>
      </c>
      <c r="B33" s="76">
        <f>'Data Input'!F141</f>
        <v>1832334.073304362</v>
      </c>
      <c r="C33">
        <v>10.8</v>
      </c>
      <c r="D33">
        <v>84.2</v>
      </c>
      <c r="E33" s="88">
        <f t="shared" si="0"/>
        <v>38899</v>
      </c>
      <c r="F33" s="7">
        <v>0</v>
      </c>
      <c r="G33" s="7">
        <v>0</v>
      </c>
      <c r="H33" s="7">
        <v>0</v>
      </c>
      <c r="I33" s="7">
        <v>319.92</v>
      </c>
      <c r="J33" s="32">
        <f>'Data Input'!H141</f>
        <v>2618</v>
      </c>
      <c r="K33" s="7">
        <f t="shared" si="1"/>
        <v>1882119.275246864</v>
      </c>
      <c r="L33" s="7"/>
      <c r="M33" t="s">
        <v>20</v>
      </c>
    </row>
    <row r="34" spans="1:18" ht="12.75">
      <c r="A34" s="2">
        <v>38930</v>
      </c>
      <c r="B34" s="76">
        <f>'Data Input'!F142</f>
        <v>1755656.5463820132</v>
      </c>
      <c r="C34">
        <v>44.8</v>
      </c>
      <c r="D34">
        <v>30.6</v>
      </c>
      <c r="E34" s="88">
        <f t="shared" si="0"/>
        <v>38930</v>
      </c>
      <c r="F34" s="7">
        <v>0</v>
      </c>
      <c r="G34" s="7">
        <v>0</v>
      </c>
      <c r="H34" s="7">
        <v>0</v>
      </c>
      <c r="I34" s="7">
        <v>351.912</v>
      </c>
      <c r="J34" s="32">
        <f>'Data Input'!H142</f>
        <v>2621</v>
      </c>
      <c r="K34" s="7">
        <f t="shared" si="1"/>
        <v>1704830.8760957154</v>
      </c>
      <c r="L34" s="7"/>
      <c r="M34" s="85"/>
      <c r="N34" s="85" t="s">
        <v>24</v>
      </c>
      <c r="O34" s="85" t="s">
        <v>25</v>
      </c>
      <c r="P34" s="85" t="s">
        <v>26</v>
      </c>
      <c r="Q34" s="85" t="s">
        <v>27</v>
      </c>
      <c r="R34" s="85" t="s">
        <v>28</v>
      </c>
    </row>
    <row r="35" spans="1:18" ht="12.75">
      <c r="A35" s="2">
        <v>38961</v>
      </c>
      <c r="B35" s="76">
        <f>'Data Input'!F143</f>
        <v>1797227.3096542587</v>
      </c>
      <c r="C35">
        <v>179.6</v>
      </c>
      <c r="D35">
        <v>1.2</v>
      </c>
      <c r="E35" s="88">
        <f t="shared" si="0"/>
        <v>38961</v>
      </c>
      <c r="F35" s="7">
        <v>0</v>
      </c>
      <c r="G35" s="7">
        <v>1</v>
      </c>
      <c r="H35" s="7">
        <v>1</v>
      </c>
      <c r="I35" s="7">
        <v>319.68</v>
      </c>
      <c r="J35" s="32">
        <f>'Data Input'!H143</f>
        <v>2611</v>
      </c>
      <c r="K35" s="7">
        <f t="shared" si="1"/>
        <v>2008457.1776029356</v>
      </c>
      <c r="L35" s="7"/>
      <c r="M35" s="24" t="s">
        <v>21</v>
      </c>
      <c r="N35" s="24">
        <v>3</v>
      </c>
      <c r="O35" s="24">
        <v>81577931274888.64</v>
      </c>
      <c r="P35" s="24">
        <v>27192643758296.215</v>
      </c>
      <c r="Q35" s="24">
        <v>1948.8882644216835</v>
      </c>
      <c r="R35" s="24">
        <v>7.588879251218328E-66</v>
      </c>
    </row>
    <row r="36" spans="1:18" ht="12.75">
      <c r="A36" s="2">
        <v>38991</v>
      </c>
      <c r="B36" s="76">
        <f>'Data Input'!F144</f>
        <v>2551295.5034951787</v>
      </c>
      <c r="C36">
        <v>399.5</v>
      </c>
      <c r="D36">
        <v>0</v>
      </c>
      <c r="E36" s="88">
        <f t="shared" si="0"/>
        <v>38991</v>
      </c>
      <c r="F36" s="7">
        <v>1</v>
      </c>
      <c r="G36" s="7">
        <v>1</v>
      </c>
      <c r="H36" s="7">
        <v>1</v>
      </c>
      <c r="I36" s="7">
        <v>336.288</v>
      </c>
      <c r="J36" s="32">
        <f>'Data Input'!H144</f>
        <v>2623</v>
      </c>
      <c r="K36" s="7">
        <f t="shared" si="1"/>
        <v>2693538.3952205693</v>
      </c>
      <c r="L36" s="7"/>
      <c r="M36" s="24" t="s">
        <v>22</v>
      </c>
      <c r="N36" s="24">
        <v>68</v>
      </c>
      <c r="O36" s="24">
        <v>948797224202.511</v>
      </c>
      <c r="P36" s="24">
        <v>13952900355.91928</v>
      </c>
      <c r="Q36" s="24"/>
      <c r="R36" s="24"/>
    </row>
    <row r="37" spans="1:18" ht="13.5" thickBot="1">
      <c r="A37" s="2">
        <v>39022</v>
      </c>
      <c r="B37" s="76">
        <f>'Data Input'!F145</f>
        <v>3101553.3062535417</v>
      </c>
      <c r="C37">
        <v>513</v>
      </c>
      <c r="D37">
        <v>0</v>
      </c>
      <c r="E37" s="88">
        <f t="shared" si="0"/>
        <v>39022</v>
      </c>
      <c r="F37" s="7">
        <v>1</v>
      </c>
      <c r="G37" s="7">
        <v>1</v>
      </c>
      <c r="H37" s="7">
        <v>1</v>
      </c>
      <c r="I37" s="7">
        <v>352.08</v>
      </c>
      <c r="J37" s="32">
        <f>'Data Input'!H145</f>
        <v>2621</v>
      </c>
      <c r="K37" s="7">
        <f t="shared" si="1"/>
        <v>3084610.4980963236</v>
      </c>
      <c r="L37" s="7"/>
      <c r="M37" s="36" t="s">
        <v>7</v>
      </c>
      <c r="N37" s="36">
        <v>71</v>
      </c>
      <c r="O37" s="36">
        <v>82526728499091.16</v>
      </c>
      <c r="P37" s="36"/>
      <c r="Q37" s="36"/>
      <c r="R37" s="36"/>
    </row>
    <row r="38" spans="1:13" ht="13.5" thickBot="1">
      <c r="A38" s="2">
        <v>39052</v>
      </c>
      <c r="B38" s="76">
        <f>'Data Input'!F146</f>
        <v>3754812.3842811333</v>
      </c>
      <c r="C38">
        <v>675.3</v>
      </c>
      <c r="D38">
        <v>0</v>
      </c>
      <c r="E38" s="88">
        <f t="shared" si="0"/>
        <v>39052</v>
      </c>
      <c r="F38" s="7">
        <v>1</v>
      </c>
      <c r="G38" s="7">
        <v>0</v>
      </c>
      <c r="H38" s="7">
        <v>0</v>
      </c>
      <c r="I38" s="7">
        <v>304.296</v>
      </c>
      <c r="J38" s="32">
        <f>'Data Input'!H146</f>
        <v>2587</v>
      </c>
      <c r="K38" s="7">
        <f t="shared" si="1"/>
        <v>3644363.773332954</v>
      </c>
      <c r="L38" s="7"/>
      <c r="M38"/>
    </row>
    <row r="39" spans="1:21" ht="12.75">
      <c r="A39" s="2">
        <v>39083</v>
      </c>
      <c r="B39" s="76">
        <f>'Data Input'!F147</f>
        <v>4466299.244284908</v>
      </c>
      <c r="C39">
        <v>882.1</v>
      </c>
      <c r="D39">
        <v>0</v>
      </c>
      <c r="E39" s="88">
        <f t="shared" si="0"/>
        <v>39083</v>
      </c>
      <c r="F39" s="7">
        <v>0</v>
      </c>
      <c r="G39" s="7">
        <v>0</v>
      </c>
      <c r="H39" s="7">
        <v>0</v>
      </c>
      <c r="I39" s="7">
        <v>351.912</v>
      </c>
      <c r="J39" s="32">
        <f>'Data Input'!H147</f>
        <v>2611</v>
      </c>
      <c r="K39" s="7">
        <f t="shared" si="1"/>
        <v>4425016.435882583</v>
      </c>
      <c r="L39" s="7"/>
      <c r="M39" s="85"/>
      <c r="N39" s="85" t="s">
        <v>29</v>
      </c>
      <c r="O39" s="85" t="s">
        <v>18</v>
      </c>
      <c r="P39" s="85" t="s">
        <v>30</v>
      </c>
      <c r="Q39" s="85" t="s">
        <v>31</v>
      </c>
      <c r="R39" s="85" t="s">
        <v>32</v>
      </c>
      <c r="S39" s="85" t="s">
        <v>33</v>
      </c>
      <c r="T39" s="85" t="s">
        <v>34</v>
      </c>
      <c r="U39" s="85" t="s">
        <v>35</v>
      </c>
    </row>
    <row r="40" spans="1:21" ht="12.75">
      <c r="A40" s="2">
        <v>39114</v>
      </c>
      <c r="B40" s="76">
        <f>'Data Input'!F148</f>
        <v>4369455.800113356</v>
      </c>
      <c r="C40">
        <v>906.6</v>
      </c>
      <c r="D40">
        <v>0</v>
      </c>
      <c r="E40" s="88">
        <f t="shared" si="0"/>
        <v>39114</v>
      </c>
      <c r="F40" s="7">
        <v>0</v>
      </c>
      <c r="G40" s="7">
        <v>0</v>
      </c>
      <c r="H40" s="7">
        <v>0</v>
      </c>
      <c r="I40" s="7">
        <v>319.872</v>
      </c>
      <c r="J40" s="32">
        <f>'Data Input'!H148</f>
        <v>2614</v>
      </c>
      <c r="K40" s="7">
        <f t="shared" si="1"/>
        <v>4508521.194664625</v>
      </c>
      <c r="L40" s="7"/>
      <c r="M40" s="24" t="s">
        <v>23</v>
      </c>
      <c r="N40" s="24">
        <v>2845786.4379661963</v>
      </c>
      <c r="O40" s="24">
        <v>872242.3360213977</v>
      </c>
      <c r="P40" s="24">
        <v>3.2626098510040493</v>
      </c>
      <c r="Q40" s="24">
        <v>0.0017283280666913166</v>
      </c>
      <c r="R40" s="24">
        <v>1105254.9814727989</v>
      </c>
      <c r="S40" s="24">
        <v>4586317.894459594</v>
      </c>
      <c r="T40" s="24">
        <v>1105254.9814727989</v>
      </c>
      <c r="U40" s="24">
        <v>4586317.894459594</v>
      </c>
    </row>
    <row r="41" spans="1:21" ht="12.75">
      <c r="A41" s="2">
        <v>39142</v>
      </c>
      <c r="B41" s="76">
        <f>'Data Input'!F149</f>
        <v>3827897.7423011553</v>
      </c>
      <c r="C41">
        <v>689.1</v>
      </c>
      <c r="D41">
        <v>0</v>
      </c>
      <c r="E41" s="88">
        <f t="shared" si="0"/>
        <v>39142</v>
      </c>
      <c r="F41" s="7">
        <v>0</v>
      </c>
      <c r="G41" s="7">
        <v>1</v>
      </c>
      <c r="H41" s="7">
        <v>1</v>
      </c>
      <c r="I41" s="7">
        <v>351.912</v>
      </c>
      <c r="J41" s="32">
        <f>'Data Input'!H149</f>
        <v>2620</v>
      </c>
      <c r="K41" s="7">
        <f t="shared" si="1"/>
        <v>3755831.7576529207</v>
      </c>
      <c r="L41" s="7" t="str">
        <f>C2</f>
        <v>Heating Degree Days</v>
      </c>
      <c r="M41" s="24" t="s">
        <v>81</v>
      </c>
      <c r="N41" s="24">
        <v>3489.2740610722776</v>
      </c>
      <c r="O41" s="24">
        <v>55.36225890412669</v>
      </c>
      <c r="P41" s="24">
        <v>63.02622273984178</v>
      </c>
      <c r="Q41" s="24">
        <v>4.730329926518099E-62</v>
      </c>
      <c r="R41" s="24">
        <v>3378.800458558675</v>
      </c>
      <c r="S41" s="24">
        <v>3599.74766358588</v>
      </c>
      <c r="T41" s="24">
        <v>3378.800458558675</v>
      </c>
      <c r="U41" s="24">
        <v>3599.74766358588</v>
      </c>
    </row>
    <row r="42" spans="1:21" ht="12.75">
      <c r="A42" s="2">
        <v>39173</v>
      </c>
      <c r="B42" s="76">
        <f>'Data Input'!F150</f>
        <v>2813137.058378997</v>
      </c>
      <c r="C42">
        <v>428.3</v>
      </c>
      <c r="D42">
        <v>0</v>
      </c>
      <c r="E42" s="88">
        <f t="shared" si="0"/>
        <v>39173</v>
      </c>
      <c r="F42" s="7">
        <v>1</v>
      </c>
      <c r="G42" s="7">
        <v>1</v>
      </c>
      <c r="H42" s="7">
        <v>1</v>
      </c>
      <c r="I42" s="7">
        <v>319.68</v>
      </c>
      <c r="J42" s="32">
        <f>'Data Input'!H150</f>
        <v>2631</v>
      </c>
      <c r="K42" s="7">
        <f t="shared" si="1"/>
        <v>2786239.888603864</v>
      </c>
      <c r="L42" s="7" t="str">
        <f>D2</f>
        <v>Cooling Degree Days</v>
      </c>
      <c r="M42" s="24" t="s">
        <v>82</v>
      </c>
      <c r="N42" s="24">
        <v>6134.8303402060055</v>
      </c>
      <c r="O42" s="24">
        <v>854.6154965476649</v>
      </c>
      <c r="P42" s="24">
        <v>7.178468404783771</v>
      </c>
      <c r="Q42" s="24">
        <v>6.76068077624983E-10</v>
      </c>
      <c r="R42" s="24">
        <v>4429.472673513426</v>
      </c>
      <c r="S42" s="24">
        <v>7840.188006898585</v>
      </c>
      <c r="T42" s="24">
        <v>4429.472673513426</v>
      </c>
      <c r="U42" s="24">
        <v>7840.188006898585</v>
      </c>
    </row>
    <row r="43" spans="1:21" ht="13.5" thickBot="1">
      <c r="A43" s="2">
        <v>39203</v>
      </c>
      <c r="B43" s="76">
        <f>'Data Input'!F151</f>
        <v>2055941.4887587363</v>
      </c>
      <c r="C43">
        <v>186.7</v>
      </c>
      <c r="D43">
        <v>14.2</v>
      </c>
      <c r="E43" s="88">
        <f t="shared" si="0"/>
        <v>39203</v>
      </c>
      <c r="F43" s="7">
        <v>1</v>
      </c>
      <c r="G43" s="7">
        <v>1</v>
      </c>
      <c r="H43" s="7">
        <v>1</v>
      </c>
      <c r="I43" s="7">
        <v>351.912</v>
      </c>
      <c r="J43" s="32">
        <f>'Data Input'!H151</f>
        <v>2628</v>
      </c>
      <c r="K43" s="7">
        <f t="shared" si="1"/>
        <v>2027978.6352340197</v>
      </c>
      <c r="L43" s="7" t="str">
        <f>E2</f>
        <v>Time Trend</v>
      </c>
      <c r="M43" s="36" t="s">
        <v>83</v>
      </c>
      <c r="N43" s="36">
        <v>-39.00857108739395</v>
      </c>
      <c r="O43" s="36">
        <v>22.209243160540172</v>
      </c>
      <c r="P43" s="36">
        <v>-1.7564115447527564</v>
      </c>
      <c r="Q43" s="36">
        <v>0.08352036867032422</v>
      </c>
      <c r="R43" s="36">
        <v>-83.32639968781942</v>
      </c>
      <c r="S43" s="36">
        <v>5.309257513031504</v>
      </c>
      <c r="T43" s="36">
        <v>-83.32639968781942</v>
      </c>
      <c r="U43" s="36">
        <v>5.309257513031504</v>
      </c>
    </row>
    <row r="44" spans="1:13" ht="12.75">
      <c r="A44" s="2">
        <v>39234</v>
      </c>
      <c r="B44" s="76">
        <f>'Data Input'!F152</f>
        <v>1741476.657849992</v>
      </c>
      <c r="C44">
        <v>62.5</v>
      </c>
      <c r="D44">
        <v>52.4</v>
      </c>
      <c r="E44" s="88">
        <f t="shared" si="0"/>
        <v>39234</v>
      </c>
      <c r="F44" s="7">
        <v>1</v>
      </c>
      <c r="G44" s="7">
        <v>0</v>
      </c>
      <c r="H44" s="7">
        <v>0</v>
      </c>
      <c r="I44" s="7">
        <v>336.24</v>
      </c>
      <c r="J44" s="32">
        <f>'Data Input'!H152</f>
        <v>2655</v>
      </c>
      <c r="K44" s="7">
        <f t="shared" si="1"/>
        <v>1806865.4612506474</v>
      </c>
      <c r="L44" s="7"/>
      <c r="M44"/>
    </row>
    <row r="45" spans="1:13" ht="12.75">
      <c r="A45" s="2">
        <v>39264</v>
      </c>
      <c r="B45" s="76">
        <f>'Data Input'!F153</f>
        <v>1748908.2278481026</v>
      </c>
      <c r="C45">
        <v>34.1</v>
      </c>
      <c r="D45">
        <v>46.5</v>
      </c>
      <c r="E45" s="88">
        <f t="shared" si="0"/>
        <v>39264</v>
      </c>
      <c r="F45" s="7">
        <v>0</v>
      </c>
      <c r="G45" s="7">
        <v>0</v>
      </c>
      <c r="H45" s="7">
        <v>0</v>
      </c>
      <c r="I45" s="7">
        <v>336.288</v>
      </c>
      <c r="J45" s="32">
        <f>'Data Input'!H153</f>
        <v>2653</v>
      </c>
      <c r="K45" s="7">
        <f t="shared" si="1"/>
        <v>1742427.961346612</v>
      </c>
      <c r="L45" s="7"/>
      <c r="M45"/>
    </row>
    <row r="46" spans="1:13" ht="12.75">
      <c r="A46" s="2">
        <v>39295</v>
      </c>
      <c r="B46" s="76">
        <f>'Data Input'!F154</f>
        <v>1748488.9193274158</v>
      </c>
      <c r="C46">
        <v>36</v>
      </c>
      <c r="D46">
        <v>49.6</v>
      </c>
      <c r="E46" s="88">
        <f t="shared" si="0"/>
        <v>39295</v>
      </c>
      <c r="F46" s="7">
        <v>0</v>
      </c>
      <c r="G46" s="7">
        <v>0</v>
      </c>
      <c r="H46" s="7">
        <v>0</v>
      </c>
      <c r="I46" s="7">
        <v>351.912</v>
      </c>
      <c r="J46" s="32">
        <f>'Data Input'!H154</f>
        <v>2659</v>
      </c>
      <c r="K46" s="7">
        <f t="shared" si="1"/>
        <v>1764813.2988256111</v>
      </c>
      <c r="L46" s="7"/>
      <c r="M46"/>
    </row>
    <row r="47" spans="1:13" ht="12.75">
      <c r="A47" s="2">
        <v>39326</v>
      </c>
      <c r="B47" s="76">
        <f>'Data Input'!F155</f>
        <v>1677243.0568675601</v>
      </c>
      <c r="C47">
        <v>118.8</v>
      </c>
      <c r="D47">
        <v>11.9</v>
      </c>
      <c r="E47" s="88">
        <f t="shared" si="0"/>
        <v>39326</v>
      </c>
      <c r="F47" s="7">
        <v>0</v>
      </c>
      <c r="G47" s="7">
        <v>1</v>
      </c>
      <c r="H47" s="7">
        <v>1</v>
      </c>
      <c r="I47" s="7">
        <v>303.84</v>
      </c>
      <c r="J47" s="32">
        <f>'Data Input'!H155</f>
        <v>2659</v>
      </c>
      <c r="K47" s="7">
        <f t="shared" si="1"/>
        <v>1843269.5323500563</v>
      </c>
      <c r="L47" s="7"/>
      <c r="M47" s="11"/>
    </row>
    <row r="48" spans="1:13" ht="12.75">
      <c r="A48" s="2">
        <v>39356</v>
      </c>
      <c r="B48" s="76">
        <f>'Data Input'!F156</f>
        <v>2129093.7464575823</v>
      </c>
      <c r="C48">
        <v>273.1</v>
      </c>
      <c r="D48">
        <v>0</v>
      </c>
      <c r="E48" s="88">
        <f t="shared" si="0"/>
        <v>39356</v>
      </c>
      <c r="F48" s="7">
        <v>1</v>
      </c>
      <c r="G48" s="7">
        <v>1</v>
      </c>
      <c r="H48" s="7">
        <v>1</v>
      </c>
      <c r="I48" s="7">
        <v>351.912</v>
      </c>
      <c r="J48" s="32">
        <f>'Data Input'!H156</f>
        <v>2660</v>
      </c>
      <c r="K48" s="7">
        <f t="shared" si="1"/>
        <v>2243034.311632237</v>
      </c>
      <c r="L48" s="7"/>
      <c r="M48" s="11"/>
    </row>
    <row r="49" spans="1:13" ht="12.75">
      <c r="A49" s="2">
        <v>39387</v>
      </c>
      <c r="B49" s="76">
        <f>'Data Input'!F157</f>
        <v>3193134.8290194576</v>
      </c>
      <c r="C49">
        <v>589.6</v>
      </c>
      <c r="D49">
        <v>0</v>
      </c>
      <c r="E49" s="88">
        <f t="shared" si="0"/>
        <v>39387</v>
      </c>
      <c r="F49" s="7">
        <v>1</v>
      </c>
      <c r="G49" s="7">
        <v>1</v>
      </c>
      <c r="H49" s="7">
        <v>1</v>
      </c>
      <c r="I49" s="7">
        <v>352.08</v>
      </c>
      <c r="J49" s="32">
        <f>'Data Input'!H157</f>
        <v>2661</v>
      </c>
      <c r="K49" s="7">
        <f t="shared" si="1"/>
        <v>3335636.4240700523</v>
      </c>
      <c r="L49" s="7"/>
      <c r="M49" s="11"/>
    </row>
    <row r="50" spans="1:13" ht="12.75">
      <c r="A50" s="2">
        <v>39417</v>
      </c>
      <c r="B50" s="76">
        <f>'Data Input'!F158</f>
        <v>4205586.217645949</v>
      </c>
      <c r="C50">
        <v>824.5</v>
      </c>
      <c r="D50">
        <v>0</v>
      </c>
      <c r="E50" s="88">
        <f t="shared" si="0"/>
        <v>39417</v>
      </c>
      <c r="F50" s="7">
        <v>1</v>
      </c>
      <c r="G50" s="7">
        <v>0</v>
      </c>
      <c r="H50" s="7">
        <v>0</v>
      </c>
      <c r="I50" s="7">
        <v>304.296</v>
      </c>
      <c r="J50" s="32">
        <f>'Data Input'!H158</f>
        <v>2664</v>
      </c>
      <c r="K50" s="7">
        <f t="shared" si="1"/>
        <v>4146281.7125786333</v>
      </c>
      <c r="L50" s="7"/>
      <c r="M50" s="11"/>
    </row>
    <row r="51" spans="1:11" ht="12.75">
      <c r="A51" s="2">
        <v>39448</v>
      </c>
      <c r="B51" s="76">
        <f>'Data Input'!F159</f>
        <v>4271439.419988671</v>
      </c>
      <c r="C51">
        <v>829.7</v>
      </c>
      <c r="D51">
        <v>0</v>
      </c>
      <c r="E51" s="88">
        <f t="shared" si="0"/>
        <v>39448</v>
      </c>
      <c r="F51" s="7">
        <v>0</v>
      </c>
      <c r="G51" s="7">
        <v>0</v>
      </c>
      <c r="H51" s="7">
        <v>0</v>
      </c>
      <c r="I51" s="1">
        <v>352</v>
      </c>
      <c r="J51" s="32">
        <f>'Data Input'!H159</f>
        <v>2672</v>
      </c>
      <c r="K51" s="7">
        <f t="shared" si="1"/>
        <v>4230242.50356318</v>
      </c>
    </row>
    <row r="52" spans="1:11" ht="12.75">
      <c r="A52" s="2">
        <v>39479</v>
      </c>
      <c r="B52" s="76">
        <f>'Data Input'!F160</f>
        <v>4183961.638012463</v>
      </c>
      <c r="C52">
        <v>861.5</v>
      </c>
      <c r="D52">
        <v>0</v>
      </c>
      <c r="E52" s="88">
        <f t="shared" si="0"/>
        <v>39479</v>
      </c>
      <c r="F52" s="7">
        <v>0</v>
      </c>
      <c r="G52" s="7">
        <v>0</v>
      </c>
      <c r="H52" s="7">
        <v>0</v>
      </c>
      <c r="I52" s="1">
        <v>320</v>
      </c>
      <c r="J52" s="32">
        <f>'Data Input'!H160</f>
        <v>2682</v>
      </c>
      <c r="K52" s="7">
        <f t="shared" si="1"/>
        <v>4338974.696186615</v>
      </c>
    </row>
    <row r="53" spans="1:11" ht="12.75">
      <c r="A53" s="2">
        <v>39508</v>
      </c>
      <c r="B53" s="76">
        <f>'Data Input'!F161</f>
        <v>3989554.1186472643</v>
      </c>
      <c r="C53">
        <v>777.8</v>
      </c>
      <c r="D53">
        <v>0</v>
      </c>
      <c r="E53" s="88">
        <f t="shared" si="0"/>
        <v>39508</v>
      </c>
      <c r="F53" s="7">
        <v>0</v>
      </c>
      <c r="G53" s="7">
        <v>1</v>
      </c>
      <c r="H53" s="7">
        <v>1</v>
      </c>
      <c r="I53" s="1">
        <v>304</v>
      </c>
      <c r="J53" s="32">
        <f>'Data Input'!H161</f>
        <v>2678</v>
      </c>
      <c r="K53" s="7">
        <f t="shared" si="1"/>
        <v>4048635.51413439</v>
      </c>
    </row>
    <row r="54" spans="1:11" ht="12.75">
      <c r="A54" s="2">
        <v>39539</v>
      </c>
      <c r="B54" s="76">
        <f>'Data Input'!F162</f>
        <v>2712058.2845267267</v>
      </c>
      <c r="C54">
        <v>367.9</v>
      </c>
      <c r="D54">
        <v>0</v>
      </c>
      <c r="E54" s="88">
        <f t="shared" si="0"/>
        <v>39539</v>
      </c>
      <c r="F54" s="7">
        <v>1</v>
      </c>
      <c r="G54" s="7">
        <v>1</v>
      </c>
      <c r="H54" s="7">
        <v>1</v>
      </c>
      <c r="I54" s="1">
        <v>352</v>
      </c>
      <c r="J54" s="32">
        <f>'Data Input'!H162</f>
        <v>2679</v>
      </c>
      <c r="K54" s="7">
        <f t="shared" si="1"/>
        <v>2563781.948406991</v>
      </c>
    </row>
    <row r="55" spans="1:11" ht="12.75">
      <c r="A55" s="2">
        <v>39569</v>
      </c>
      <c r="B55" s="76">
        <f>'Data Input'!F163</f>
        <v>2235801.454751561</v>
      </c>
      <c r="C55">
        <v>268.8</v>
      </c>
      <c r="D55">
        <v>0</v>
      </c>
      <c r="E55" s="88">
        <f t="shared" si="0"/>
        <v>39569</v>
      </c>
      <c r="F55" s="7">
        <v>1</v>
      </c>
      <c r="G55" s="7">
        <v>1</v>
      </c>
      <c r="H55" s="7">
        <v>1</v>
      </c>
      <c r="I55" s="1">
        <v>336</v>
      </c>
      <c r="J55" s="32">
        <f>'Data Input'!H163</f>
        <v>2678</v>
      </c>
      <c r="K55" s="7">
        <f t="shared" si="1"/>
        <v>2220185.7433504052</v>
      </c>
    </row>
    <row r="56" spans="1:11" ht="12.75">
      <c r="A56" s="2">
        <v>39600</v>
      </c>
      <c r="B56" s="76">
        <f>'Data Input'!F164</f>
        <v>1805231.1638012452</v>
      </c>
      <c r="C56">
        <v>49.4</v>
      </c>
      <c r="D56">
        <v>23.7</v>
      </c>
      <c r="E56" s="88">
        <f t="shared" si="0"/>
        <v>39600</v>
      </c>
      <c r="F56" s="7">
        <v>1</v>
      </c>
      <c r="G56" s="7">
        <v>0</v>
      </c>
      <c r="H56" s="7">
        <v>0</v>
      </c>
      <c r="I56" s="1">
        <v>336</v>
      </c>
      <c r="J56" s="32">
        <f>'Data Input'!H164</f>
        <v>2686</v>
      </c>
      <c r="K56" s="7">
        <f t="shared" si="1"/>
        <v>1590647.4876096214</v>
      </c>
    </row>
    <row r="57" spans="1:11" ht="12.75">
      <c r="A57" s="2">
        <v>39630</v>
      </c>
      <c r="B57" s="76">
        <f>'Data Input'!F165</f>
        <v>1799681.0882297372</v>
      </c>
      <c r="C57">
        <v>16.5</v>
      </c>
      <c r="D57">
        <v>36.7</v>
      </c>
      <c r="E57" s="88">
        <f t="shared" si="0"/>
        <v>39630</v>
      </c>
      <c r="F57" s="7">
        <v>0</v>
      </c>
      <c r="G57" s="7">
        <v>0</v>
      </c>
      <c r="H57" s="7">
        <v>0</v>
      </c>
      <c r="I57" s="1">
        <v>352</v>
      </c>
      <c r="J57" s="32">
        <f>'Data Input'!H165</f>
        <v>2681</v>
      </c>
      <c r="K57" s="7">
        <f t="shared" si="1"/>
        <v>1614193.9396165456</v>
      </c>
    </row>
    <row r="58" spans="1:11" ht="12.75">
      <c r="A58" s="2">
        <v>39661</v>
      </c>
      <c r="B58" s="76">
        <f>'Data Input'!F166</f>
        <v>1771700.8785188016</v>
      </c>
      <c r="C58">
        <v>28.1</v>
      </c>
      <c r="D58">
        <v>19.9</v>
      </c>
      <c r="E58" s="88">
        <f t="shared" si="0"/>
        <v>39661</v>
      </c>
      <c r="F58" s="7">
        <v>0</v>
      </c>
      <c r="G58" s="7">
        <v>0</v>
      </c>
      <c r="H58" s="7">
        <v>0</v>
      </c>
      <c r="I58" s="1">
        <v>320</v>
      </c>
      <c r="J58" s="32">
        <f>'Data Input'!H166</f>
        <v>2695</v>
      </c>
      <c r="K58" s="7">
        <f t="shared" si="1"/>
        <v>1561087.5038951444</v>
      </c>
    </row>
    <row r="59" spans="1:11" ht="12.75">
      <c r="A59" s="2">
        <v>39692</v>
      </c>
      <c r="B59" s="76">
        <f>'Data Input'!F167</f>
        <v>1772519.166824107</v>
      </c>
      <c r="C59">
        <v>153.4</v>
      </c>
      <c r="D59">
        <v>7.6</v>
      </c>
      <c r="E59" s="88">
        <f t="shared" si="0"/>
        <v>39692</v>
      </c>
      <c r="F59" s="7">
        <v>0</v>
      </c>
      <c r="G59" s="7">
        <v>1</v>
      </c>
      <c r="H59" s="7">
        <v>1</v>
      </c>
      <c r="I59" s="1">
        <v>336</v>
      </c>
      <c r="J59" s="32">
        <f>'Data Input'!H167</f>
        <v>2709</v>
      </c>
      <c r="K59" s="7">
        <f t="shared" si="1"/>
        <v>1925558.2063947406</v>
      </c>
    </row>
    <row r="60" spans="1:11" ht="12.75">
      <c r="A60" s="2">
        <v>39722</v>
      </c>
      <c r="B60" s="76">
        <f>'Data Input'!F168</f>
        <v>2379646.8921216703</v>
      </c>
      <c r="C60">
        <v>380.2</v>
      </c>
      <c r="D60">
        <v>0.3</v>
      </c>
      <c r="E60" s="88">
        <f t="shared" si="0"/>
        <v>39722</v>
      </c>
      <c r="F60" s="7">
        <v>1</v>
      </c>
      <c r="G60" s="7">
        <v>1</v>
      </c>
      <c r="H60" s="7">
        <v>1</v>
      </c>
      <c r="I60" s="1">
        <v>352</v>
      </c>
      <c r="J60" s="32">
        <f>'Data Input'!H168</f>
        <v>2737</v>
      </c>
      <c r="K60" s="7">
        <f t="shared" si="1"/>
        <v>2601068.43908605</v>
      </c>
    </row>
    <row r="61" spans="1:11" ht="12.75">
      <c r="A61" s="2">
        <v>39753</v>
      </c>
      <c r="B61" s="76">
        <f>'Data Input'!F169</f>
        <v>3329800.1889287713</v>
      </c>
      <c r="C61">
        <v>573.2</v>
      </c>
      <c r="D61">
        <v>0</v>
      </c>
      <c r="E61" s="88">
        <f t="shared" si="0"/>
        <v>39753</v>
      </c>
      <c r="F61" s="7">
        <v>1</v>
      </c>
      <c r="G61" s="7">
        <v>1</v>
      </c>
      <c r="H61" s="7">
        <v>1</v>
      </c>
      <c r="I61" s="1">
        <v>304</v>
      </c>
      <c r="J61" s="32">
        <f>'Data Input'!H169</f>
        <v>2728</v>
      </c>
      <c r="K61" s="7">
        <f t="shared" si="1"/>
        <v>3265234.2494925433</v>
      </c>
    </row>
    <row r="62" spans="1:11" ht="12.75">
      <c r="A62" s="2">
        <v>39783</v>
      </c>
      <c r="B62" s="76">
        <f>'Data Input'!F170</f>
        <v>4458271.42452296</v>
      </c>
      <c r="C62">
        <v>891.8</v>
      </c>
      <c r="D62">
        <v>0</v>
      </c>
      <c r="E62" s="88">
        <f t="shared" si="0"/>
        <v>39783</v>
      </c>
      <c r="F62" s="7">
        <v>1</v>
      </c>
      <c r="G62" s="7">
        <v>0</v>
      </c>
      <c r="H62" s="7">
        <v>0</v>
      </c>
      <c r="I62" s="1">
        <v>336</v>
      </c>
      <c r="J62" s="32">
        <f>'Data Input'!H170</f>
        <v>2739</v>
      </c>
      <c r="K62" s="7">
        <f t="shared" si="1"/>
        <v>4365131.073963413</v>
      </c>
    </row>
    <row r="63" spans="1:34" s="12" customFormat="1" ht="12.75">
      <c r="A63" s="2">
        <v>39814</v>
      </c>
      <c r="B63" s="76">
        <f>'Data Input'!F171</f>
        <v>4948559.144152649</v>
      </c>
      <c r="C63">
        <v>1046.7</v>
      </c>
      <c r="D63">
        <v>0</v>
      </c>
      <c r="E63" s="88">
        <f t="shared" si="0"/>
        <v>39814</v>
      </c>
      <c r="F63" s="7">
        <v>0</v>
      </c>
      <c r="G63" s="7">
        <v>0</v>
      </c>
      <c r="H63" s="7">
        <v>0</v>
      </c>
      <c r="I63" s="1">
        <v>336</v>
      </c>
      <c r="J63" s="32">
        <f>'Data Input'!H171</f>
        <v>2740</v>
      </c>
      <c r="K63" s="7">
        <f t="shared" si="1"/>
        <v>4966427.0493392935</v>
      </c>
      <c r="L63" s="33"/>
      <c r="M63" s="1"/>
      <c r="N63"/>
      <c r="O63"/>
      <c r="P63"/>
      <c r="Q63"/>
      <c r="R63"/>
      <c r="S63"/>
      <c r="T63"/>
      <c r="U63"/>
      <c r="V63"/>
      <c r="W63"/>
      <c r="X63"/>
      <c r="Y63"/>
      <c r="Z63" s="8"/>
      <c r="AA63" s="8"/>
      <c r="AC63" s="8"/>
      <c r="AD63" s="8"/>
      <c r="AE63" s="8"/>
      <c r="AF63" s="8"/>
      <c r="AG63" s="8"/>
      <c r="AH63" s="8"/>
    </row>
    <row r="64" spans="1:12" ht="12.75">
      <c r="A64" s="2">
        <v>39845</v>
      </c>
      <c r="B64" s="76">
        <f>'Data Input'!F172</f>
        <v>4076058.9268845622</v>
      </c>
      <c r="C64">
        <v>790.3</v>
      </c>
      <c r="D64">
        <v>0</v>
      </c>
      <c r="E64" s="88">
        <f t="shared" si="0"/>
        <v>39845</v>
      </c>
      <c r="F64" s="7">
        <v>0</v>
      </c>
      <c r="G64" s="7">
        <v>0</v>
      </c>
      <c r="H64" s="7">
        <v>0</v>
      </c>
      <c r="I64" s="1">
        <v>304</v>
      </c>
      <c r="J64" s="32">
        <f>'Data Input'!H172</f>
        <v>2733</v>
      </c>
      <c r="K64" s="7">
        <f t="shared" si="1"/>
        <v>4079193.9771558987</v>
      </c>
      <c r="L64" s="33"/>
    </row>
    <row r="65" spans="1:12" ht="12.75">
      <c r="A65" s="2">
        <v>39873</v>
      </c>
      <c r="B65" s="76">
        <f>'Data Input'!F173</f>
        <v>3747456.064613643</v>
      </c>
      <c r="C65">
        <v>696.2</v>
      </c>
      <c r="D65">
        <v>0</v>
      </c>
      <c r="E65" s="88">
        <f t="shared" si="0"/>
        <v>39873</v>
      </c>
      <c r="F65" s="7">
        <v>0</v>
      </c>
      <c r="G65" s="7">
        <v>1</v>
      </c>
      <c r="H65" s="7">
        <v>1</v>
      </c>
      <c r="I65" s="1">
        <v>352</v>
      </c>
      <c r="J65" s="32">
        <f>'Data Input'!H173</f>
        <v>2733</v>
      </c>
      <c r="K65" s="7">
        <f t="shared" si="1"/>
        <v>3752951.8464494087</v>
      </c>
      <c r="L65" s="33"/>
    </row>
    <row r="66" spans="1:12" ht="12.75">
      <c r="A66" s="2">
        <v>39904</v>
      </c>
      <c r="B66" s="76">
        <f>'Data Input'!F174</f>
        <v>2798291.375401469</v>
      </c>
      <c r="C66">
        <v>434.2</v>
      </c>
      <c r="D66">
        <v>0</v>
      </c>
      <c r="E66" s="88">
        <f t="shared" si="0"/>
        <v>39904</v>
      </c>
      <c r="F66" s="7">
        <v>1</v>
      </c>
      <c r="G66" s="7">
        <v>1</v>
      </c>
      <c r="H66" s="7">
        <v>1</v>
      </c>
      <c r="I66" s="1">
        <v>320</v>
      </c>
      <c r="J66" s="32">
        <f>'Data Input'!H174</f>
        <v>2726</v>
      </c>
      <c r="K66" s="7">
        <f t="shared" si="1"/>
        <v>2779213.001974369</v>
      </c>
      <c r="L66" s="33"/>
    </row>
    <row r="67" spans="1:12" ht="12.75">
      <c r="A67" s="2">
        <v>39934</v>
      </c>
      <c r="B67" s="76">
        <f>'Data Input'!F175</f>
        <v>2134761.7513697287</v>
      </c>
      <c r="C67">
        <v>264.3</v>
      </c>
      <c r="D67">
        <v>0.6</v>
      </c>
      <c r="E67" s="88">
        <f t="shared" si="0"/>
        <v>39934</v>
      </c>
      <c r="F67" s="7">
        <v>1</v>
      </c>
      <c r="G67" s="7">
        <v>1</v>
      </c>
      <c r="H67" s="7">
        <v>1</v>
      </c>
      <c r="I67" s="1">
        <v>320</v>
      </c>
      <c r="J67" s="32">
        <f>'Data Input'!H175</f>
        <v>2740</v>
      </c>
      <c r="K67" s="7">
        <f t="shared" si="1"/>
        <v>2194232.0756660267</v>
      </c>
      <c r="L67" s="33"/>
    </row>
    <row r="68" spans="1:12" ht="12.75">
      <c r="A68" s="2">
        <v>39965</v>
      </c>
      <c r="B68" s="76">
        <f>'Data Input'!F176</f>
        <v>1809618.779520117</v>
      </c>
      <c r="C68">
        <v>93.2</v>
      </c>
      <c r="D68">
        <v>35.8</v>
      </c>
      <c r="E68" s="88">
        <f aca="true" t="shared" si="2" ref="E68:E98">A68</f>
        <v>39965</v>
      </c>
      <c r="F68" s="7">
        <v>1</v>
      </c>
      <c r="G68" s="7">
        <v>0</v>
      </c>
      <c r="H68" s="7">
        <v>0</v>
      </c>
      <c r="I68" s="1">
        <v>352</v>
      </c>
      <c r="J68" s="32">
        <f>'Data Input'!H176</f>
        <v>2747</v>
      </c>
      <c r="K68" s="7">
        <f aca="true" t="shared" si="3" ref="K68:K98">$N$18+C68*$N$19+D68*$N$20+E68*$N$21+F68*$N$22+G68*$N$23+H68*$N$24+I68*$N$25+J68*$N$26</f>
        <v>1794607.1343777392</v>
      </c>
      <c r="L68" s="33"/>
    </row>
    <row r="69" spans="1:12" ht="12.75">
      <c r="A69" s="2">
        <v>39995</v>
      </c>
      <c r="B69" s="76">
        <f>'Data Input'!F177</f>
        <v>1742294.313243904</v>
      </c>
      <c r="C69">
        <v>47.8</v>
      </c>
      <c r="D69">
        <v>8.8</v>
      </c>
      <c r="E69" s="88">
        <f t="shared" si="2"/>
        <v>39995</v>
      </c>
      <c r="F69" s="7">
        <v>0</v>
      </c>
      <c r="G69" s="7">
        <v>0</v>
      </c>
      <c r="H69" s="7">
        <v>0</v>
      </c>
      <c r="I69" s="1">
        <v>352</v>
      </c>
      <c r="J69" s="32">
        <f>'Data Input'!H177</f>
        <v>2757</v>
      </c>
      <c r="K69" s="7">
        <f t="shared" si="3"/>
        <v>1555834.000282752</v>
      </c>
      <c r="L69" s="33"/>
    </row>
    <row r="70" spans="1:12" ht="12.75">
      <c r="A70" s="2">
        <v>40026</v>
      </c>
      <c r="B70" s="76">
        <f>'Data Input'!F178</f>
        <v>1759359.6920461033</v>
      </c>
      <c r="C70">
        <v>60.8</v>
      </c>
      <c r="D70">
        <v>34</v>
      </c>
      <c r="E70" s="88">
        <f t="shared" si="2"/>
        <v>40026</v>
      </c>
      <c r="F70" s="7">
        <v>0</v>
      </c>
      <c r="G70" s="7">
        <v>0</v>
      </c>
      <c r="H70" s="7">
        <v>0</v>
      </c>
      <c r="I70" s="1">
        <v>320</v>
      </c>
      <c r="J70" s="32">
        <f>'Data Input'!H178</f>
        <v>2732</v>
      </c>
      <c r="K70" s="7">
        <f t="shared" si="3"/>
        <v>1737643.7242436525</v>
      </c>
      <c r="L70" s="33"/>
    </row>
    <row r="71" spans="1:12" ht="12.75">
      <c r="A71" s="2">
        <v>40057</v>
      </c>
      <c r="B71" s="76">
        <f>'Data Input'!F179</f>
        <v>1767431.673908933</v>
      </c>
      <c r="C71">
        <v>113.6</v>
      </c>
      <c r="D71">
        <v>6.8</v>
      </c>
      <c r="E71" s="88">
        <f t="shared" si="2"/>
        <v>40057</v>
      </c>
      <c r="F71" s="7">
        <v>0</v>
      </c>
      <c r="G71" s="7">
        <v>1</v>
      </c>
      <c r="H71" s="7">
        <v>1</v>
      </c>
      <c r="I71" s="1">
        <v>336</v>
      </c>
      <c r="J71" s="32">
        <f>'Data Input'!H179</f>
        <v>2756</v>
      </c>
      <c r="K71" s="7">
        <f t="shared" si="3"/>
        <v>1769945.0775398621</v>
      </c>
      <c r="L71" s="33"/>
    </row>
    <row r="72" spans="1:12" ht="12.75">
      <c r="A72" s="2">
        <v>40087</v>
      </c>
      <c r="B72" s="76">
        <f>'Data Input'!F180</f>
        <v>2555044.388815412</v>
      </c>
      <c r="C72">
        <v>418.2</v>
      </c>
      <c r="D72">
        <v>0</v>
      </c>
      <c r="E72" s="88">
        <f t="shared" si="2"/>
        <v>40087</v>
      </c>
      <c r="F72" s="7">
        <v>1</v>
      </c>
      <c r="G72" s="7">
        <v>1</v>
      </c>
      <c r="H72" s="7">
        <v>1</v>
      </c>
      <c r="I72" s="1">
        <v>336</v>
      </c>
      <c r="J72" s="32">
        <f>'Data Input'!H180</f>
        <v>2756</v>
      </c>
      <c r="K72" s="7">
        <f t="shared" si="3"/>
        <v>2717056.574416728</v>
      </c>
      <c r="L72" s="33"/>
    </row>
    <row r="73" spans="1:12" ht="12.75">
      <c r="A73" s="2">
        <v>40118</v>
      </c>
      <c r="B73" s="76">
        <f>'Data Input'!F181</f>
        <v>2871353.5235216348</v>
      </c>
      <c r="C73">
        <v>453.3</v>
      </c>
      <c r="D73">
        <v>0</v>
      </c>
      <c r="E73" s="88">
        <f t="shared" si="2"/>
        <v>40118</v>
      </c>
      <c r="F73" s="7">
        <v>1</v>
      </c>
      <c r="G73" s="7">
        <v>1</v>
      </c>
      <c r="H73" s="7">
        <v>1</v>
      </c>
      <c r="I73" s="1">
        <v>320</v>
      </c>
      <c r="J73" s="32">
        <f>'Data Input'!H181</f>
        <v>2762</v>
      </c>
      <c r="K73" s="7">
        <f t="shared" si="3"/>
        <v>2837192.949461616</v>
      </c>
      <c r="L73" s="33"/>
    </row>
    <row r="74" spans="1:34" s="20" customFormat="1" ht="12.75">
      <c r="A74" s="2">
        <v>40148</v>
      </c>
      <c r="B74" s="76">
        <f>'Data Input'!F182</f>
        <v>4097256.3574532457</v>
      </c>
      <c r="C74">
        <v>826.5</v>
      </c>
      <c r="D74">
        <v>0</v>
      </c>
      <c r="E74" s="88">
        <f t="shared" si="2"/>
        <v>40148</v>
      </c>
      <c r="F74" s="7">
        <v>1</v>
      </c>
      <c r="G74" s="7">
        <v>0</v>
      </c>
      <c r="H74" s="7">
        <v>0</v>
      </c>
      <c r="I74" s="1">
        <v>352</v>
      </c>
      <c r="J74" s="32">
        <f>'Data Input'!H182</f>
        <v>2747</v>
      </c>
      <c r="K74" s="7">
        <f t="shared" si="3"/>
        <v>4125777.1558146947</v>
      </c>
      <c r="L74" s="33"/>
      <c r="M74" s="1"/>
      <c r="N74"/>
      <c r="O74"/>
      <c r="P74"/>
      <c r="Q74"/>
      <c r="R74"/>
      <c r="S74"/>
      <c r="T74"/>
      <c r="U74"/>
      <c r="V74"/>
      <c r="W74"/>
      <c r="X74"/>
      <c r="Y74"/>
      <c r="Z74" s="18"/>
      <c r="AA74" s="18"/>
      <c r="AC74" s="18"/>
      <c r="AD74" s="18"/>
      <c r="AE74" s="18"/>
      <c r="AF74" s="18"/>
      <c r="AG74" s="18"/>
      <c r="AH74" s="18"/>
    </row>
    <row r="75" spans="1:27" ht="12.75">
      <c r="A75" s="2">
        <v>40179</v>
      </c>
      <c r="C75" s="181">
        <f aca="true" t="shared" si="4" ref="C75:D86">(C3+C15+C27+C39+C51+C63)/6</f>
        <v>947.1833333333334</v>
      </c>
      <c r="D75" s="181">
        <f t="shared" si="4"/>
        <v>0</v>
      </c>
      <c r="E75" s="88">
        <f t="shared" si="2"/>
        <v>40179</v>
      </c>
      <c r="F75" s="7">
        <v>0</v>
      </c>
      <c r="G75" s="7">
        <v>0</v>
      </c>
      <c r="H75" s="7">
        <v>0</v>
      </c>
      <c r="I75" s="1">
        <v>320</v>
      </c>
      <c r="J75" s="87">
        <f aca="true" t="shared" si="5" ref="J75:J80">J74+($J$81-$J$74)/7</f>
        <v>2751.4285714285716</v>
      </c>
      <c r="K75" s="7">
        <f t="shared" si="3"/>
        <v>4608826.734669154</v>
      </c>
      <c r="L75" s="33"/>
      <c r="Z75" s="8"/>
      <c r="AA75" s="8"/>
    </row>
    <row r="76" spans="1:12" ht="12.75">
      <c r="A76" s="2">
        <v>40210</v>
      </c>
      <c r="C76" s="181">
        <f t="shared" si="4"/>
        <v>817.8666666666667</v>
      </c>
      <c r="D76" s="181">
        <f t="shared" si="4"/>
        <v>0</v>
      </c>
      <c r="E76" s="88">
        <f t="shared" si="2"/>
        <v>40210</v>
      </c>
      <c r="F76" s="7">
        <v>0</v>
      </c>
      <c r="G76" s="7">
        <v>0</v>
      </c>
      <c r="H76" s="7">
        <v>0</v>
      </c>
      <c r="I76" s="1">
        <v>304</v>
      </c>
      <c r="J76" s="87">
        <f t="shared" si="5"/>
        <v>2755.857142857143</v>
      </c>
      <c r="K76" s="7">
        <f t="shared" si="3"/>
        <v>4160769.8794735046</v>
      </c>
      <c r="L76" s="33"/>
    </row>
    <row r="77" spans="1:12" ht="12.75">
      <c r="A77" s="2">
        <v>40238</v>
      </c>
      <c r="C77" s="181">
        <f t="shared" si="4"/>
        <v>700.6333333333333</v>
      </c>
      <c r="D77" s="181">
        <f t="shared" si="4"/>
        <v>0</v>
      </c>
      <c r="E77" s="88">
        <f t="shared" si="2"/>
        <v>40238</v>
      </c>
      <c r="F77" s="7">
        <v>0</v>
      </c>
      <c r="G77" s="7">
        <v>1</v>
      </c>
      <c r="H77" s="7">
        <v>1</v>
      </c>
      <c r="I77" s="1">
        <v>368</v>
      </c>
      <c r="J77" s="87">
        <f t="shared" si="5"/>
        <v>2760.2857142857147</v>
      </c>
      <c r="K77" s="7">
        <f t="shared" si="3"/>
        <v>3754583.278055015</v>
      </c>
      <c r="L77" s="33"/>
    </row>
    <row r="78" spans="1:12" ht="12.75">
      <c r="A78" s="2">
        <v>40269</v>
      </c>
      <c r="C78" s="181">
        <f t="shared" si="4"/>
        <v>404.5666666666666</v>
      </c>
      <c r="D78" s="181">
        <f t="shared" si="4"/>
        <v>0</v>
      </c>
      <c r="E78" s="88">
        <f t="shared" si="2"/>
        <v>40269</v>
      </c>
      <c r="F78" s="7">
        <v>1</v>
      </c>
      <c r="G78" s="7">
        <v>1</v>
      </c>
      <c r="H78" s="7">
        <v>1</v>
      </c>
      <c r="I78" s="1">
        <v>320</v>
      </c>
      <c r="J78" s="87">
        <f t="shared" si="5"/>
        <v>2764.7142857142862</v>
      </c>
      <c r="K78" s="7">
        <f t="shared" si="3"/>
        <v>2663116.408986802</v>
      </c>
      <c r="L78" s="33"/>
    </row>
    <row r="79" spans="1:12" ht="12.75">
      <c r="A79" s="2">
        <v>40299</v>
      </c>
      <c r="C79" s="181">
        <f t="shared" si="4"/>
        <v>226.51666666666665</v>
      </c>
      <c r="D79" s="181">
        <f t="shared" si="4"/>
        <v>4.8999999999999995</v>
      </c>
      <c r="E79" s="88">
        <f t="shared" si="2"/>
        <v>40299</v>
      </c>
      <c r="F79" s="7">
        <v>1</v>
      </c>
      <c r="G79" s="7">
        <v>1</v>
      </c>
      <c r="H79" s="7">
        <v>1</v>
      </c>
      <c r="I79" s="1">
        <v>320</v>
      </c>
      <c r="J79" s="87">
        <f t="shared" si="5"/>
        <v>2769.142857142858</v>
      </c>
      <c r="K79" s="7">
        <f t="shared" si="3"/>
        <v>2073526.2148923965</v>
      </c>
      <c r="L79" s="33"/>
    </row>
    <row r="80" spans="1:12" ht="12.75">
      <c r="A80" s="2">
        <v>40330</v>
      </c>
      <c r="C80" s="181">
        <f t="shared" si="4"/>
        <v>64.51666666666667</v>
      </c>
      <c r="D80" s="181">
        <f t="shared" si="4"/>
        <v>37.38333333333333</v>
      </c>
      <c r="E80" s="88">
        <f t="shared" si="2"/>
        <v>40330</v>
      </c>
      <c r="F80" s="7">
        <v>1</v>
      </c>
      <c r="G80" s="7">
        <v>0</v>
      </c>
      <c r="H80" s="7">
        <v>0</v>
      </c>
      <c r="I80" s="1">
        <v>352</v>
      </c>
      <c r="J80" s="87">
        <f t="shared" si="5"/>
        <v>2773.5714285714294</v>
      </c>
      <c r="K80" s="7">
        <f t="shared" si="3"/>
        <v>1690467.1398167354</v>
      </c>
      <c r="L80" s="33"/>
    </row>
    <row r="81" spans="1:12" ht="12.75">
      <c r="A81" s="2">
        <v>40360</v>
      </c>
      <c r="C81" s="181">
        <f t="shared" si="4"/>
        <v>25.616666666666664</v>
      </c>
      <c r="D81" s="181">
        <f t="shared" si="4"/>
        <v>51.63333333333333</v>
      </c>
      <c r="E81" s="88">
        <f t="shared" si="2"/>
        <v>40360</v>
      </c>
      <c r="F81" s="7">
        <v>0</v>
      </c>
      <c r="G81" s="7">
        <v>0</v>
      </c>
      <c r="H81" s="7">
        <v>0</v>
      </c>
      <c r="I81" s="1">
        <v>336</v>
      </c>
      <c r="J81" s="62">
        <v>2778</v>
      </c>
      <c r="K81" s="7">
        <f t="shared" si="3"/>
        <v>1700126.2748629523</v>
      </c>
      <c r="L81" s="33"/>
    </row>
    <row r="82" spans="1:12" ht="12.75">
      <c r="A82" s="2">
        <v>40391</v>
      </c>
      <c r="C82" s="181">
        <f t="shared" si="4"/>
        <v>45.083333333333336</v>
      </c>
      <c r="D82" s="181">
        <f t="shared" si="4"/>
        <v>34.666666666666664</v>
      </c>
      <c r="E82" s="88">
        <f t="shared" si="2"/>
        <v>40391</v>
      </c>
      <c r="F82" s="7">
        <v>0</v>
      </c>
      <c r="G82" s="7">
        <v>0</v>
      </c>
      <c r="H82" s="7">
        <v>0</v>
      </c>
      <c r="I82" s="1">
        <v>336</v>
      </c>
      <c r="J82" s="87">
        <f aca="true" t="shared" si="6" ref="J82:J91">J81+($J$92-$J$81)/11</f>
        <v>2781.090909090909</v>
      </c>
      <c r="K82" s="7">
        <f t="shared" si="3"/>
        <v>1673292.558911544</v>
      </c>
      <c r="L82" s="33"/>
    </row>
    <row r="83" spans="1:12" ht="12.75">
      <c r="A83" s="2">
        <v>40422</v>
      </c>
      <c r="C83" s="181">
        <f t="shared" si="4"/>
        <v>123.90000000000002</v>
      </c>
      <c r="D83" s="181">
        <f t="shared" si="4"/>
        <v>10.850000000000001</v>
      </c>
      <c r="E83" s="88">
        <f t="shared" si="2"/>
        <v>40422</v>
      </c>
      <c r="F83" s="7">
        <v>0</v>
      </c>
      <c r="G83" s="7">
        <v>1</v>
      </c>
      <c r="H83" s="7">
        <v>1</v>
      </c>
      <c r="I83" s="1">
        <v>336</v>
      </c>
      <c r="J83" s="87">
        <f t="shared" si="6"/>
        <v>2784.181818181818</v>
      </c>
      <c r="K83" s="7">
        <f t="shared" si="3"/>
        <v>1814036.7061762782</v>
      </c>
      <c r="L83" s="33"/>
    </row>
    <row r="84" spans="1:12" ht="12.75">
      <c r="A84" s="2">
        <v>40452</v>
      </c>
      <c r="C84" s="181">
        <f t="shared" si="4"/>
        <v>349.3333333333333</v>
      </c>
      <c r="D84" s="181">
        <f t="shared" si="4"/>
        <v>1.2166666666666666</v>
      </c>
      <c r="E84" s="88">
        <f t="shared" si="2"/>
        <v>40452</v>
      </c>
      <c r="F84" s="7">
        <v>1</v>
      </c>
      <c r="G84" s="7">
        <v>1</v>
      </c>
      <c r="H84" s="7">
        <v>1</v>
      </c>
      <c r="I84" s="1">
        <v>320</v>
      </c>
      <c r="J84" s="87">
        <f t="shared" si="6"/>
        <v>2787.272727272727</v>
      </c>
      <c r="K84" s="7">
        <f t="shared" si="3"/>
        <v>2472041.882316589</v>
      </c>
      <c r="L84" s="33"/>
    </row>
    <row r="85" spans="1:12" ht="12.75">
      <c r="A85" s="2">
        <v>40483</v>
      </c>
      <c r="C85" s="181">
        <f t="shared" si="4"/>
        <v>537.1500000000001</v>
      </c>
      <c r="D85" s="181">
        <f t="shared" si="4"/>
        <v>0</v>
      </c>
      <c r="E85" s="88">
        <f t="shared" si="2"/>
        <v>40483</v>
      </c>
      <c r="F85" s="7">
        <v>1</v>
      </c>
      <c r="G85" s="7">
        <v>1</v>
      </c>
      <c r="H85" s="7">
        <v>1</v>
      </c>
      <c r="I85" s="1">
        <v>336</v>
      </c>
      <c r="J85" s="87">
        <f t="shared" si="6"/>
        <v>2790.363636363636</v>
      </c>
      <c r="K85" s="7">
        <f t="shared" si="3"/>
        <v>3113273.5186339896</v>
      </c>
      <c r="L85" s="33"/>
    </row>
    <row r="86" spans="1:12" ht="12.75">
      <c r="A86" s="2">
        <v>40513</v>
      </c>
      <c r="C86" s="181">
        <f t="shared" si="4"/>
        <v>825.4166666666666</v>
      </c>
      <c r="D86" s="181">
        <f t="shared" si="4"/>
        <v>0</v>
      </c>
      <c r="E86" s="88">
        <f t="shared" si="2"/>
        <v>40513</v>
      </c>
      <c r="F86" s="7">
        <v>1</v>
      </c>
      <c r="G86" s="7">
        <v>0</v>
      </c>
      <c r="H86" s="7">
        <v>0</v>
      </c>
      <c r="I86" s="1">
        <v>368</v>
      </c>
      <c r="J86" s="87">
        <f t="shared" si="6"/>
        <v>2793.454545454545</v>
      </c>
      <c r="K86" s="7">
        <f t="shared" si="3"/>
        <v>4108344.0198369646</v>
      </c>
      <c r="L86" s="33"/>
    </row>
    <row r="87" spans="1:12" ht="12.75">
      <c r="A87" s="2">
        <v>40544</v>
      </c>
      <c r="C87" s="181">
        <f>C75</f>
        <v>947.1833333333334</v>
      </c>
      <c r="D87" s="181">
        <f>D75</f>
        <v>0</v>
      </c>
      <c r="E87" s="88">
        <f t="shared" si="2"/>
        <v>40544</v>
      </c>
      <c r="F87" s="7">
        <v>0</v>
      </c>
      <c r="G87" s="7">
        <v>0</v>
      </c>
      <c r="H87" s="7">
        <v>0</v>
      </c>
      <c r="I87" s="37">
        <v>320</v>
      </c>
      <c r="J87" s="87">
        <f t="shared" si="6"/>
        <v>2796.545454545454</v>
      </c>
      <c r="K87" s="7">
        <f t="shared" si="3"/>
        <v>4595137.395950992</v>
      </c>
      <c r="L87" s="33"/>
    </row>
    <row r="88" spans="1:12" ht="12.75">
      <c r="A88" s="2">
        <v>40575</v>
      </c>
      <c r="C88" s="181">
        <f aca="true" t="shared" si="7" ref="C88:D98">C76</f>
        <v>817.8666666666667</v>
      </c>
      <c r="D88" s="181">
        <f t="shared" si="7"/>
        <v>0</v>
      </c>
      <c r="E88" s="88">
        <f t="shared" si="2"/>
        <v>40575</v>
      </c>
      <c r="F88" s="7">
        <v>0</v>
      </c>
      <c r="G88" s="7">
        <v>0</v>
      </c>
      <c r="H88" s="7">
        <v>0</v>
      </c>
      <c r="I88" s="37">
        <v>304</v>
      </c>
      <c r="J88" s="87">
        <f t="shared" si="6"/>
        <v>2799.636363636363</v>
      </c>
      <c r="K88" s="7">
        <f t="shared" si="3"/>
        <v>4147080.540755342</v>
      </c>
      <c r="L88" s="33"/>
    </row>
    <row r="89" spans="1:12" ht="12.75">
      <c r="A89" s="2">
        <v>40603</v>
      </c>
      <c r="C89" s="181">
        <f t="shared" si="7"/>
        <v>700.6333333333333</v>
      </c>
      <c r="D89" s="181">
        <f t="shared" si="7"/>
        <v>0</v>
      </c>
      <c r="E89" s="88">
        <f t="shared" si="2"/>
        <v>40603</v>
      </c>
      <c r="F89" s="7">
        <v>0</v>
      </c>
      <c r="G89" s="7">
        <v>1</v>
      </c>
      <c r="H89" s="7">
        <v>1</v>
      </c>
      <c r="I89" s="37">
        <v>368</v>
      </c>
      <c r="J89" s="87">
        <f t="shared" si="6"/>
        <v>2802.727272727272</v>
      </c>
      <c r="K89" s="7">
        <f t="shared" si="3"/>
        <v>3740893.939336853</v>
      </c>
      <c r="L89" s="33"/>
    </row>
    <row r="90" spans="1:12" ht="12.75">
      <c r="A90" s="2">
        <v>40634</v>
      </c>
      <c r="C90" s="181">
        <f t="shared" si="7"/>
        <v>404.5666666666666</v>
      </c>
      <c r="D90" s="181">
        <f t="shared" si="7"/>
        <v>0</v>
      </c>
      <c r="E90" s="88">
        <f t="shared" si="2"/>
        <v>40634</v>
      </c>
      <c r="F90" s="7">
        <v>1</v>
      </c>
      <c r="G90" s="7">
        <v>1</v>
      </c>
      <c r="H90" s="7">
        <v>1</v>
      </c>
      <c r="I90" s="37">
        <v>320</v>
      </c>
      <c r="J90" s="87">
        <f t="shared" si="6"/>
        <v>2805.818181818181</v>
      </c>
      <c r="K90" s="7">
        <f t="shared" si="3"/>
        <v>2649427.07026864</v>
      </c>
      <c r="L90" s="33"/>
    </row>
    <row r="91" spans="1:12" ht="12.75">
      <c r="A91" s="2">
        <v>40664</v>
      </c>
      <c r="C91" s="181">
        <f t="shared" si="7"/>
        <v>226.51666666666665</v>
      </c>
      <c r="D91" s="181">
        <f t="shared" si="7"/>
        <v>4.8999999999999995</v>
      </c>
      <c r="E91" s="88">
        <f t="shared" si="2"/>
        <v>40664</v>
      </c>
      <c r="F91" s="7">
        <v>1</v>
      </c>
      <c r="G91" s="7">
        <v>1</v>
      </c>
      <c r="H91" s="7">
        <v>1</v>
      </c>
      <c r="I91" s="37">
        <v>320</v>
      </c>
      <c r="J91" s="87">
        <f t="shared" si="6"/>
        <v>2808.90909090909</v>
      </c>
      <c r="K91" s="7">
        <f t="shared" si="3"/>
        <v>2059836.876174234</v>
      </c>
      <c r="L91" s="33"/>
    </row>
    <row r="92" spans="1:12" ht="12.75">
      <c r="A92" s="2">
        <v>40695</v>
      </c>
      <c r="C92" s="181">
        <f t="shared" si="7"/>
        <v>64.51666666666667</v>
      </c>
      <c r="D92" s="181">
        <f t="shared" si="7"/>
        <v>37.38333333333333</v>
      </c>
      <c r="E92" s="88">
        <f t="shared" si="2"/>
        <v>40695</v>
      </c>
      <c r="F92" s="7">
        <v>1</v>
      </c>
      <c r="G92" s="7">
        <v>0</v>
      </c>
      <c r="H92" s="7">
        <v>0</v>
      </c>
      <c r="I92" s="37">
        <v>352</v>
      </c>
      <c r="J92" s="62">
        <v>2812</v>
      </c>
      <c r="K92" s="7">
        <f t="shared" si="3"/>
        <v>1676777.801098573</v>
      </c>
      <c r="L92" s="33"/>
    </row>
    <row r="93" spans="1:12" ht="12.75">
      <c r="A93" s="2">
        <v>40725</v>
      </c>
      <c r="C93" s="181">
        <f t="shared" si="7"/>
        <v>25.616666666666664</v>
      </c>
      <c r="D93" s="181">
        <f t="shared" si="7"/>
        <v>51.63333333333333</v>
      </c>
      <c r="E93" s="88">
        <f t="shared" si="2"/>
        <v>40725</v>
      </c>
      <c r="F93" s="7">
        <v>0</v>
      </c>
      <c r="G93" s="7">
        <v>0</v>
      </c>
      <c r="H93" s="7">
        <v>0</v>
      </c>
      <c r="I93" s="37">
        <v>336</v>
      </c>
      <c r="J93" s="87">
        <f aca="true" t="shared" si="8" ref="J93:J98">J92+($J$92-$J$81)/11</f>
        <v>2815.090909090909</v>
      </c>
      <c r="K93" s="7">
        <f t="shared" si="3"/>
        <v>1686436.9361447897</v>
      </c>
      <c r="L93" s="33"/>
    </row>
    <row r="94" spans="1:12" ht="12.75">
      <c r="A94" s="2">
        <v>40756</v>
      </c>
      <c r="C94" s="181">
        <f t="shared" si="7"/>
        <v>45.083333333333336</v>
      </c>
      <c r="D94" s="181">
        <f t="shared" si="7"/>
        <v>34.666666666666664</v>
      </c>
      <c r="E94" s="88">
        <f t="shared" si="2"/>
        <v>40756</v>
      </c>
      <c r="F94" s="7">
        <v>0</v>
      </c>
      <c r="G94" s="7">
        <v>0</v>
      </c>
      <c r="H94" s="7">
        <v>0</v>
      </c>
      <c r="I94" s="37">
        <v>336</v>
      </c>
      <c r="J94" s="87">
        <f t="shared" si="8"/>
        <v>2818.181818181818</v>
      </c>
      <c r="K94" s="7">
        <f t="shared" si="3"/>
        <v>1659603.2201933817</v>
      </c>
      <c r="L94" s="33"/>
    </row>
    <row r="95" spans="1:12" ht="12.75">
      <c r="A95" s="2">
        <v>40787</v>
      </c>
      <c r="C95" s="181">
        <f t="shared" si="7"/>
        <v>123.90000000000002</v>
      </c>
      <c r="D95" s="181">
        <f t="shared" si="7"/>
        <v>10.850000000000001</v>
      </c>
      <c r="E95" s="88">
        <f t="shared" si="2"/>
        <v>40787</v>
      </c>
      <c r="F95" s="7">
        <v>0</v>
      </c>
      <c r="G95" s="7">
        <v>1</v>
      </c>
      <c r="H95" s="7">
        <v>1</v>
      </c>
      <c r="I95" s="37">
        <v>336</v>
      </c>
      <c r="J95" s="87">
        <f t="shared" si="8"/>
        <v>2821.272727272727</v>
      </c>
      <c r="K95" s="7">
        <f t="shared" si="3"/>
        <v>1800347.3674581156</v>
      </c>
      <c r="L95" s="33"/>
    </row>
    <row r="96" spans="1:12" ht="12.75">
      <c r="A96" s="2">
        <v>40817</v>
      </c>
      <c r="C96" s="181">
        <f t="shared" si="7"/>
        <v>349.3333333333333</v>
      </c>
      <c r="D96" s="181">
        <f t="shared" si="7"/>
        <v>1.2166666666666666</v>
      </c>
      <c r="E96" s="88">
        <f t="shared" si="2"/>
        <v>40817</v>
      </c>
      <c r="F96" s="7">
        <v>1</v>
      </c>
      <c r="G96" s="7">
        <v>1</v>
      </c>
      <c r="H96" s="7">
        <v>1</v>
      </c>
      <c r="I96" s="37">
        <v>320</v>
      </c>
      <c r="J96" s="87">
        <f t="shared" si="8"/>
        <v>2824.363636363636</v>
      </c>
      <c r="K96" s="7">
        <f t="shared" si="3"/>
        <v>2458352.543598427</v>
      </c>
      <c r="L96" s="33"/>
    </row>
    <row r="97" spans="1:12" ht="12.75">
      <c r="A97" s="2">
        <v>40848</v>
      </c>
      <c r="C97" s="181">
        <f t="shared" si="7"/>
        <v>537.1500000000001</v>
      </c>
      <c r="D97" s="181">
        <f t="shared" si="7"/>
        <v>0</v>
      </c>
      <c r="E97" s="88">
        <f t="shared" si="2"/>
        <v>40848</v>
      </c>
      <c r="F97" s="7">
        <v>1</v>
      </c>
      <c r="G97" s="7">
        <v>1</v>
      </c>
      <c r="H97" s="7">
        <v>1</v>
      </c>
      <c r="I97" s="37">
        <v>336</v>
      </c>
      <c r="J97" s="87">
        <f t="shared" si="8"/>
        <v>2827.454545454545</v>
      </c>
      <c r="K97" s="7">
        <f t="shared" si="3"/>
        <v>3099584.1799158272</v>
      </c>
      <c r="L97" s="33"/>
    </row>
    <row r="98" spans="1:12" ht="12.75">
      <c r="A98" s="2">
        <v>40878</v>
      </c>
      <c r="C98" s="181">
        <f t="shared" si="7"/>
        <v>825.4166666666666</v>
      </c>
      <c r="D98" s="181">
        <f t="shared" si="7"/>
        <v>0</v>
      </c>
      <c r="E98" s="88">
        <f t="shared" si="2"/>
        <v>40878</v>
      </c>
      <c r="F98" s="7">
        <v>1</v>
      </c>
      <c r="G98" s="7">
        <v>0</v>
      </c>
      <c r="H98" s="7">
        <v>0</v>
      </c>
      <c r="I98" s="37">
        <v>368</v>
      </c>
      <c r="J98" s="87">
        <f t="shared" si="8"/>
        <v>2830.545454545454</v>
      </c>
      <c r="K98" s="7">
        <f t="shared" si="3"/>
        <v>4094654.681118802</v>
      </c>
      <c r="L98" s="33"/>
    </row>
    <row r="99" spans="1:28" ht="12.75">
      <c r="A99" s="2"/>
      <c r="Z99" s="8"/>
      <c r="AA99" s="8"/>
      <c r="AB99" s="8"/>
    </row>
    <row r="100" spans="1:11" ht="12.75">
      <c r="A100" s="2"/>
      <c r="C100" s="15"/>
      <c r="D100" s="1" t="s">
        <v>57</v>
      </c>
      <c r="K100" s="33">
        <f>SUM(K3:K98)</f>
        <v>273946628.4873687</v>
      </c>
    </row>
    <row r="101" ht="12.75">
      <c r="A101" s="2"/>
    </row>
    <row r="102" spans="1:13" ht="12.75">
      <c r="A102" s="13">
        <v>2003</v>
      </c>
      <c r="K102" s="4"/>
      <c r="L102" s="25"/>
      <c r="M102" s="3"/>
    </row>
    <row r="103" spans="1:13" ht="12.75">
      <c r="A103">
        <v>2004</v>
      </c>
      <c r="B103" s="4">
        <f>SUM(B3:B14)</f>
        <v>35384765.95503498</v>
      </c>
      <c r="K103" s="4">
        <f>SUM(K3:K14)</f>
        <v>35481724.24701918</v>
      </c>
      <c r="L103" s="25">
        <f aca="true" t="shared" si="9" ref="L103:L108">K103-B103</f>
        <v>96958.29198420048</v>
      </c>
      <c r="M103" s="3">
        <f aca="true" t="shared" si="10" ref="M103:M108">L103/B103</f>
        <v>0.002740113983159017</v>
      </c>
    </row>
    <row r="104" spans="1:28" ht="12.75">
      <c r="A104" s="13">
        <v>2005</v>
      </c>
      <c r="B104" s="4">
        <f>SUM(B15:B26)</f>
        <v>34829575.04250899</v>
      </c>
      <c r="K104" s="4">
        <f>SUM(K15:K26)</f>
        <v>34778660.29836839</v>
      </c>
      <c r="L104" s="25">
        <f t="shared" si="9"/>
        <v>-50914.74414060265</v>
      </c>
      <c r="M104" s="3">
        <f t="shared" si="10"/>
        <v>-0.0014618250173440803</v>
      </c>
      <c r="Z104" s="8"/>
      <c r="AA104" s="8"/>
      <c r="AB104" s="8"/>
    </row>
    <row r="105" spans="1:13" ht="12.75">
      <c r="A105">
        <v>2006</v>
      </c>
      <c r="B105" s="4">
        <f>SUM(B27:B38)</f>
        <v>33237935.62252032</v>
      </c>
      <c r="K105" s="4">
        <f>SUM(K27:K38)</f>
        <v>33164974.286821757</v>
      </c>
      <c r="L105" s="25">
        <f t="shared" si="9"/>
        <v>-72961.3356985636</v>
      </c>
      <c r="M105" s="3">
        <f t="shared" si="10"/>
        <v>-0.0021951223604010097</v>
      </c>
    </row>
    <row r="106" spans="1:13" ht="12.75">
      <c r="A106" s="13">
        <v>2007</v>
      </c>
      <c r="B106" s="4">
        <f>SUM(B39:B50)</f>
        <v>33976662.98885321</v>
      </c>
      <c r="K106" s="4">
        <f>SUM(K39:K50)</f>
        <v>34385916.614091866</v>
      </c>
      <c r="L106" s="25">
        <f t="shared" si="9"/>
        <v>409253.625238657</v>
      </c>
      <c r="M106" s="3">
        <f t="shared" si="10"/>
        <v>0.012045138905281005</v>
      </c>
    </row>
    <row r="107" spans="1:13" ht="12.75">
      <c r="A107">
        <v>2008</v>
      </c>
      <c r="B107" s="4">
        <f>SUM(B51:B62)</f>
        <v>34709665.71887398</v>
      </c>
      <c r="K107" s="4">
        <f>SUM(K51:K62)</f>
        <v>34324741.30569964</v>
      </c>
      <c r="L107" s="25">
        <f t="shared" si="9"/>
        <v>-384924.41317433864</v>
      </c>
      <c r="M107" s="3">
        <f t="shared" si="10"/>
        <v>-0.01108983348592232</v>
      </c>
    </row>
    <row r="108" spans="1:13" ht="12.75">
      <c r="A108" s="13">
        <v>2009</v>
      </c>
      <c r="B108" s="4">
        <f>SUM(B63:B74)</f>
        <v>34307485.9909314</v>
      </c>
      <c r="K108" s="4">
        <f>SUM(K63:K74)</f>
        <v>34310074.56672204</v>
      </c>
      <c r="L108" s="25">
        <f t="shared" si="9"/>
        <v>2588.575790643692</v>
      </c>
      <c r="M108" s="3">
        <f t="shared" si="10"/>
        <v>7.545221446211297E-05</v>
      </c>
    </row>
    <row r="109" spans="1:13" ht="12.75">
      <c r="A109">
        <v>2010</v>
      </c>
      <c r="K109" s="4">
        <f>SUM(K75:K86)</f>
        <v>33832404.61663192</v>
      </c>
      <c r="L109" s="25"/>
      <c r="M109" s="3"/>
    </row>
    <row r="110" spans="1:11" ht="12.75">
      <c r="A110" s="13">
        <v>2011</v>
      </c>
      <c r="K110" s="4">
        <f>SUM(K87:K98)</f>
        <v>33668132.552013986</v>
      </c>
    </row>
    <row r="111" ht="12.75">
      <c r="K111" s="4"/>
    </row>
    <row r="112" spans="1:12" ht="12.75">
      <c r="A112" t="s">
        <v>59</v>
      </c>
      <c r="B112" s="4">
        <f>SUM(B102:B108)</f>
        <v>206446091.31872287</v>
      </c>
      <c r="K112" s="4">
        <f>SUM(K102:K108)</f>
        <v>206446091.31872287</v>
      </c>
      <c r="L112" s="4">
        <f>K112-B112</f>
        <v>0</v>
      </c>
    </row>
    <row r="114" spans="11:12" ht="12.75">
      <c r="K114" s="4">
        <f>SUM(K102:K110)</f>
        <v>273946628.48736876</v>
      </c>
      <c r="L114" s="33">
        <f>K100-K114</f>
        <v>0</v>
      </c>
    </row>
    <row r="115" spans="11:13" ht="12.75">
      <c r="K115" s="15"/>
      <c r="L115" s="15" t="s">
        <v>47</v>
      </c>
      <c r="M115" s="15"/>
    </row>
    <row r="117" spans="26:28" ht="12.75">
      <c r="Z117" s="8"/>
      <c r="AA117" s="8"/>
      <c r="AB117" s="8"/>
    </row>
    <row r="129" spans="26:28" ht="12.75">
      <c r="Z129" s="8"/>
      <c r="AA129" s="8"/>
      <c r="AB129" s="8"/>
    </row>
  </sheetData>
  <sheetProtection/>
  <mergeCells count="1">
    <mergeCell ref="G1:J1"/>
  </mergeCells>
  <printOptions/>
  <pageMargins left="0.38" right="0.75" top="0.73" bottom="0.74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9"/>
  <sheetViews>
    <sheetView tabSelected="1" zoomScalePageLayoutView="0" workbookViewId="0" topLeftCell="A11">
      <selection activeCell="K32" sqref="K32"/>
    </sheetView>
  </sheetViews>
  <sheetFormatPr defaultColWidth="9.140625" defaultRowHeight="12.75"/>
  <cols>
    <col min="1" max="1" width="11.8515625" style="0" customWidth="1"/>
    <col min="2" max="2" width="18.00390625" style="4" customWidth="1"/>
    <col min="3" max="3" width="11.7109375" style="1" customWidth="1"/>
    <col min="4" max="4" width="13.421875" style="1" customWidth="1"/>
    <col min="5" max="5" width="14.421875" style="23" customWidth="1"/>
    <col min="6" max="6" width="12.421875" style="1" customWidth="1"/>
    <col min="7" max="7" width="12.421875" style="1" hidden="1" customWidth="1"/>
    <col min="8" max="8" width="13.00390625" style="1" hidden="1" customWidth="1"/>
    <col min="9" max="9" width="15.421875" style="1" hidden="1" customWidth="1"/>
    <col min="10" max="10" width="17.00390625" style="1" customWidth="1"/>
    <col min="11" max="11" width="20.7109375" style="1" customWidth="1"/>
    <col min="12" max="12" width="25.8515625" style="0" bestFit="1" customWidth="1"/>
    <col min="13" max="15" width="18.00390625" style="0" customWidth="1"/>
    <col min="16" max="16" width="17.140625" style="0" customWidth="1"/>
    <col min="17" max="18" width="15.7109375" style="0" customWidth="1"/>
    <col min="19" max="19" width="15.00390625" style="0" customWidth="1"/>
    <col min="20" max="21" width="14.140625" style="0" bestFit="1" customWidth="1"/>
    <col min="22" max="22" width="11.7109375" style="0" bestFit="1" customWidth="1"/>
    <col min="23" max="23" width="11.8515625" style="0" bestFit="1" customWidth="1"/>
    <col min="24" max="24" width="12.57421875" style="4" customWidth="1"/>
    <col min="25" max="25" width="11.28125" style="4" customWidth="1"/>
    <col min="26" max="26" width="11.57421875" style="4" customWidth="1"/>
    <col min="27" max="27" width="9.28125" style="4" customWidth="1"/>
    <col min="28" max="28" width="9.140625" style="4" customWidth="1"/>
    <col min="29" max="29" width="11.7109375" style="4" bestFit="1" customWidth="1"/>
    <col min="30" max="30" width="10.7109375" style="4" bestFit="1" customWidth="1"/>
    <col min="31" max="32" width="9.140625" style="4" customWidth="1"/>
  </cols>
  <sheetData>
    <row r="1" spans="2:9" ht="12.75">
      <c r="B1" s="18"/>
      <c r="G1" s="253" t="s">
        <v>118</v>
      </c>
      <c r="H1" s="253"/>
      <c r="I1" s="253"/>
    </row>
    <row r="2" spans="2:33" ht="42" customHeight="1">
      <c r="B2" s="5" t="s">
        <v>64</v>
      </c>
      <c r="C2" s="9" t="s">
        <v>1</v>
      </c>
      <c r="D2" s="9" t="s">
        <v>2</v>
      </c>
      <c r="E2" s="21" t="s">
        <v>5</v>
      </c>
      <c r="F2" s="9" t="s">
        <v>11</v>
      </c>
      <c r="G2" s="197" t="s">
        <v>51</v>
      </c>
      <c r="H2" s="197" t="s">
        <v>112</v>
      </c>
      <c r="I2" s="197" t="s">
        <v>51</v>
      </c>
      <c r="J2" s="9" t="s">
        <v>8</v>
      </c>
      <c r="K2" t="s">
        <v>13</v>
      </c>
      <c r="X2"/>
      <c r="Y2" s="6"/>
      <c r="Z2" s="6"/>
      <c r="AG2" s="4"/>
    </row>
    <row r="3" spans="1:33" ht="13.5" thickBot="1">
      <c r="A3" s="2">
        <v>37987</v>
      </c>
      <c r="B3" s="76">
        <f>'Data Input'!J111</f>
        <v>1997912.4976383885</v>
      </c>
      <c r="C3">
        <v>1129.7</v>
      </c>
      <c r="D3">
        <v>0</v>
      </c>
      <c r="E3" s="88">
        <v>127.53411264087498</v>
      </c>
      <c r="F3" s="7">
        <v>0</v>
      </c>
      <c r="G3" s="62">
        <v>493</v>
      </c>
      <c r="H3">
        <v>21</v>
      </c>
      <c r="I3" s="62">
        <f>'Data Input'!L111</f>
        <v>493</v>
      </c>
      <c r="J3" s="7">
        <f>$L$18+C3*$L$19+D3*$L$20+E3*$L$21+F3*$L$22+G3*$L$23+H3*$L$24+I3*$L$25</f>
        <v>1997966.9265377247</v>
      </c>
      <c r="K3"/>
      <c r="X3"/>
      <c r="AG3" s="4"/>
    </row>
    <row r="4" spans="1:33" ht="12.75">
      <c r="A4" s="2">
        <v>38018</v>
      </c>
      <c r="B4" s="76">
        <f>'Data Input'!J112</f>
        <v>1739100.0472321927</v>
      </c>
      <c r="C4">
        <v>780.2</v>
      </c>
      <c r="D4">
        <v>0</v>
      </c>
      <c r="E4" s="88">
        <v>127.79681203173486</v>
      </c>
      <c r="F4" s="7">
        <v>0</v>
      </c>
      <c r="G4" s="62">
        <v>491</v>
      </c>
      <c r="H4">
        <v>20</v>
      </c>
      <c r="I4" s="62">
        <f>'Data Input'!L112</f>
        <v>491</v>
      </c>
      <c r="J4" s="7">
        <f aca="true" t="shared" si="0" ref="J4:J67">$L$18+C4*$L$19+D4*$L$20+E4*$L$21+F4*$L$22+G4*$L$23+H4*$L$24+I4*$L$25</f>
        <v>1679714.0706370682</v>
      </c>
      <c r="K4" s="86" t="s">
        <v>14</v>
      </c>
      <c r="L4" s="86"/>
      <c r="X4"/>
      <c r="AG4" s="4"/>
    </row>
    <row r="5" spans="1:33" ht="12.75">
      <c r="A5" s="2">
        <v>38047</v>
      </c>
      <c r="B5" s="76">
        <f>'Data Input'!J113</f>
        <v>1562421.68902324</v>
      </c>
      <c r="C5">
        <v>662.7</v>
      </c>
      <c r="D5">
        <v>0</v>
      </c>
      <c r="E5" s="88">
        <v>128.06005254032812</v>
      </c>
      <c r="F5" s="7">
        <v>0</v>
      </c>
      <c r="G5" s="62">
        <v>493</v>
      </c>
      <c r="H5">
        <v>23</v>
      </c>
      <c r="I5" s="62">
        <f>'Data Input'!L113</f>
        <v>493</v>
      </c>
      <c r="J5" s="7">
        <f t="shared" si="0"/>
        <v>1573499.5423452733</v>
      </c>
      <c r="K5" s="24" t="s">
        <v>15</v>
      </c>
      <c r="L5" s="243">
        <v>0.980993641099278</v>
      </c>
      <c r="X5"/>
      <c r="AG5" s="4"/>
    </row>
    <row r="6" spans="1:33" ht="12.75">
      <c r="A6" s="2">
        <v>38078</v>
      </c>
      <c r="B6" s="76">
        <f>'Data Input'!J114</f>
        <v>1276605.337237862</v>
      </c>
      <c r="C6">
        <v>460</v>
      </c>
      <c r="D6">
        <v>0</v>
      </c>
      <c r="E6" s="88">
        <v>128.32383528126866</v>
      </c>
      <c r="F6" s="7">
        <v>1</v>
      </c>
      <c r="G6" s="62">
        <v>502</v>
      </c>
      <c r="H6">
        <v>20</v>
      </c>
      <c r="I6" s="62">
        <f>'Data Input'!L114</f>
        <v>502</v>
      </c>
      <c r="J6" s="7">
        <f t="shared" si="0"/>
        <v>1305621.68109906</v>
      </c>
      <c r="K6" s="24" t="s">
        <v>16</v>
      </c>
      <c r="L6" s="243">
        <v>0.962348523877219</v>
      </c>
      <c r="X6"/>
      <c r="AG6" s="4"/>
    </row>
    <row r="7" spans="1:33" ht="12.75">
      <c r="A7" s="2">
        <v>38108</v>
      </c>
      <c r="B7" s="76">
        <f>'Data Input'!J115</f>
        <v>1148853.9108256183</v>
      </c>
      <c r="C7">
        <v>258.3</v>
      </c>
      <c r="D7">
        <v>1</v>
      </c>
      <c r="E7" s="88">
        <v>128.58816137146633</v>
      </c>
      <c r="F7" s="7">
        <v>1</v>
      </c>
      <c r="G7" s="62">
        <v>505</v>
      </c>
      <c r="H7">
        <v>20</v>
      </c>
      <c r="I7" s="62">
        <f>'Data Input'!L115</f>
        <v>505</v>
      </c>
      <c r="J7" s="7">
        <f t="shared" si="0"/>
        <v>1126207.2311794222</v>
      </c>
      <c r="K7" s="24" t="s">
        <v>17</v>
      </c>
      <c r="L7" s="243">
        <v>0.9601006745564561</v>
      </c>
      <c r="X7"/>
      <c r="AG7" s="4"/>
    </row>
    <row r="8" spans="1:33" ht="12.75">
      <c r="A8" s="2">
        <v>38139</v>
      </c>
      <c r="B8" s="76">
        <f>'Data Input'!J116</f>
        <v>1102345.7868883428</v>
      </c>
      <c r="C8">
        <v>105.1</v>
      </c>
      <c r="D8">
        <v>7.8</v>
      </c>
      <c r="E8" s="88">
        <v>128.85303193013166</v>
      </c>
      <c r="F8" s="7">
        <v>1</v>
      </c>
      <c r="G8" s="62">
        <v>506</v>
      </c>
      <c r="H8">
        <v>22</v>
      </c>
      <c r="I8" s="62">
        <f>'Data Input'!L116</f>
        <v>506</v>
      </c>
      <c r="J8" s="7">
        <f t="shared" si="0"/>
        <v>1012869.6472904212</v>
      </c>
      <c r="K8" s="24" t="s">
        <v>18</v>
      </c>
      <c r="L8" s="246">
        <v>54289.14001140541</v>
      </c>
      <c r="X8"/>
      <c r="AG8" s="4"/>
    </row>
    <row r="9" spans="1:33" ht="13.5" thickBot="1">
      <c r="A9" s="2">
        <v>38169</v>
      </c>
      <c r="B9" s="76">
        <f>'Data Input'!J117</f>
        <v>1211357.755526166</v>
      </c>
      <c r="C9">
        <v>30.1</v>
      </c>
      <c r="D9">
        <v>39.3</v>
      </c>
      <c r="E9" s="88">
        <v>129.11844807878055</v>
      </c>
      <c r="F9" s="7">
        <v>0</v>
      </c>
      <c r="G9" s="62">
        <v>506</v>
      </c>
      <c r="H9">
        <v>21</v>
      </c>
      <c r="I9" s="62">
        <f>'Data Input'!L117</f>
        <v>506</v>
      </c>
      <c r="J9" s="7">
        <f t="shared" si="0"/>
        <v>1147418.9424001398</v>
      </c>
      <c r="K9" s="36" t="s">
        <v>19</v>
      </c>
      <c r="L9" s="36">
        <v>72</v>
      </c>
      <c r="X9"/>
      <c r="AG9" s="4"/>
    </row>
    <row r="10" spans="1:33" ht="12.75">
      <c r="A10" s="2">
        <v>38200</v>
      </c>
      <c r="B10" s="76">
        <f>'Data Input'!J118</f>
        <v>1163858.1050443987</v>
      </c>
      <c r="C10">
        <v>82.3</v>
      </c>
      <c r="D10">
        <v>15</v>
      </c>
      <c r="E10" s="88">
        <v>129.38441094123903</v>
      </c>
      <c r="F10" s="7">
        <v>0</v>
      </c>
      <c r="G10" s="62">
        <v>507</v>
      </c>
      <c r="H10">
        <v>21</v>
      </c>
      <c r="I10" s="62">
        <f>'Data Input'!L118</f>
        <v>507</v>
      </c>
      <c r="J10" s="7">
        <f t="shared" si="0"/>
        <v>1105197.0492282165</v>
      </c>
      <c r="K10"/>
      <c r="X10"/>
      <c r="AG10" s="4"/>
    </row>
    <row r="11" spans="1:33" ht="13.5" thickBot="1">
      <c r="A11" s="2">
        <v>38231</v>
      </c>
      <c r="B11" s="76">
        <f>'Data Input'!J119</f>
        <v>1071526.0721707926</v>
      </c>
      <c r="C11">
        <v>92.8</v>
      </c>
      <c r="D11">
        <v>19.5</v>
      </c>
      <c r="E11" s="88">
        <v>129.65092164364802</v>
      </c>
      <c r="F11" s="7">
        <v>0</v>
      </c>
      <c r="G11" s="62">
        <v>502</v>
      </c>
      <c r="H11">
        <v>21</v>
      </c>
      <c r="I11" s="62">
        <f>'Data Input'!L119</f>
        <v>502</v>
      </c>
      <c r="J11" s="7">
        <f t="shared" si="0"/>
        <v>1132855.8615101618</v>
      </c>
      <c r="K11" t="s">
        <v>20</v>
      </c>
      <c r="X11"/>
      <c r="AG11" s="4"/>
    </row>
    <row r="12" spans="1:33" ht="12.75">
      <c r="A12" s="2">
        <v>38261</v>
      </c>
      <c r="B12" s="76">
        <f>'Data Input'!J120</f>
        <v>1139212.6771207254</v>
      </c>
      <c r="C12">
        <v>325</v>
      </c>
      <c r="D12">
        <v>0</v>
      </c>
      <c r="E12" s="88">
        <v>129.91798131446814</v>
      </c>
      <c r="F12" s="7">
        <v>1</v>
      </c>
      <c r="G12" s="62">
        <v>504</v>
      </c>
      <c r="H12">
        <v>20</v>
      </c>
      <c r="I12" s="62">
        <f>'Data Input'!L120</f>
        <v>504</v>
      </c>
      <c r="J12" s="7">
        <f t="shared" si="0"/>
        <v>1189350.4082686831</v>
      </c>
      <c r="K12" s="85"/>
      <c r="L12" s="85" t="s">
        <v>24</v>
      </c>
      <c r="M12" s="85" t="s">
        <v>25</v>
      </c>
      <c r="N12" s="85" t="s">
        <v>26</v>
      </c>
      <c r="O12" s="85" t="s">
        <v>27</v>
      </c>
      <c r="P12" s="85" t="s">
        <v>28</v>
      </c>
      <c r="X12"/>
      <c r="AG12" s="4"/>
    </row>
    <row r="13" spans="1:33" ht="12.75">
      <c r="A13" s="2">
        <v>38292</v>
      </c>
      <c r="B13" s="76">
        <f>'Data Input'!J121</f>
        <v>1326597.0810504449</v>
      </c>
      <c r="C13">
        <v>530</v>
      </c>
      <c r="D13">
        <v>0</v>
      </c>
      <c r="E13" s="88">
        <v>130.18559108448443</v>
      </c>
      <c r="F13" s="7">
        <v>1</v>
      </c>
      <c r="G13" s="62">
        <v>502</v>
      </c>
      <c r="H13">
        <v>22</v>
      </c>
      <c r="I13" s="62">
        <f>'Data Input'!L121</f>
        <v>502</v>
      </c>
      <c r="J13" s="7">
        <f t="shared" si="0"/>
        <v>1377903.5707025651</v>
      </c>
      <c r="K13" s="24" t="s">
        <v>21</v>
      </c>
      <c r="L13" s="24">
        <v>4</v>
      </c>
      <c r="M13" s="24">
        <v>5047206852628.398</v>
      </c>
      <c r="N13" s="24">
        <v>1261801713157.0996</v>
      </c>
      <c r="O13" s="24">
        <v>428.1196764338929</v>
      </c>
      <c r="P13" s="24">
        <v>6.4616131907090095E-47</v>
      </c>
      <c r="X13"/>
      <c r="AG13" s="4"/>
    </row>
    <row r="14" spans="1:33" ht="12.75">
      <c r="A14" s="2">
        <v>38322</v>
      </c>
      <c r="B14" s="76">
        <f>'Data Input'!J122</f>
        <v>1735603.9202720593</v>
      </c>
      <c r="C14">
        <v>895.5</v>
      </c>
      <c r="D14">
        <v>0</v>
      </c>
      <c r="E14" s="88">
        <v>130.45375208681136</v>
      </c>
      <c r="F14" s="7">
        <v>1</v>
      </c>
      <c r="G14" s="62">
        <v>492</v>
      </c>
      <c r="H14">
        <v>21</v>
      </c>
      <c r="I14" s="62">
        <f>'Data Input'!L122</f>
        <v>492</v>
      </c>
      <c r="J14" s="7">
        <f t="shared" si="0"/>
        <v>1713147.8307675684</v>
      </c>
      <c r="K14" s="24" t="s">
        <v>22</v>
      </c>
      <c r="L14" s="24">
        <v>67</v>
      </c>
      <c r="M14" s="24">
        <v>197469818452.92465</v>
      </c>
      <c r="N14" s="24">
        <v>2947310723.17798</v>
      </c>
      <c r="O14" s="24"/>
      <c r="P14" s="24"/>
      <c r="X14"/>
      <c r="AG14" s="4"/>
    </row>
    <row r="15" spans="1:33" ht="13.5" thickBot="1">
      <c r="A15" s="2">
        <v>38353</v>
      </c>
      <c r="B15" s="76">
        <f>'Data Input'!J123</f>
        <v>1936015.6810882285</v>
      </c>
      <c r="C15">
        <v>1011.1</v>
      </c>
      <c r="D15">
        <v>0</v>
      </c>
      <c r="E15" s="88">
        <v>130.7437021568508</v>
      </c>
      <c r="F15" s="7">
        <v>0</v>
      </c>
      <c r="G15" s="62">
        <v>494</v>
      </c>
      <c r="H15">
        <v>20</v>
      </c>
      <c r="I15" s="62">
        <f>'Data Input'!L123</f>
        <v>494</v>
      </c>
      <c r="J15" s="7">
        <f t="shared" si="0"/>
        <v>1903891.1041773385</v>
      </c>
      <c r="K15" s="36" t="s">
        <v>7</v>
      </c>
      <c r="L15" s="36">
        <v>71</v>
      </c>
      <c r="M15" s="36">
        <v>5244676671081.323</v>
      </c>
      <c r="N15" s="36"/>
      <c r="O15" s="36"/>
      <c r="P15" s="36"/>
      <c r="X15"/>
      <c r="AG15" s="4"/>
    </row>
    <row r="16" spans="1:33" ht="13.5" thickBot="1">
      <c r="A16" s="2">
        <v>38384</v>
      </c>
      <c r="B16" s="76">
        <f>'Data Input'!J124</f>
        <v>1672913.6028717174</v>
      </c>
      <c r="C16">
        <v>747</v>
      </c>
      <c r="D16">
        <v>0</v>
      </c>
      <c r="E16" s="88">
        <v>131.0342966778299</v>
      </c>
      <c r="F16" s="7">
        <v>0</v>
      </c>
      <c r="G16" s="62">
        <v>491</v>
      </c>
      <c r="H16">
        <v>20</v>
      </c>
      <c r="I16" s="62">
        <f>'Data Input'!L124</f>
        <v>491</v>
      </c>
      <c r="J16" s="7">
        <f t="shared" si="0"/>
        <v>1663813.8430626974</v>
      </c>
      <c r="K16"/>
      <c r="X16"/>
      <c r="AG16" s="4"/>
    </row>
    <row r="17" spans="1:33" ht="12.75">
      <c r="A17" s="2">
        <v>38412</v>
      </c>
      <c r="B17" s="76">
        <f>'Data Input'!J125</f>
        <v>1598978.651048555</v>
      </c>
      <c r="C17">
        <v>733.6</v>
      </c>
      <c r="D17">
        <v>0</v>
      </c>
      <c r="E17" s="88">
        <v>131.32553708212293</v>
      </c>
      <c r="F17" s="7">
        <v>0</v>
      </c>
      <c r="G17" s="62">
        <v>498</v>
      </c>
      <c r="H17">
        <v>21</v>
      </c>
      <c r="I17" s="62">
        <f>'Data Input'!L125</f>
        <v>498</v>
      </c>
      <c r="J17" s="7">
        <f t="shared" si="0"/>
        <v>1652866.202725322</v>
      </c>
      <c r="K17" s="85"/>
      <c r="L17" s="85" t="s">
        <v>29</v>
      </c>
      <c r="M17" s="85" t="s">
        <v>18</v>
      </c>
      <c r="N17" s="85" t="s">
        <v>30</v>
      </c>
      <c r="O17" s="85" t="s">
        <v>31</v>
      </c>
      <c r="P17" s="85" t="s">
        <v>32</v>
      </c>
      <c r="Q17" s="85" t="s">
        <v>33</v>
      </c>
      <c r="R17" s="85" t="s">
        <v>34</v>
      </c>
      <c r="S17" s="85" t="s">
        <v>35</v>
      </c>
      <c r="T17" s="85" t="s">
        <v>35</v>
      </c>
      <c r="U17" s="85" t="s">
        <v>35</v>
      </c>
      <c r="X17"/>
      <c r="AG17" s="4"/>
    </row>
    <row r="18" spans="1:33" ht="12.75">
      <c r="A18" s="2">
        <v>38443</v>
      </c>
      <c r="B18" s="76">
        <f>'Data Input'!J126</f>
        <v>1235023.9089363313</v>
      </c>
      <c r="C18">
        <v>371.5</v>
      </c>
      <c r="D18">
        <v>0</v>
      </c>
      <c r="E18" s="88">
        <v>131.61742480528775</v>
      </c>
      <c r="F18" s="7">
        <v>1</v>
      </c>
      <c r="G18" s="62">
        <v>498</v>
      </c>
      <c r="H18">
        <v>21</v>
      </c>
      <c r="I18" s="62">
        <f>'Data Input'!L126</f>
        <v>498</v>
      </c>
      <c r="J18" s="7">
        <f t="shared" si="0"/>
        <v>1239430.4256662305</v>
      </c>
      <c r="K18" s="24" t="s">
        <v>23</v>
      </c>
      <c r="L18" s="246">
        <v>396533.6081125887</v>
      </c>
      <c r="M18" s="246">
        <v>220576.11788052807</v>
      </c>
      <c r="N18" s="246">
        <v>1.7977177761708796</v>
      </c>
      <c r="O18" s="24">
        <v>0.07672754015885387</v>
      </c>
      <c r="P18" s="24">
        <v>-43738.287368769175</v>
      </c>
      <c r="Q18" s="24">
        <v>836805.5035939466</v>
      </c>
      <c r="R18" s="24">
        <v>-43738.287368769175</v>
      </c>
      <c r="S18" s="24">
        <v>836805.5035939466</v>
      </c>
      <c r="T18" s="24">
        <v>133455.1104682564</v>
      </c>
      <c r="U18" s="24">
        <v>3451918.0948298555</v>
      </c>
      <c r="X18"/>
      <c r="AG18" s="4"/>
    </row>
    <row r="19" spans="1:33" ht="12.75" customHeight="1">
      <c r="A19" s="2">
        <v>38473</v>
      </c>
      <c r="B19" s="76">
        <f>'Data Input'!J127</f>
        <v>1160889.9017570373</v>
      </c>
      <c r="C19">
        <v>215.4</v>
      </c>
      <c r="D19">
        <v>0</v>
      </c>
      <c r="E19" s="88">
        <v>131.90996128607298</v>
      </c>
      <c r="F19" s="7">
        <v>1</v>
      </c>
      <c r="G19" s="62">
        <v>509</v>
      </c>
      <c r="H19">
        <v>21</v>
      </c>
      <c r="I19" s="62">
        <f>'Data Input'!L127</f>
        <v>509</v>
      </c>
      <c r="J19" s="7">
        <f t="shared" si="0"/>
        <v>1098068.2014664183</v>
      </c>
      <c r="K19" s="239" t="s">
        <v>1</v>
      </c>
      <c r="L19" s="246">
        <v>913.9479034992048</v>
      </c>
      <c r="M19" s="246">
        <v>26.221911612990937</v>
      </c>
      <c r="N19" s="246">
        <v>34.85435833161813</v>
      </c>
      <c r="O19" s="24">
        <v>1.14768243899663E-44</v>
      </c>
      <c r="P19" s="24">
        <v>861.6087344181295</v>
      </c>
      <c r="Q19" s="24">
        <v>966.2870725802801</v>
      </c>
      <c r="R19" s="24">
        <v>861.6087344181295</v>
      </c>
      <c r="S19" s="24">
        <v>966.2870725802801</v>
      </c>
      <c r="T19" s="24">
        <v>920.894784216729</v>
      </c>
      <c r="U19" s="24">
        <v>4069.797626759661</v>
      </c>
      <c r="X19"/>
      <c r="AG19" s="4"/>
    </row>
    <row r="20" spans="1:33" ht="12.75" customHeight="1">
      <c r="A20" s="2">
        <v>38504</v>
      </c>
      <c r="B20" s="76">
        <f>'Data Input'!J128</f>
        <v>1177800.1983752116</v>
      </c>
      <c r="C20">
        <v>26.3</v>
      </c>
      <c r="D20">
        <v>74.7</v>
      </c>
      <c r="E20" s="88">
        <v>132.203147966425</v>
      </c>
      <c r="F20" s="7">
        <v>1</v>
      </c>
      <c r="G20" s="62">
        <v>504</v>
      </c>
      <c r="H20">
        <v>22</v>
      </c>
      <c r="I20" s="62">
        <f>'Data Input'!L128</f>
        <v>504</v>
      </c>
      <c r="J20" s="7">
        <f t="shared" si="0"/>
        <v>1206647.371784519</v>
      </c>
      <c r="K20" s="239" t="s">
        <v>2</v>
      </c>
      <c r="L20" s="246">
        <v>3749.6489251405924</v>
      </c>
      <c r="M20" s="246">
        <v>412.3311435456303</v>
      </c>
      <c r="N20" s="246">
        <v>9.09378053012782</v>
      </c>
      <c r="O20" s="24">
        <v>2.6005441606805307E-13</v>
      </c>
      <c r="P20" s="24">
        <v>2926.6322908866614</v>
      </c>
      <c r="Q20" s="24">
        <v>4572.665559394523</v>
      </c>
      <c r="R20" s="24">
        <v>2926.6322908866614</v>
      </c>
      <c r="S20" s="24">
        <v>4572.665559394523</v>
      </c>
      <c r="T20" s="24">
        <v>3393.7599892220182</v>
      </c>
      <c r="U20" s="24">
        <v>11839.5868782012</v>
      </c>
      <c r="X20"/>
      <c r="AG20" s="4"/>
    </row>
    <row r="21" spans="1:33" ht="12.75" customHeight="1">
      <c r="A21" s="2">
        <v>38534</v>
      </c>
      <c r="B21" s="76">
        <f>'Data Input'!J129</f>
        <v>1297779.812960514</v>
      </c>
      <c r="C21">
        <v>14.4</v>
      </c>
      <c r="D21">
        <v>94.3</v>
      </c>
      <c r="E21" s="88">
        <v>132.49698629149512</v>
      </c>
      <c r="F21" s="7">
        <v>0</v>
      </c>
      <c r="G21" s="62">
        <v>506</v>
      </c>
      <c r="H21">
        <v>20</v>
      </c>
      <c r="I21" s="62">
        <f>'Data Input'!L129</f>
        <v>506</v>
      </c>
      <c r="J21" s="7">
        <f t="shared" si="0"/>
        <v>1354372.7524455953</v>
      </c>
      <c r="K21" s="240" t="s">
        <v>5</v>
      </c>
      <c r="L21" s="246">
        <v>4461.130908905824</v>
      </c>
      <c r="M21" s="246">
        <v>1616.5454881120459</v>
      </c>
      <c r="N21" s="246">
        <v>2.759669271117111</v>
      </c>
      <c r="O21" s="24">
        <v>0.007454595203475353</v>
      </c>
      <c r="P21" s="24">
        <v>1234.4917195788084</v>
      </c>
      <c r="Q21" s="24">
        <v>7687.77009823284</v>
      </c>
      <c r="R21" s="24">
        <v>1234.4917195788084</v>
      </c>
      <c r="S21" s="24">
        <v>7687.77009823284</v>
      </c>
      <c r="T21" s="24">
        <v>14705.279020248854</v>
      </c>
      <c r="U21" s="24">
        <v>31312.853420123785</v>
      </c>
      <c r="X21"/>
      <c r="AG21" s="4"/>
    </row>
    <row r="22" spans="1:33" ht="12.75" customHeight="1" thickBot="1">
      <c r="A22" s="2">
        <v>38565</v>
      </c>
      <c r="B22" s="76">
        <f>'Data Input'!J130</f>
        <v>1197899.6504817691</v>
      </c>
      <c r="C22">
        <v>18.5</v>
      </c>
      <c r="D22">
        <v>58.9</v>
      </c>
      <c r="E22" s="88">
        <v>132.79147770964664</v>
      </c>
      <c r="F22" s="7">
        <v>0</v>
      </c>
      <c r="G22" s="62">
        <v>508</v>
      </c>
      <c r="H22">
        <v>22</v>
      </c>
      <c r="I22" s="62">
        <f>'Data Input'!L130</f>
        <v>508</v>
      </c>
      <c r="J22" s="7">
        <f t="shared" si="0"/>
        <v>1226696.1316678883</v>
      </c>
      <c r="K22" s="239" t="s">
        <v>11</v>
      </c>
      <c r="L22" s="247">
        <v>-83797.39054577009</v>
      </c>
      <c r="M22" s="247">
        <v>13565.336163597287</v>
      </c>
      <c r="N22" s="247">
        <v>-6.177317652520931</v>
      </c>
      <c r="O22" s="36">
        <v>4.35090802053125E-08</v>
      </c>
      <c r="P22" s="36">
        <v>-110873.92232526072</v>
      </c>
      <c r="Q22" s="36">
        <v>-56720.85876627946</v>
      </c>
      <c r="R22" s="36">
        <v>-110873.92232526072</v>
      </c>
      <c r="S22" s="36">
        <v>-56720.85876627946</v>
      </c>
      <c r="T22" s="24">
        <v>33114.3840211089</v>
      </c>
      <c r="U22" s="24">
        <v>261105.93795721952</v>
      </c>
      <c r="X22"/>
      <c r="AG22" s="4"/>
    </row>
    <row r="23" spans="1:33" ht="12.75" customHeight="1">
      <c r="A23" s="2">
        <v>38596</v>
      </c>
      <c r="B23" s="76">
        <f>'Data Input'!J131</f>
        <v>1177371.3678443227</v>
      </c>
      <c r="C23">
        <v>85.2</v>
      </c>
      <c r="D23">
        <v>18.1</v>
      </c>
      <c r="E23" s="88">
        <v>133.0866236724621</v>
      </c>
      <c r="F23" s="7">
        <v>0</v>
      </c>
      <c r="G23" s="62">
        <v>510</v>
      </c>
      <c r="H23">
        <v>21</v>
      </c>
      <c r="I23" s="62">
        <f>'Data Input'!L131</f>
        <v>510</v>
      </c>
      <c r="J23" s="7">
        <f t="shared" si="0"/>
        <v>1135987.465462904</v>
      </c>
      <c r="K23"/>
      <c r="T23" s="24">
        <v>2922.6673916632135</v>
      </c>
      <c r="U23" s="24">
        <v>16676.094886798528</v>
      </c>
      <c r="X23"/>
      <c r="AG23" s="4"/>
    </row>
    <row r="24" spans="1:33" ht="13.5" thickBot="1">
      <c r="A24" s="2">
        <v>38626</v>
      </c>
      <c r="B24" s="76">
        <f>'Data Input'!J132</f>
        <v>1136533.3081428302</v>
      </c>
      <c r="C24">
        <v>300</v>
      </c>
      <c r="D24">
        <v>7</v>
      </c>
      <c r="E24" s="88">
        <v>133.38242563475035</v>
      </c>
      <c r="F24" s="7">
        <v>1</v>
      </c>
      <c r="G24" s="62">
        <v>510</v>
      </c>
      <c r="H24">
        <v>20</v>
      </c>
      <c r="I24" s="62">
        <f>'Data Input'!L132</f>
        <v>510</v>
      </c>
      <c r="J24" s="7">
        <f t="shared" si="0"/>
        <v>1208204.5927965816</v>
      </c>
      <c r="K24"/>
      <c r="T24" s="24">
        <v>-69419.19437591439</v>
      </c>
      <c r="U24" s="36">
        <v>3054.9137236557763</v>
      </c>
      <c r="X24"/>
      <c r="AG24" s="4"/>
    </row>
    <row r="25" spans="1:33" ht="12.75">
      <c r="A25" s="2">
        <v>38657</v>
      </c>
      <c r="B25" s="76">
        <f>'Data Input'!J133</f>
        <v>1400539.1365955027</v>
      </c>
      <c r="C25">
        <v>563.8</v>
      </c>
      <c r="D25">
        <v>0</v>
      </c>
      <c r="E25" s="88">
        <v>133.6788850545537</v>
      </c>
      <c r="F25" s="7">
        <v>1</v>
      </c>
      <c r="G25" s="62">
        <v>503</v>
      </c>
      <c r="H25">
        <v>22</v>
      </c>
      <c r="I25" s="62">
        <f>'Data Input'!L133</f>
        <v>503</v>
      </c>
      <c r="J25" s="7">
        <f t="shared" si="0"/>
        <v>1424379.0515446085</v>
      </c>
      <c r="K25"/>
      <c r="T25" s="24">
        <v>22298.791861376776</v>
      </c>
      <c r="X25"/>
      <c r="AG25" s="4"/>
    </row>
    <row r="26" spans="1:33" ht="13.5" thickBot="1">
      <c r="A26" s="2">
        <v>38687</v>
      </c>
      <c r="B26" s="76">
        <f>'Data Input'!J134</f>
        <v>1721223.0870961645</v>
      </c>
      <c r="C26">
        <v>838.9</v>
      </c>
      <c r="D26">
        <v>0</v>
      </c>
      <c r="E26" s="88">
        <v>133.97600339315525</v>
      </c>
      <c r="F26" s="7">
        <v>1</v>
      </c>
      <c r="G26" s="62">
        <v>503</v>
      </c>
      <c r="H26">
        <v>20</v>
      </c>
      <c r="I26" s="62">
        <f>'Data Input'!L134</f>
        <v>503</v>
      </c>
      <c r="J26" s="7">
        <f t="shared" si="0"/>
        <v>1677131.6036011782</v>
      </c>
      <c r="K26"/>
      <c r="T26" s="36">
        <v>1247.3046348017754</v>
      </c>
      <c r="X26"/>
      <c r="AG26" s="4"/>
    </row>
    <row r="27" spans="1:33" ht="12.75">
      <c r="A27" s="2">
        <v>38718</v>
      </c>
      <c r="B27" s="76">
        <f>'Data Input'!J135</f>
        <v>1767698.4507840541</v>
      </c>
      <c r="C27">
        <v>783.8</v>
      </c>
      <c r="D27">
        <v>0</v>
      </c>
      <c r="E27" s="88">
        <v>134.25197202423305</v>
      </c>
      <c r="F27" s="7">
        <v>0</v>
      </c>
      <c r="G27" s="62">
        <v>501</v>
      </c>
      <c r="H27">
        <v>21</v>
      </c>
      <c r="I27" s="62">
        <f>'Data Input'!L135</f>
        <v>501</v>
      </c>
      <c r="J27" s="7">
        <f t="shared" si="0"/>
        <v>1711801.5968541317</v>
      </c>
      <c r="K27"/>
      <c r="X27"/>
      <c r="AG27" s="4"/>
    </row>
    <row r="28" spans="1:33" ht="12.75">
      <c r="A28" s="2">
        <v>38749</v>
      </c>
      <c r="B28" s="76">
        <f>'Data Input'!J136</f>
        <v>1653648.6869450223</v>
      </c>
      <c r="C28">
        <v>821.6</v>
      </c>
      <c r="D28">
        <v>0</v>
      </c>
      <c r="E28" s="88">
        <v>134.5285091055065</v>
      </c>
      <c r="F28" s="7">
        <v>0</v>
      </c>
      <c r="G28" s="62">
        <v>500</v>
      </c>
      <c r="H28">
        <v>20</v>
      </c>
      <c r="I28" s="62">
        <f>'Data Input'!L136</f>
        <v>500</v>
      </c>
      <c r="J28" s="7">
        <f t="shared" si="0"/>
        <v>1747582.495727129</v>
      </c>
      <c r="K28"/>
      <c r="X28"/>
      <c r="AG28" s="4"/>
    </row>
    <row r="29" spans="1:33" ht="12.75">
      <c r="A29" s="2">
        <v>38777</v>
      </c>
      <c r="B29" s="76">
        <f>'Data Input'!J137</f>
        <v>1639706.0551672007</v>
      </c>
      <c r="C29">
        <v>644.4</v>
      </c>
      <c r="D29">
        <v>0</v>
      </c>
      <c r="E29" s="88">
        <v>134.80561580788986</v>
      </c>
      <c r="F29" s="7">
        <v>0</v>
      </c>
      <c r="G29" s="62">
        <v>496</v>
      </c>
      <c r="H29">
        <v>23</v>
      </c>
      <c r="I29" s="62">
        <f>'Data Input'!L137</f>
        <v>496</v>
      </c>
      <c r="J29" s="7">
        <f t="shared" si="0"/>
        <v>1586867.1365021374</v>
      </c>
      <c r="K29"/>
      <c r="X29"/>
      <c r="AG29" s="4"/>
    </row>
    <row r="30" spans="1:33" ht="12.75">
      <c r="A30" s="2">
        <v>38808</v>
      </c>
      <c r="B30" s="76">
        <f>'Data Input'!J138</f>
        <v>1232451.3319478557</v>
      </c>
      <c r="C30">
        <v>365.5</v>
      </c>
      <c r="D30">
        <v>0</v>
      </c>
      <c r="E30" s="88">
        <v>135.08329330470943</v>
      </c>
      <c r="F30" s="7">
        <v>1</v>
      </c>
      <c r="G30" s="62">
        <v>508</v>
      </c>
      <c r="H30">
        <v>18</v>
      </c>
      <c r="I30" s="62">
        <f>'Data Input'!L138</f>
        <v>508</v>
      </c>
      <c r="J30" s="7">
        <f t="shared" si="0"/>
        <v>1249408.4313342085</v>
      </c>
      <c r="K30" s="7"/>
      <c r="L30" s="11"/>
      <c r="X30"/>
      <c r="AG30" s="4"/>
    </row>
    <row r="31" spans="1:33" ht="12.75">
      <c r="A31" s="2">
        <v>38838</v>
      </c>
      <c r="B31" s="76">
        <f>'Data Input'!J139</f>
        <v>1162475.1842055544</v>
      </c>
      <c r="C31">
        <v>165.6</v>
      </c>
      <c r="D31">
        <v>13.6</v>
      </c>
      <c r="E31" s="88">
        <v>135.3615427717083</v>
      </c>
      <c r="F31" s="7">
        <v>1</v>
      </c>
      <c r="G31" s="62">
        <v>511</v>
      </c>
      <c r="H31">
        <v>22</v>
      </c>
      <c r="I31" s="62">
        <f>'Data Input'!L139</f>
        <v>511</v>
      </c>
      <c r="J31" s="7">
        <f t="shared" si="0"/>
        <v>1118946.7781042447</v>
      </c>
      <c r="K31" s="7"/>
      <c r="L31" s="11"/>
      <c r="X31"/>
      <c r="AG31" s="4"/>
    </row>
    <row r="32" spans="1:33" ht="12.75">
      <c r="A32" s="2">
        <v>38869</v>
      </c>
      <c r="B32" s="76">
        <f>'Data Input'!J140</f>
        <v>1169960.1454751575</v>
      </c>
      <c r="C32">
        <v>50.6</v>
      </c>
      <c r="D32">
        <v>29.9</v>
      </c>
      <c r="E32" s="88">
        <v>135.64036538705133</v>
      </c>
      <c r="F32" s="7">
        <v>1</v>
      </c>
      <c r="G32" s="62">
        <v>512</v>
      </c>
      <c r="H32">
        <v>22</v>
      </c>
      <c r="I32" s="62">
        <f>'Data Input'!L140</f>
        <v>512</v>
      </c>
      <c r="J32" s="7">
        <f t="shared" si="0"/>
        <v>1076205.9108690363</v>
      </c>
      <c r="K32" s="7"/>
      <c r="L32" s="11"/>
      <c r="X32"/>
      <c r="AG32" s="4"/>
    </row>
    <row r="33" spans="1:33" ht="12.75">
      <c r="A33" s="2">
        <v>38899</v>
      </c>
      <c r="B33" s="76">
        <f>'Data Input'!J141</f>
        <v>1304280.3891932734</v>
      </c>
      <c r="C33">
        <v>10.8</v>
      </c>
      <c r="D33">
        <v>84.2</v>
      </c>
      <c r="E33" s="88">
        <v>135.9197623313303</v>
      </c>
      <c r="F33" s="7">
        <v>0</v>
      </c>
      <c r="G33" s="62">
        <v>511</v>
      </c>
      <c r="H33">
        <v>20</v>
      </c>
      <c r="I33" s="62">
        <f>'Data Input'!L141</f>
        <v>511</v>
      </c>
      <c r="J33" s="7">
        <f t="shared" si="0"/>
        <v>1328480.537834649</v>
      </c>
      <c r="K33" s="7"/>
      <c r="L33" s="11"/>
      <c r="X33"/>
      <c r="AG33" s="4"/>
    </row>
    <row r="34" spans="1:33" ht="12.75">
      <c r="A34" s="2">
        <v>38930</v>
      </c>
      <c r="B34" s="76">
        <f>'Data Input'!J142</f>
        <v>1219713.6784432267</v>
      </c>
      <c r="C34">
        <v>44.8</v>
      </c>
      <c r="D34">
        <v>30.6</v>
      </c>
      <c r="E34" s="88">
        <v>136.1997347875688</v>
      </c>
      <c r="F34" s="7">
        <v>0</v>
      </c>
      <c r="G34" s="62">
        <v>509</v>
      </c>
      <c r="H34">
        <v>22</v>
      </c>
      <c r="I34" s="62">
        <f>'Data Input'!L142</f>
        <v>509</v>
      </c>
      <c r="J34" s="7">
        <f t="shared" si="0"/>
        <v>1159822.577944254</v>
      </c>
      <c r="K34" s="7"/>
      <c r="L34" s="11"/>
      <c r="X34"/>
      <c r="AG34" s="4"/>
    </row>
    <row r="35" spans="1:33" ht="12.75">
      <c r="A35" s="2">
        <v>38961</v>
      </c>
      <c r="B35" s="76">
        <f>'Data Input'!J143</f>
        <v>1072459.3992065</v>
      </c>
      <c r="C35">
        <v>179.6</v>
      </c>
      <c r="D35">
        <v>1.2</v>
      </c>
      <c r="E35" s="88">
        <v>136.48028394122719</v>
      </c>
      <c r="F35" s="7">
        <v>0</v>
      </c>
      <c r="G35" s="62">
        <v>506</v>
      </c>
      <c r="H35">
        <v>20</v>
      </c>
      <c r="I35" s="62">
        <f>'Data Input'!L143</f>
        <v>506</v>
      </c>
      <c r="J35" s="7">
        <f t="shared" si="0"/>
        <v>1174034.6434376664</v>
      </c>
      <c r="K35" s="7"/>
      <c r="L35" s="11"/>
      <c r="X35"/>
      <c r="AG35" s="4"/>
    </row>
    <row r="36" spans="1:33" ht="12.75">
      <c r="A36" s="2">
        <v>38991</v>
      </c>
      <c r="B36" s="76">
        <f>'Data Input'!J144</f>
        <v>1252181.381069337</v>
      </c>
      <c r="C36">
        <v>399.5</v>
      </c>
      <c r="D36">
        <v>0</v>
      </c>
      <c r="E36" s="88">
        <v>136.76141098020776</v>
      </c>
      <c r="F36" s="7">
        <v>1</v>
      </c>
      <c r="G36" s="62">
        <v>511</v>
      </c>
      <c r="H36">
        <v>21</v>
      </c>
      <c r="I36" s="62">
        <f>'Data Input'!L144</f>
        <v>511</v>
      </c>
      <c r="J36" s="7">
        <f t="shared" si="0"/>
        <v>1287968.9626841282</v>
      </c>
      <c r="K36" s="7"/>
      <c r="L36" s="11"/>
      <c r="X36"/>
      <c r="AG36" s="4"/>
    </row>
    <row r="37" spans="1:33" ht="12.75">
      <c r="A37" s="2">
        <v>39022</v>
      </c>
      <c r="B37" s="76">
        <f>'Data Input'!J145</f>
        <v>1393268.9873417723</v>
      </c>
      <c r="C37">
        <v>513</v>
      </c>
      <c r="D37">
        <v>0</v>
      </c>
      <c r="E37" s="88">
        <v>137.04311709485967</v>
      </c>
      <c r="F37" s="7">
        <v>1</v>
      </c>
      <c r="G37" s="62">
        <v>502</v>
      </c>
      <c r="H37">
        <v>22</v>
      </c>
      <c r="I37" s="62">
        <f>'Data Input'!L145</f>
        <v>502</v>
      </c>
      <c r="J37" s="7">
        <f t="shared" si="0"/>
        <v>1392958.777586589</v>
      </c>
      <c r="K37" s="7"/>
      <c r="L37" s="11"/>
      <c r="X37"/>
      <c r="AG37" s="4"/>
    </row>
    <row r="38" spans="1:33" ht="12.75">
      <c r="A38" s="2">
        <v>39052</v>
      </c>
      <c r="B38" s="76">
        <f>'Data Input'!J146</f>
        <v>1605742.2350273961</v>
      </c>
      <c r="C38">
        <v>675.3</v>
      </c>
      <c r="D38">
        <v>0</v>
      </c>
      <c r="E38" s="88">
        <v>137.3254034779841</v>
      </c>
      <c r="F38" s="7">
        <v>1</v>
      </c>
      <c r="G38" s="62">
        <v>495</v>
      </c>
      <c r="H38">
        <v>19</v>
      </c>
      <c r="I38" s="62">
        <f>'Data Input'!L146</f>
        <v>495</v>
      </c>
      <c r="J38" s="7">
        <f t="shared" si="0"/>
        <v>1542551.8388334299</v>
      </c>
      <c r="K38" s="7"/>
      <c r="L38" s="11"/>
      <c r="X38"/>
      <c r="AG38" s="4"/>
    </row>
    <row r="39" spans="1:33" ht="12.75">
      <c r="A39" s="2">
        <v>39083</v>
      </c>
      <c r="B39" s="76">
        <f>'Data Input'!J147</f>
        <v>1842054.8082372944</v>
      </c>
      <c r="C39">
        <v>882.1</v>
      </c>
      <c r="D39">
        <v>0</v>
      </c>
      <c r="E39" s="88">
        <v>137.5858759607308</v>
      </c>
      <c r="F39" s="7">
        <v>0</v>
      </c>
      <c r="G39" s="62">
        <v>530</v>
      </c>
      <c r="H39">
        <v>22</v>
      </c>
      <c r="I39" s="62">
        <f>'Data Input'!L147</f>
        <v>530</v>
      </c>
      <c r="J39" s="7">
        <f t="shared" si="0"/>
        <v>1816515.657666536</v>
      </c>
      <c r="K39" s="7"/>
      <c r="L39" s="11"/>
      <c r="X39"/>
      <c r="AG39" s="4"/>
    </row>
    <row r="40" spans="1:33" ht="12.75">
      <c r="A40" s="2">
        <v>39114</v>
      </c>
      <c r="B40" s="76">
        <f>'Data Input'!J148</f>
        <v>1820667.8065369364</v>
      </c>
      <c r="C40">
        <v>906.6</v>
      </c>
      <c r="D40">
        <v>0</v>
      </c>
      <c r="E40" s="88">
        <v>137.84684249565245</v>
      </c>
      <c r="F40" s="7">
        <v>0</v>
      </c>
      <c r="G40" s="62">
        <v>530</v>
      </c>
      <c r="H40">
        <v>20</v>
      </c>
      <c r="I40" s="62">
        <f>'Data Input'!L148</f>
        <v>530</v>
      </c>
      <c r="J40" s="7">
        <f t="shared" si="0"/>
        <v>1840071.5871773958</v>
      </c>
      <c r="K40" s="7"/>
      <c r="L40" s="11"/>
      <c r="X40"/>
      <c r="AG40" s="4"/>
    </row>
    <row r="41" spans="1:33" ht="12.75">
      <c r="A41" s="2">
        <v>39142</v>
      </c>
      <c r="B41" s="76">
        <f>'Data Input'!J149</f>
        <v>1673087.7952012108</v>
      </c>
      <c r="C41">
        <v>689.1</v>
      </c>
      <c r="D41">
        <v>0</v>
      </c>
      <c r="E41" s="88">
        <v>138.10830401984444</v>
      </c>
      <c r="F41" s="7">
        <v>0</v>
      </c>
      <c r="G41" s="62">
        <v>530</v>
      </c>
      <c r="H41">
        <v>22</v>
      </c>
      <c r="I41" s="62">
        <f>'Data Input'!L149</f>
        <v>530</v>
      </c>
      <c r="J41" s="7">
        <f t="shared" si="0"/>
        <v>1642454.3322533811</v>
      </c>
      <c r="K41" s="7"/>
      <c r="L41" s="11"/>
      <c r="X41"/>
      <c r="AG41" s="4"/>
    </row>
    <row r="42" spans="1:33" ht="12.75">
      <c r="A42" s="2">
        <v>39173</v>
      </c>
      <c r="B42" s="76">
        <f>'Data Input'!J150</f>
        <v>1324007.7838654823</v>
      </c>
      <c r="C42">
        <v>428.3</v>
      </c>
      <c r="D42">
        <v>0</v>
      </c>
      <c r="E42" s="88">
        <v>138.37026147217955</v>
      </c>
      <c r="F42" s="7">
        <v>1</v>
      </c>
      <c r="G42" s="62">
        <v>531</v>
      </c>
      <c r="H42">
        <v>19</v>
      </c>
      <c r="I42" s="62">
        <f>'Data Input'!L150</f>
        <v>531</v>
      </c>
      <c r="J42" s="7">
        <f t="shared" si="0"/>
        <v>1321467.954962449</v>
      </c>
      <c r="K42" s="7"/>
      <c r="L42" s="11"/>
      <c r="X42"/>
      <c r="AG42" s="4"/>
    </row>
    <row r="43" spans="1:33" ht="12.75">
      <c r="A43" s="2">
        <v>39203</v>
      </c>
      <c r="B43" s="76">
        <f>'Data Input'!J151</f>
        <v>1162706.8203287367</v>
      </c>
      <c r="C43">
        <v>186.7</v>
      </c>
      <c r="D43">
        <v>14.2</v>
      </c>
      <c r="E43" s="88">
        <v>138.63271579331135</v>
      </c>
      <c r="F43" s="7">
        <v>1</v>
      </c>
      <c r="G43" s="62">
        <v>541</v>
      </c>
      <c r="H43">
        <v>22</v>
      </c>
      <c r="I43" s="62">
        <f>'Data Input'!L151</f>
        <v>541</v>
      </c>
      <c r="J43" s="7">
        <f t="shared" si="0"/>
        <v>1155073.9992982144</v>
      </c>
      <c r="K43" s="7"/>
      <c r="L43" s="11"/>
      <c r="X43"/>
      <c r="AG43" s="4"/>
    </row>
    <row r="44" spans="1:33" ht="12.75">
      <c r="A44" s="2">
        <v>39234</v>
      </c>
      <c r="B44" s="76">
        <f>'Data Input'!J152</f>
        <v>1171526.9129038344</v>
      </c>
      <c r="C44">
        <v>62.5</v>
      </c>
      <c r="D44">
        <v>52.4</v>
      </c>
      <c r="E44" s="88">
        <v>138.89566792567766</v>
      </c>
      <c r="F44" s="7">
        <v>1</v>
      </c>
      <c r="G44" s="62">
        <v>533</v>
      </c>
      <c r="H44">
        <v>21</v>
      </c>
      <c r="I44" s="62">
        <f>'Data Input'!L152</f>
        <v>533</v>
      </c>
      <c r="J44" s="7">
        <f t="shared" si="0"/>
        <v>1185971.322509246</v>
      </c>
      <c r="K44" s="7"/>
      <c r="L44" s="11"/>
      <c r="X44"/>
      <c r="AG44" s="4"/>
    </row>
    <row r="45" spans="1:33" ht="12.75">
      <c r="A45" s="2">
        <v>39264</v>
      </c>
      <c r="B45" s="76">
        <f>'Data Input'!J153</f>
        <v>1226811.7135839793</v>
      </c>
      <c r="C45">
        <v>34.1</v>
      </c>
      <c r="D45">
        <v>46.5</v>
      </c>
      <c r="E45" s="88">
        <v>139.1591188135038</v>
      </c>
      <c r="F45" s="7">
        <v>0</v>
      </c>
      <c r="G45" s="62">
        <v>533</v>
      </c>
      <c r="H45">
        <v>21</v>
      </c>
      <c r="I45" s="62">
        <f>'Data Input'!L153</f>
        <v>533</v>
      </c>
      <c r="J45" s="7">
        <f t="shared" si="0"/>
        <v>1222864.9528359687</v>
      </c>
      <c r="K45" s="7"/>
      <c r="L45" s="11"/>
      <c r="X45"/>
      <c r="AG45" s="4"/>
    </row>
    <row r="46" spans="1:33" ht="12.75">
      <c r="A46" s="2">
        <v>39295</v>
      </c>
      <c r="B46" s="76">
        <f>'Data Input'!J154</f>
        <v>1217057.2454184776</v>
      </c>
      <c r="C46">
        <v>36</v>
      </c>
      <c r="D46">
        <v>49.6</v>
      </c>
      <c r="E46" s="88">
        <v>139.4230694028061</v>
      </c>
      <c r="F46" s="7">
        <v>0</v>
      </c>
      <c r="G46" s="62">
        <v>532</v>
      </c>
      <c r="H46">
        <v>22</v>
      </c>
      <c r="I46" s="62">
        <f>'Data Input'!L154</f>
        <v>532</v>
      </c>
      <c r="J46" s="7">
        <f t="shared" si="0"/>
        <v>1237402.8836529136</v>
      </c>
      <c r="K46" s="7"/>
      <c r="L46" s="11"/>
      <c r="X46"/>
      <c r="AG46" s="4"/>
    </row>
    <row r="47" spans="1:33" ht="12.75">
      <c r="A47" s="2">
        <v>39326</v>
      </c>
      <c r="B47" s="76">
        <f>'Data Input'!J155</f>
        <v>1104902.8055922925</v>
      </c>
      <c r="C47">
        <v>118.8</v>
      </c>
      <c r="D47">
        <v>11.9</v>
      </c>
      <c r="E47" s="88">
        <v>139.68752064139528</v>
      </c>
      <c r="F47" s="7">
        <v>0</v>
      </c>
      <c r="G47" s="62">
        <v>532</v>
      </c>
      <c r="H47">
        <v>19</v>
      </c>
      <c r="I47" s="62">
        <f>'Data Input'!L155</f>
        <v>532</v>
      </c>
      <c r="J47" s="7">
        <f t="shared" si="0"/>
        <v>1172895.757179216</v>
      </c>
      <c r="K47" s="7"/>
      <c r="L47" s="11"/>
      <c r="X47"/>
      <c r="AG47" s="4"/>
    </row>
    <row r="48" spans="1:33" ht="12.75">
      <c r="A48" s="2">
        <v>39356</v>
      </c>
      <c r="B48" s="76">
        <f>'Data Input'!J156</f>
        <v>1162215.6999811064</v>
      </c>
      <c r="C48">
        <v>273.1</v>
      </c>
      <c r="D48">
        <v>0</v>
      </c>
      <c r="E48" s="88">
        <v>139.95247347887977</v>
      </c>
      <c r="F48" s="7">
        <v>1</v>
      </c>
      <c r="G48" s="62">
        <v>532</v>
      </c>
      <c r="H48">
        <v>22</v>
      </c>
      <c r="I48" s="62">
        <f>'Data Input'!L156</f>
        <v>532</v>
      </c>
      <c r="J48" s="7">
        <f t="shared" si="0"/>
        <v>1186681.6952269045</v>
      </c>
      <c r="K48" s="7"/>
      <c r="L48" s="11"/>
      <c r="X48"/>
      <c r="AG48" s="4"/>
    </row>
    <row r="49" spans="1:33" ht="12.75">
      <c r="A49" s="2">
        <v>39387</v>
      </c>
      <c r="B49" s="76">
        <f>'Data Input'!J157</f>
        <v>1468148.4885698094</v>
      </c>
      <c r="C49">
        <v>589.6</v>
      </c>
      <c r="D49">
        <v>0</v>
      </c>
      <c r="E49" s="88">
        <v>140.21792886666915</v>
      </c>
      <c r="F49" s="7">
        <v>1</v>
      </c>
      <c r="G49" s="62">
        <v>519</v>
      </c>
      <c r="H49">
        <v>22</v>
      </c>
      <c r="I49" s="62">
        <f>'Data Input'!L157</f>
        <v>519</v>
      </c>
      <c r="J49" s="7">
        <f t="shared" si="0"/>
        <v>1477130.4379198058</v>
      </c>
      <c r="K49" s="7"/>
      <c r="L49" s="11"/>
      <c r="X49"/>
      <c r="AG49" s="4"/>
    </row>
    <row r="50" spans="1:33" ht="12.75">
      <c r="A50" s="2">
        <v>39417</v>
      </c>
      <c r="B50" s="76">
        <f>'Data Input'!J158</f>
        <v>1772483.9032684679</v>
      </c>
      <c r="C50">
        <v>824.5</v>
      </c>
      <c r="D50">
        <v>0</v>
      </c>
      <c r="E50" s="88">
        <v>140.48388775797773</v>
      </c>
      <c r="F50" s="7">
        <v>1</v>
      </c>
      <c r="G50" s="62">
        <v>505</v>
      </c>
      <c r="H50">
        <v>19</v>
      </c>
      <c r="I50" s="62">
        <f>'Data Input'!L158</f>
        <v>505</v>
      </c>
      <c r="J50" s="7">
        <f t="shared" si="0"/>
        <v>1693003.277882284</v>
      </c>
      <c r="K50" s="7"/>
      <c r="L50" s="11"/>
      <c r="X50"/>
      <c r="AG50" s="4"/>
    </row>
    <row r="51" spans="1:33" ht="12.75">
      <c r="A51" s="2">
        <v>39448</v>
      </c>
      <c r="B51" s="76">
        <f>'Data Input'!J159</f>
        <v>1822272.5958813524</v>
      </c>
      <c r="C51">
        <v>829.7</v>
      </c>
      <c r="D51">
        <v>0</v>
      </c>
      <c r="E51" s="89">
        <v>140.42521823206457</v>
      </c>
      <c r="F51" s="7">
        <v>0</v>
      </c>
      <c r="G51" s="62">
        <v>506</v>
      </c>
      <c r="H51">
        <v>22</v>
      </c>
      <c r="I51" s="62">
        <f>'Data Input'!L159</f>
        <v>506</v>
      </c>
      <c r="J51" s="7">
        <f t="shared" si="0"/>
        <v>1781291.465090788</v>
      </c>
      <c r="L51" s="1"/>
      <c r="X51"/>
      <c r="AG51" s="4"/>
    </row>
    <row r="52" spans="1:33" ht="12.75">
      <c r="A52" s="2">
        <v>39479</v>
      </c>
      <c r="B52" s="76">
        <f>'Data Input'!J160</f>
        <v>1781697.770640466</v>
      </c>
      <c r="C52">
        <v>861.5</v>
      </c>
      <c r="D52">
        <v>0</v>
      </c>
      <c r="E52" s="89">
        <v>140.36657320798807</v>
      </c>
      <c r="F52" s="7">
        <v>0</v>
      </c>
      <c r="G52" s="62">
        <v>501</v>
      </c>
      <c r="H52">
        <v>20</v>
      </c>
      <c r="I52" s="62">
        <f>'Data Input'!L160</f>
        <v>501</v>
      </c>
      <c r="J52" s="7">
        <f t="shared" si="0"/>
        <v>1810093.3852925014</v>
      </c>
      <c r="L52" s="1"/>
      <c r="X52"/>
      <c r="AG52" s="4"/>
    </row>
    <row r="53" spans="1:33" ht="12.75">
      <c r="A53" s="2">
        <v>39508</v>
      </c>
      <c r="B53" s="76">
        <f>'Data Input'!J161</f>
        <v>1738686.9166824105</v>
      </c>
      <c r="C53">
        <v>777.8</v>
      </c>
      <c r="D53">
        <v>0</v>
      </c>
      <c r="E53" s="89">
        <v>140.30795267551565</v>
      </c>
      <c r="F53" s="7">
        <v>0</v>
      </c>
      <c r="G53" s="62">
        <v>499</v>
      </c>
      <c r="H53">
        <v>21</v>
      </c>
      <c r="I53" s="62">
        <f>'Data Input'!L161</f>
        <v>499</v>
      </c>
      <c r="J53" s="7">
        <f t="shared" si="0"/>
        <v>1733334.4319003085</v>
      </c>
      <c r="L53" s="1"/>
      <c r="X53"/>
      <c r="AG53" s="4"/>
    </row>
    <row r="54" spans="1:33" ht="12.75">
      <c r="A54" s="2">
        <v>39539</v>
      </c>
      <c r="B54" s="76">
        <f>'Data Input'!J162</f>
        <v>1304143.614207443</v>
      </c>
      <c r="C54">
        <v>367.9</v>
      </c>
      <c r="D54">
        <v>0</v>
      </c>
      <c r="E54" s="89">
        <v>140.24935662441902</v>
      </c>
      <c r="F54" s="7">
        <v>1</v>
      </c>
      <c r="G54" s="62">
        <v>501</v>
      </c>
      <c r="H54">
        <v>20</v>
      </c>
      <c r="I54" s="62">
        <f>'Data Input'!L162</f>
        <v>501</v>
      </c>
      <c r="J54" s="7">
        <f t="shared" si="0"/>
        <v>1274648.3910555276</v>
      </c>
      <c r="L54" s="1"/>
      <c r="X54"/>
      <c r="AG54" s="4"/>
    </row>
    <row r="55" spans="1:33" ht="12.75">
      <c r="A55" s="2">
        <v>39569</v>
      </c>
      <c r="B55" s="76">
        <f>'Data Input'!J163</f>
        <v>1193511.4112979406</v>
      </c>
      <c r="C55">
        <v>268.8</v>
      </c>
      <c r="D55">
        <v>0</v>
      </c>
      <c r="E55" s="89">
        <v>140.19078504447415</v>
      </c>
      <c r="F55" s="7">
        <v>1</v>
      </c>
      <c r="G55" s="62">
        <v>510</v>
      </c>
      <c r="H55">
        <v>21</v>
      </c>
      <c r="I55" s="62">
        <f>'Data Input'!L163</f>
        <v>510</v>
      </c>
      <c r="J55" s="7">
        <f t="shared" si="0"/>
        <v>1183814.858333081</v>
      </c>
      <c r="L55" s="1"/>
      <c r="X55"/>
      <c r="AG55" s="4"/>
    </row>
    <row r="56" spans="1:33" ht="12.75">
      <c r="A56" s="2">
        <v>39600</v>
      </c>
      <c r="B56" s="76">
        <f>'Data Input'!J164</f>
        <v>1159366.502928395</v>
      </c>
      <c r="C56">
        <v>49.4</v>
      </c>
      <c r="D56">
        <v>23.7</v>
      </c>
      <c r="E56" s="89">
        <v>140.1322379254613</v>
      </c>
      <c r="F56" s="7">
        <v>1</v>
      </c>
      <c r="G56" s="62">
        <v>504</v>
      </c>
      <c r="H56">
        <v>21</v>
      </c>
      <c r="I56" s="62">
        <f>'Data Input'!L164</f>
        <v>504</v>
      </c>
      <c r="J56" s="7">
        <f t="shared" si="0"/>
        <v>1071900.181468932</v>
      </c>
      <c r="L56" s="1"/>
      <c r="X56"/>
      <c r="AG56" s="4"/>
    </row>
    <row r="57" spans="1:33" ht="12.75">
      <c r="A57" s="2">
        <v>39630</v>
      </c>
      <c r="B57" s="76">
        <f>'Data Input'!J165</f>
        <v>1254257.00925751</v>
      </c>
      <c r="C57">
        <v>16.5</v>
      </c>
      <c r="D57">
        <v>36.7</v>
      </c>
      <c r="E57" s="89">
        <v>140.073715257165</v>
      </c>
      <c r="F57" s="7">
        <v>0</v>
      </c>
      <c r="G57" s="62">
        <v>514</v>
      </c>
      <c r="H57">
        <v>22</v>
      </c>
      <c r="I57" s="62">
        <f>'Data Input'!L165</f>
        <v>514</v>
      </c>
      <c r="J57" s="7">
        <f t="shared" si="0"/>
        <v>1174113.0447319974</v>
      </c>
      <c r="L57" s="1"/>
      <c r="X57"/>
      <c r="AG57" s="4"/>
    </row>
    <row r="58" spans="1:33" ht="12.75">
      <c r="A58" s="2">
        <v>39661</v>
      </c>
      <c r="B58" s="76">
        <f>'Data Input'!J166</f>
        <v>1230305.4128093708</v>
      </c>
      <c r="C58">
        <v>28.1</v>
      </c>
      <c r="D58">
        <v>19.9</v>
      </c>
      <c r="E58" s="89">
        <v>140.01521702937399</v>
      </c>
      <c r="F58" s="7">
        <v>0</v>
      </c>
      <c r="G58" s="62">
        <v>520</v>
      </c>
      <c r="H58">
        <v>20</v>
      </c>
      <c r="I58" s="62">
        <f>'Data Input'!L166</f>
        <v>520</v>
      </c>
      <c r="J58" s="7">
        <f t="shared" si="0"/>
        <v>1121459.7702181116</v>
      </c>
      <c r="L58" s="1"/>
      <c r="X58"/>
      <c r="AG58" s="4"/>
    </row>
    <row r="59" spans="1:33" ht="12.75">
      <c r="A59" s="2">
        <v>39692</v>
      </c>
      <c r="B59" s="76">
        <f>'Data Input'!J167</f>
        <v>1096619.8564141316</v>
      </c>
      <c r="C59">
        <v>153.4</v>
      </c>
      <c r="D59">
        <v>7.6</v>
      </c>
      <c r="E59" s="89">
        <v>139.95674323188132</v>
      </c>
      <c r="F59" s="7">
        <v>0</v>
      </c>
      <c r="G59" s="62">
        <v>515</v>
      </c>
      <c r="H59">
        <v>21</v>
      </c>
      <c r="I59" s="62">
        <f>'Data Input'!L167</f>
        <v>515</v>
      </c>
      <c r="J59" s="7">
        <f t="shared" si="0"/>
        <v>1189595.901481977</v>
      </c>
      <c r="L59" s="1"/>
      <c r="X59"/>
      <c r="AG59" s="4"/>
    </row>
    <row r="60" spans="1:33" ht="12.75">
      <c r="A60" s="2">
        <v>39722</v>
      </c>
      <c r="B60" s="76">
        <f>'Data Input'!J168</f>
        <v>1211168.3733232561</v>
      </c>
      <c r="C60">
        <v>380.2</v>
      </c>
      <c r="D60">
        <v>0.3</v>
      </c>
      <c r="E60" s="89">
        <v>139.8982938544843</v>
      </c>
      <c r="F60" s="7">
        <v>1</v>
      </c>
      <c r="G60" s="62">
        <v>517</v>
      </c>
      <c r="H60">
        <v>22</v>
      </c>
      <c r="I60" s="62">
        <f>'Data Input'!L168</f>
        <v>517</v>
      </c>
      <c r="J60" s="7">
        <f t="shared" si="0"/>
        <v>1285448.707972188</v>
      </c>
      <c r="L60" s="1"/>
      <c r="X60"/>
      <c r="AG60" s="4"/>
    </row>
    <row r="61" spans="1:33" ht="12.75">
      <c r="A61" s="2">
        <v>39753</v>
      </c>
      <c r="B61" s="76">
        <f>'Data Input'!J169</f>
        <v>1481001.1335726418</v>
      </c>
      <c r="C61">
        <v>573.2</v>
      </c>
      <c r="D61">
        <v>0</v>
      </c>
      <c r="E61" s="89">
        <v>139.83986888698453</v>
      </c>
      <c r="F61" s="7">
        <v>1</v>
      </c>
      <c r="G61" s="62">
        <v>514</v>
      </c>
      <c r="H61">
        <v>20</v>
      </c>
      <c r="I61" s="62">
        <f>'Data Input'!L169</f>
        <v>514</v>
      </c>
      <c r="J61" s="7">
        <f t="shared" si="0"/>
        <v>1460455.1172416275</v>
      </c>
      <c r="L61" s="1"/>
      <c r="X61"/>
      <c r="AG61" s="4"/>
    </row>
    <row r="62" spans="1:33" ht="12.75">
      <c r="A62" s="2">
        <v>39783</v>
      </c>
      <c r="B62" s="76">
        <f>'Data Input'!J170</f>
        <v>1831355.2522199121</v>
      </c>
      <c r="C62">
        <v>891.8</v>
      </c>
      <c r="D62">
        <v>0</v>
      </c>
      <c r="E62" s="89">
        <v>139.78146831918784</v>
      </c>
      <c r="F62" s="7">
        <v>1</v>
      </c>
      <c r="G62" s="62">
        <v>499</v>
      </c>
      <c r="H62">
        <v>21</v>
      </c>
      <c r="I62" s="62">
        <f>'Data Input'!L170</f>
        <v>499</v>
      </c>
      <c r="J62" s="7">
        <f t="shared" si="0"/>
        <v>1751378.3867183784</v>
      </c>
      <c r="L62" s="1"/>
      <c r="X62"/>
      <c r="AG62" s="4"/>
    </row>
    <row r="63" spans="1:33" s="12" customFormat="1" ht="12.75">
      <c r="A63" s="2">
        <v>39814</v>
      </c>
      <c r="B63" s="76">
        <f>'Data Input'!J171</f>
        <v>1978076.3272246378</v>
      </c>
      <c r="C63">
        <v>1046.7</v>
      </c>
      <c r="D63">
        <v>0</v>
      </c>
      <c r="E63" s="88">
        <v>139.3791116068711</v>
      </c>
      <c r="F63" s="7">
        <v>0</v>
      </c>
      <c r="G63" s="62">
        <v>495</v>
      </c>
      <c r="H63">
        <v>21</v>
      </c>
      <c r="I63" s="62">
        <f>'Data Input'!L171</f>
        <v>495</v>
      </c>
      <c r="J63" s="7">
        <f t="shared" si="0"/>
        <v>1974951.3415504536</v>
      </c>
      <c r="K63" s="33"/>
      <c r="L63" s="1"/>
      <c r="M63"/>
      <c r="N63"/>
      <c r="O63"/>
      <c r="P63"/>
      <c r="Q63"/>
      <c r="R63"/>
      <c r="S63"/>
      <c r="T63"/>
      <c r="U63"/>
      <c r="V63"/>
      <c r="W63"/>
      <c r="X63"/>
      <c r="Y63" s="8"/>
      <c r="Z63" s="8"/>
      <c r="AB63" s="8"/>
      <c r="AC63" s="8"/>
      <c r="AD63" s="8"/>
      <c r="AE63" s="8"/>
      <c r="AF63" s="8"/>
      <c r="AG63" s="8"/>
    </row>
    <row r="64" spans="1:33" ht="12.75">
      <c r="A64" s="2">
        <v>39845</v>
      </c>
      <c r="B64" s="76">
        <f>'Data Input'!J172</f>
        <v>1688260.5989042136</v>
      </c>
      <c r="C64">
        <v>790.3</v>
      </c>
      <c r="D64">
        <v>0</v>
      </c>
      <c r="E64" s="88">
        <v>138.97791306613385</v>
      </c>
      <c r="F64" s="7">
        <v>0</v>
      </c>
      <c r="G64" s="62">
        <v>495</v>
      </c>
      <c r="H64">
        <v>19</v>
      </c>
      <c r="I64" s="62">
        <f>'Data Input'!L172</f>
        <v>495</v>
      </c>
      <c r="J64" s="7">
        <f t="shared" si="0"/>
        <v>1738825.2998825666</v>
      </c>
      <c r="K64" s="33"/>
      <c r="L64" s="1"/>
      <c r="X64"/>
      <c r="AG64" s="4"/>
    </row>
    <row r="65" spans="1:33" ht="12.75">
      <c r="A65" s="2">
        <v>39873</v>
      </c>
      <c r="B65" s="76">
        <f>'Data Input'!J173</f>
        <v>1617993.2741356492</v>
      </c>
      <c r="C65">
        <v>696.2</v>
      </c>
      <c r="D65">
        <v>0</v>
      </c>
      <c r="E65" s="88">
        <v>138.57786936321438</v>
      </c>
      <c r="F65" s="7">
        <v>0</v>
      </c>
      <c r="G65" s="62">
        <v>490</v>
      </c>
      <c r="H65">
        <v>22</v>
      </c>
      <c r="I65" s="62">
        <f>'Data Input'!L173</f>
        <v>490</v>
      </c>
      <c r="J65" s="7">
        <f t="shared" si="0"/>
        <v>1651038.1548352842</v>
      </c>
      <c r="K65" s="33"/>
      <c r="L65" s="1"/>
      <c r="X65"/>
      <c r="AG65" s="4"/>
    </row>
    <row r="66" spans="1:33" ht="12.75">
      <c r="A66" s="2">
        <v>39904</v>
      </c>
      <c r="B66" s="76">
        <f>'Data Input'!J174</f>
        <v>1269844.058190063</v>
      </c>
      <c r="C66">
        <v>434.2</v>
      </c>
      <c r="D66">
        <v>0</v>
      </c>
      <c r="E66" s="88">
        <v>138.17897717394706</v>
      </c>
      <c r="F66" s="7">
        <v>1</v>
      </c>
      <c r="G66" s="62">
        <v>497</v>
      </c>
      <c r="H66">
        <v>20</v>
      </c>
      <c r="I66" s="62">
        <f>'Data Input'!L174</f>
        <v>497</v>
      </c>
      <c r="J66" s="7">
        <f t="shared" si="0"/>
        <v>1326006.903297861</v>
      </c>
      <c r="K66" s="33"/>
      <c r="L66" s="1"/>
      <c r="X66"/>
      <c r="AG66" s="4"/>
    </row>
    <row r="67" spans="1:33" ht="12.75">
      <c r="A67" s="2">
        <v>39934</v>
      </c>
      <c r="B67" s="76">
        <f>'Data Input'!J175</f>
        <v>1131293.359153598</v>
      </c>
      <c r="C67">
        <v>264.3</v>
      </c>
      <c r="D67">
        <v>0.6</v>
      </c>
      <c r="E67" s="88">
        <v>137.78123318373483</v>
      </c>
      <c r="F67" s="7">
        <v>1</v>
      </c>
      <c r="G67" s="62">
        <v>486</v>
      </c>
      <c r="H67">
        <v>21</v>
      </c>
      <c r="I67" s="62">
        <f>'Data Input'!L175</f>
        <v>486</v>
      </c>
      <c r="J67" s="7">
        <f t="shared" si="0"/>
        <v>1171202.5558398631</v>
      </c>
      <c r="K67" s="33"/>
      <c r="L67" s="1"/>
      <c r="X67"/>
      <c r="AG67" s="4"/>
    </row>
    <row r="68" spans="1:33" ht="12.75">
      <c r="A68" s="2">
        <v>39965</v>
      </c>
      <c r="B68" s="76">
        <f>'Data Input'!J176</f>
        <v>1113193.9920649917</v>
      </c>
      <c r="C68">
        <v>93.2</v>
      </c>
      <c r="D68">
        <v>35.8</v>
      </c>
      <c r="E68" s="88">
        <v>137.38463408752156</v>
      </c>
      <c r="F68" s="7">
        <v>1</v>
      </c>
      <c r="G68" s="62">
        <v>496</v>
      </c>
      <c r="H68">
        <v>22</v>
      </c>
      <c r="I68" s="62">
        <f>'Data Input'!L176</f>
        <v>496</v>
      </c>
      <c r="J68" s="7">
        <f aca="true" t="shared" si="1" ref="J68:J98">$L$18+C68*$L$19+D68*$L$20+E68*$L$21+F68*$L$22+G68*$L$23+H68*$L$24+I68*$L$25</f>
        <v>1145044.431229537</v>
      </c>
      <c r="K68" s="33"/>
      <c r="L68" s="1"/>
      <c r="X68"/>
      <c r="AG68" s="4"/>
    </row>
    <row r="69" spans="1:33" ht="12.75">
      <c r="A69" s="2">
        <v>39995</v>
      </c>
      <c r="B69" s="76">
        <f>'Data Input'!J177</f>
        <v>1169067.390893633</v>
      </c>
      <c r="C69">
        <v>47.8</v>
      </c>
      <c r="D69">
        <v>8.8</v>
      </c>
      <c r="E69" s="88">
        <v>136.98917658976464</v>
      </c>
      <c r="F69" s="7">
        <v>0</v>
      </c>
      <c r="G69" s="62">
        <v>502</v>
      </c>
      <c r="H69">
        <v>22</v>
      </c>
      <c r="I69" s="62">
        <f>'Data Input'!L177</f>
        <v>502</v>
      </c>
      <c r="J69" s="7">
        <f t="shared" si="1"/>
        <v>1084343.878311245</v>
      </c>
      <c r="K69" s="33"/>
      <c r="L69" s="1"/>
      <c r="X69"/>
      <c r="AG69" s="4"/>
    </row>
    <row r="70" spans="1:33" ht="12.75">
      <c r="A70" s="2">
        <v>40026</v>
      </c>
      <c r="B70" s="76">
        <f>'Data Input'!J178</f>
        <v>1177820.111467977</v>
      </c>
      <c r="C70">
        <v>60.8</v>
      </c>
      <c r="D70">
        <v>34</v>
      </c>
      <c r="E70" s="88">
        <v>136.59485740440758</v>
      </c>
      <c r="F70" s="7">
        <v>0</v>
      </c>
      <c r="G70" s="62">
        <v>503</v>
      </c>
      <c r="H70">
        <v>20</v>
      </c>
      <c r="I70" s="62">
        <f>'Data Input'!L178</f>
        <v>503</v>
      </c>
      <c r="J70" s="7">
        <f t="shared" si="1"/>
        <v>1188957.2444645066</v>
      </c>
      <c r="K70" s="33"/>
      <c r="L70" s="1"/>
      <c r="X70"/>
      <c r="AG70" s="4"/>
    </row>
    <row r="71" spans="1:33" ht="12.75">
      <c r="A71" s="2">
        <v>40057</v>
      </c>
      <c r="B71" s="76">
        <f>'Data Input'!J179</f>
        <v>1072266.1345172864</v>
      </c>
      <c r="C71">
        <v>113.6</v>
      </c>
      <c r="D71">
        <v>6.8</v>
      </c>
      <c r="E71" s="88">
        <v>136.20167325485272</v>
      </c>
      <c r="F71" s="7">
        <v>0</v>
      </c>
      <c r="G71" s="62">
        <v>503</v>
      </c>
      <c r="H71">
        <v>21</v>
      </c>
      <c r="I71" s="62">
        <f>'Data Input'!L179</f>
        <v>503</v>
      </c>
      <c r="J71" s="7">
        <f t="shared" si="1"/>
        <v>1133469.1970429695</v>
      </c>
      <c r="K71" s="33"/>
      <c r="L71" s="1"/>
      <c r="X71"/>
      <c r="AG71" s="4"/>
    </row>
    <row r="72" spans="1:33" ht="12.75">
      <c r="A72" s="2">
        <v>40087</v>
      </c>
      <c r="B72" s="76">
        <f>'Data Input'!J180</f>
        <v>1203062.4598526359</v>
      </c>
      <c r="C72">
        <v>418.2</v>
      </c>
      <c r="D72">
        <v>0</v>
      </c>
      <c r="E72" s="88">
        <v>135.80962087393394</v>
      </c>
      <c r="F72" s="7">
        <v>1</v>
      </c>
      <c r="G72" s="62">
        <v>500</v>
      </c>
      <c r="H72">
        <v>21</v>
      </c>
      <c r="I72" s="62">
        <f>'Data Input'!L180</f>
        <v>500</v>
      </c>
      <c r="J72" s="7">
        <f t="shared" si="1"/>
        <v>1300813.7282176744</v>
      </c>
      <c r="K72" s="33"/>
      <c r="L72" s="1"/>
      <c r="X72"/>
      <c r="AG72" s="4"/>
    </row>
    <row r="73" spans="1:33" ht="12.75">
      <c r="A73" s="2">
        <v>40118</v>
      </c>
      <c r="B73" s="76">
        <f>'Data Input'!J181</f>
        <v>1271259.8337426777</v>
      </c>
      <c r="C73">
        <v>453.3</v>
      </c>
      <c r="D73">
        <v>0</v>
      </c>
      <c r="E73" s="88">
        <v>135.41869700388958</v>
      </c>
      <c r="F73" s="7">
        <v>1</v>
      </c>
      <c r="G73" s="62">
        <v>489</v>
      </c>
      <c r="H73">
        <v>21</v>
      </c>
      <c r="I73" s="62">
        <f>'Data Input'!L181</f>
        <v>489</v>
      </c>
      <c r="J73" s="7">
        <f t="shared" si="1"/>
        <v>1331149.3370708125</v>
      </c>
      <c r="K73" s="33"/>
      <c r="L73" s="1"/>
      <c r="X73"/>
      <c r="AG73" s="4"/>
    </row>
    <row r="74" spans="1:33" s="20" customFormat="1" ht="12.75">
      <c r="A74" s="2">
        <v>40148</v>
      </c>
      <c r="B74" s="76">
        <f>'Data Input'!J182</f>
        <v>1631092.2350273954</v>
      </c>
      <c r="C74">
        <v>826.5</v>
      </c>
      <c r="D74">
        <v>0</v>
      </c>
      <c r="E74" s="182">
        <v>135.02889839633545</v>
      </c>
      <c r="F74" s="7">
        <v>1</v>
      </c>
      <c r="G74" s="62">
        <v>487</v>
      </c>
      <c r="H74">
        <v>21</v>
      </c>
      <c r="I74" s="62">
        <f>'Data Input'!L182</f>
        <v>487</v>
      </c>
      <c r="J74" s="7">
        <f t="shared" si="1"/>
        <v>1670495.7520403075</v>
      </c>
      <c r="K74" s="33"/>
      <c r="L74" s="1"/>
      <c r="M74"/>
      <c r="N74"/>
      <c r="O74"/>
      <c r="P74"/>
      <c r="Q74"/>
      <c r="R74"/>
      <c r="S74"/>
      <c r="T74"/>
      <c r="U74"/>
      <c r="V74"/>
      <c r="W74"/>
      <c r="X74"/>
      <c r="Y74" s="18"/>
      <c r="Z74" s="18"/>
      <c r="AB74" s="18"/>
      <c r="AC74" s="18"/>
      <c r="AD74" s="18"/>
      <c r="AE74" s="18"/>
      <c r="AF74" s="18"/>
      <c r="AG74" s="18"/>
    </row>
    <row r="75" spans="1:33" ht="12.75">
      <c r="A75" s="2">
        <v>40179</v>
      </c>
      <c r="C75" s="181">
        <f aca="true" t="shared" si="2" ref="C75:D86">(C3+C15+C27+C39+C51+C63)/6</f>
        <v>947.1833333333334</v>
      </c>
      <c r="D75" s="181">
        <f t="shared" si="2"/>
        <v>0</v>
      </c>
      <c r="E75" s="88">
        <v>135.32901731143812</v>
      </c>
      <c r="F75" s="7">
        <v>0</v>
      </c>
      <c r="G75" s="87">
        <v>488</v>
      </c>
      <c r="H75">
        <v>20</v>
      </c>
      <c r="I75" s="87">
        <f aca="true" t="shared" si="3" ref="I75:I80">I74+($I$81-$I$74)/7</f>
        <v>488</v>
      </c>
      <c r="J75" s="7">
        <f t="shared" si="1"/>
        <v>1865930.291841885</v>
      </c>
      <c r="K75" s="33"/>
      <c r="L75" s="1"/>
      <c r="X75"/>
      <c r="Y75" s="8"/>
      <c r="Z75" s="8"/>
      <c r="AG75" s="4"/>
    </row>
    <row r="76" spans="1:33" ht="12.75">
      <c r="A76" s="2">
        <v>40210</v>
      </c>
      <c r="C76" s="181">
        <f t="shared" si="2"/>
        <v>817.8666666666667</v>
      </c>
      <c r="D76" s="181">
        <f t="shared" si="2"/>
        <v>0</v>
      </c>
      <c r="E76" s="88">
        <v>135.62980327903304</v>
      </c>
      <c r="F76" s="7">
        <v>0</v>
      </c>
      <c r="G76" s="87">
        <v>489</v>
      </c>
      <c r="H76">
        <v>19</v>
      </c>
      <c r="I76" s="87">
        <f t="shared" si="3"/>
        <v>489</v>
      </c>
      <c r="J76" s="7">
        <f t="shared" si="1"/>
        <v>1749083.4410313824</v>
      </c>
      <c r="K76" s="33"/>
      <c r="L76" s="1"/>
      <c r="X76"/>
      <c r="AG76" s="4"/>
    </row>
    <row r="77" spans="1:33" ht="12.75">
      <c r="A77" s="2">
        <v>40238</v>
      </c>
      <c r="C77" s="181">
        <f t="shared" si="2"/>
        <v>700.6333333333333</v>
      </c>
      <c r="D77" s="181">
        <f t="shared" si="2"/>
        <v>0</v>
      </c>
      <c r="E77" s="88">
        <v>135.9312577817293</v>
      </c>
      <c r="F77" s="7">
        <v>0</v>
      </c>
      <c r="G77" s="87">
        <v>490</v>
      </c>
      <c r="H77">
        <v>23</v>
      </c>
      <c r="I77" s="87">
        <f t="shared" si="3"/>
        <v>490</v>
      </c>
      <c r="J77" s="7">
        <f t="shared" si="1"/>
        <v>1643283.1098107663</v>
      </c>
      <c r="K77" s="33"/>
      <c r="L77" s="1"/>
      <c r="X77"/>
      <c r="AG77" s="4"/>
    </row>
    <row r="78" spans="1:33" ht="12.75">
      <c r="A78" s="2">
        <v>40269</v>
      </c>
      <c r="C78" s="181">
        <f t="shared" si="2"/>
        <v>404.5666666666666</v>
      </c>
      <c r="D78" s="181">
        <f t="shared" si="2"/>
        <v>0</v>
      </c>
      <c r="E78" s="88">
        <v>136.23338230543126</v>
      </c>
      <c r="F78" s="7">
        <v>1</v>
      </c>
      <c r="G78" s="87">
        <v>491</v>
      </c>
      <c r="H78">
        <v>20</v>
      </c>
      <c r="I78" s="87">
        <f t="shared" si="3"/>
        <v>491</v>
      </c>
      <c r="J78" s="7">
        <f t="shared" si="1"/>
        <v>1290244.0270200232</v>
      </c>
      <c r="K78" s="33"/>
      <c r="L78" s="1"/>
      <c r="X78"/>
      <c r="AG78" s="4"/>
    </row>
    <row r="79" spans="1:33" ht="12.75">
      <c r="A79" s="2">
        <v>40299</v>
      </c>
      <c r="C79" s="181">
        <f t="shared" si="2"/>
        <v>226.51666666666665</v>
      </c>
      <c r="D79" s="181">
        <f t="shared" si="2"/>
        <v>4.8999999999999995</v>
      </c>
      <c r="E79" s="88">
        <v>136.5361783393459</v>
      </c>
      <c r="F79" s="7">
        <v>1</v>
      </c>
      <c r="G79" s="87">
        <v>492</v>
      </c>
      <c r="H79">
        <v>20</v>
      </c>
      <c r="I79" s="87">
        <f t="shared" si="3"/>
        <v>492</v>
      </c>
      <c r="J79" s="7">
        <f t="shared" si="1"/>
        <v>1147239.6952811696</v>
      </c>
      <c r="K79" s="33"/>
      <c r="L79" s="1"/>
      <c r="X79"/>
      <c r="AG79" s="4"/>
    </row>
    <row r="80" spans="1:33" ht="12.75">
      <c r="A80" s="2">
        <v>40330</v>
      </c>
      <c r="C80" s="181">
        <f t="shared" si="2"/>
        <v>64.51666666666667</v>
      </c>
      <c r="D80" s="181">
        <f t="shared" si="2"/>
        <v>37.38333333333333</v>
      </c>
      <c r="E80" s="88">
        <v>136.83964737599013</v>
      </c>
      <c r="F80" s="7">
        <v>1</v>
      </c>
      <c r="G80" s="87">
        <v>493</v>
      </c>
      <c r="H80">
        <v>22</v>
      </c>
      <c r="I80" s="87">
        <f t="shared" si="3"/>
        <v>493</v>
      </c>
      <c r="J80" s="7">
        <f t="shared" si="1"/>
        <v>1122335.0459318848</v>
      </c>
      <c r="K80" s="33"/>
      <c r="L80" s="1"/>
      <c r="X80"/>
      <c r="AG80" s="4"/>
    </row>
    <row r="81" spans="1:33" ht="12.75">
      <c r="A81" s="2">
        <v>40360</v>
      </c>
      <c r="C81" s="181">
        <f t="shared" si="2"/>
        <v>25.616666666666664</v>
      </c>
      <c r="D81" s="181">
        <f t="shared" si="2"/>
        <v>51.63333333333333</v>
      </c>
      <c r="E81" s="88">
        <v>137.1437909111982</v>
      </c>
      <c r="F81" s="7">
        <v>0</v>
      </c>
      <c r="G81" s="62">
        <v>494</v>
      </c>
      <c r="H81">
        <v>21</v>
      </c>
      <c r="I81" s="62">
        <v>494</v>
      </c>
      <c r="J81" s="7">
        <f t="shared" si="1"/>
        <v>1225369.18434045</v>
      </c>
      <c r="K81" s="33"/>
      <c r="L81" s="1"/>
      <c r="X81"/>
      <c r="AG81" s="4"/>
    </row>
    <row r="82" spans="1:33" ht="12.75">
      <c r="A82" s="2">
        <v>40391</v>
      </c>
      <c r="C82" s="181">
        <f t="shared" si="2"/>
        <v>45.083333333333336</v>
      </c>
      <c r="D82" s="181">
        <f t="shared" si="2"/>
        <v>34.666666666666664</v>
      </c>
      <c r="E82" s="88">
        <v>137.44861044412903</v>
      </c>
      <c r="F82" s="7">
        <v>0</v>
      </c>
      <c r="G82" s="87">
        <v>493.90909090909093</v>
      </c>
      <c r="H82">
        <v>21</v>
      </c>
      <c r="I82" s="87">
        <f aca="true" t="shared" si="4" ref="I82:I91">I81+($I$92-$I$81)/11</f>
        <v>493.90909090909093</v>
      </c>
      <c r="J82" s="7">
        <f t="shared" si="1"/>
        <v>1180901.4999386782</v>
      </c>
      <c r="K82" s="33"/>
      <c r="L82" s="1"/>
      <c r="X82"/>
      <c r="AG82" s="4"/>
    </row>
    <row r="83" spans="1:33" ht="12.75">
      <c r="A83" s="2">
        <v>40422</v>
      </c>
      <c r="C83" s="181">
        <f t="shared" si="2"/>
        <v>123.90000000000002</v>
      </c>
      <c r="D83" s="181">
        <f t="shared" si="2"/>
        <v>10.850000000000001</v>
      </c>
      <c r="E83" s="88">
        <v>137.7541074772736</v>
      </c>
      <c r="F83" s="7">
        <v>0</v>
      </c>
      <c r="G83" s="87">
        <v>493.81818181818187</v>
      </c>
      <c r="H83">
        <v>21</v>
      </c>
      <c r="I83" s="87">
        <f t="shared" si="4"/>
        <v>493.81818181818187</v>
      </c>
      <c r="J83" s="7">
        <f t="shared" si="1"/>
        <v>1164994.5508895158</v>
      </c>
      <c r="K83" s="33"/>
      <c r="L83" s="1"/>
      <c r="X83"/>
      <c r="AG83" s="4"/>
    </row>
    <row r="84" spans="1:33" ht="12.75">
      <c r="A84" s="2">
        <v>40452</v>
      </c>
      <c r="C84" s="181">
        <f t="shared" si="2"/>
        <v>349.3333333333333</v>
      </c>
      <c r="D84" s="181">
        <f t="shared" si="2"/>
        <v>1.2166666666666666</v>
      </c>
      <c r="E84" s="88">
        <v>138.0602835164624</v>
      </c>
      <c r="F84" s="7">
        <v>1</v>
      </c>
      <c r="G84" s="87">
        <v>493.7272727272728</v>
      </c>
      <c r="H84">
        <v>20</v>
      </c>
      <c r="I84" s="87">
        <f t="shared" si="4"/>
        <v>493.7272727272728</v>
      </c>
      <c r="J84" s="7">
        <f t="shared" si="1"/>
        <v>1252475.7561357203</v>
      </c>
      <c r="K84" s="33"/>
      <c r="L84" s="1"/>
      <c r="X84"/>
      <c r="AG84" s="4"/>
    </row>
    <row r="85" spans="1:33" ht="12.75">
      <c r="A85" s="2">
        <v>40483</v>
      </c>
      <c r="C85" s="181">
        <f t="shared" si="2"/>
        <v>537.1500000000001</v>
      </c>
      <c r="D85" s="181">
        <f t="shared" si="2"/>
        <v>0</v>
      </c>
      <c r="E85" s="88">
        <v>138.36714007087275</v>
      </c>
      <c r="F85" s="7">
        <v>1</v>
      </c>
      <c r="G85" s="87">
        <v>493.63636363636374</v>
      </c>
      <c r="H85">
        <v>22</v>
      </c>
      <c r="I85" s="87">
        <f t="shared" si="4"/>
        <v>493.63636363636374</v>
      </c>
      <c r="J85" s="7">
        <f t="shared" si="1"/>
        <v>1420937.2592784886</v>
      </c>
      <c r="K85" s="33"/>
      <c r="L85" s="1"/>
      <c r="X85"/>
      <c r="AG85" s="4"/>
    </row>
    <row r="86" spans="1:33" ht="12.75">
      <c r="A86" s="2">
        <v>40513</v>
      </c>
      <c r="C86" s="181">
        <f t="shared" si="2"/>
        <v>825.4166666666666</v>
      </c>
      <c r="D86" s="181">
        <f t="shared" si="2"/>
        <v>0</v>
      </c>
      <c r="E86" s="182">
        <v>138.6746786530365</v>
      </c>
      <c r="F86" s="7">
        <v>1</v>
      </c>
      <c r="G86" s="87">
        <v>493.5454545454547</v>
      </c>
      <c r="H86">
        <v>21</v>
      </c>
      <c r="I86" s="87">
        <f t="shared" si="4"/>
        <v>493.5454545454547</v>
      </c>
      <c r="J86" s="7">
        <f t="shared" si="1"/>
        <v>1685769.944801764</v>
      </c>
      <c r="K86" s="33"/>
      <c r="L86" s="1"/>
      <c r="X86"/>
      <c r="AG86" s="4"/>
    </row>
    <row r="87" spans="1:33" ht="12.75">
      <c r="A87" s="2">
        <v>40544</v>
      </c>
      <c r="C87" s="181">
        <f>C75</f>
        <v>947.1833333333334</v>
      </c>
      <c r="D87" s="181">
        <f>D75</f>
        <v>0</v>
      </c>
      <c r="E87" s="88">
        <v>139.03916243618784</v>
      </c>
      <c r="F87" s="7">
        <v>0</v>
      </c>
      <c r="G87" s="87">
        <v>493.4545454545456</v>
      </c>
      <c r="H87">
        <v>20</v>
      </c>
      <c r="I87" s="87">
        <f t="shared" si="4"/>
        <v>493.4545454545456</v>
      </c>
      <c r="J87" s="7">
        <f t="shared" si="1"/>
        <v>1882481.7349344324</v>
      </c>
      <c r="K87" s="33"/>
      <c r="L87" s="1"/>
      <c r="X87"/>
      <c r="AG87" s="4"/>
    </row>
    <row r="88" spans="1:33" ht="12.75">
      <c r="A88" s="2">
        <v>40575</v>
      </c>
      <c r="C88" s="181">
        <f aca="true" t="shared" si="5" ref="C88:D98">C76</f>
        <v>817.8666666666667</v>
      </c>
      <c r="D88" s="181">
        <f t="shared" si="5"/>
        <v>0</v>
      </c>
      <c r="E88" s="88">
        <v>139.4046042055373</v>
      </c>
      <c r="F88" s="7">
        <v>0</v>
      </c>
      <c r="G88" s="87">
        <v>493.36363636363654</v>
      </c>
      <c r="H88">
        <v>19</v>
      </c>
      <c r="I88" s="87">
        <f t="shared" si="4"/>
        <v>493.36363636363654</v>
      </c>
      <c r="J88" s="7">
        <f t="shared" si="1"/>
        <v>1765923.3221195769</v>
      </c>
      <c r="K88" s="33"/>
      <c r="L88" s="1"/>
      <c r="X88"/>
      <c r="AG88" s="4"/>
    </row>
    <row r="89" spans="1:33" ht="12.75">
      <c r="A89" s="2">
        <v>40603</v>
      </c>
      <c r="C89" s="181">
        <f t="shared" si="5"/>
        <v>700.6333333333333</v>
      </c>
      <c r="D89" s="181">
        <f t="shared" si="5"/>
        <v>0</v>
      </c>
      <c r="E89" s="88">
        <v>139.77100647899545</v>
      </c>
      <c r="F89" s="7">
        <v>0</v>
      </c>
      <c r="G89" s="87">
        <v>493.2727272727275</v>
      </c>
      <c r="H89">
        <v>23</v>
      </c>
      <c r="I89" s="87">
        <f t="shared" si="4"/>
        <v>493.2727272727275</v>
      </c>
      <c r="J89" s="7">
        <f t="shared" si="1"/>
        <v>1660412.731406571</v>
      </c>
      <c r="K89" s="33"/>
      <c r="L89" s="1"/>
      <c r="X89"/>
      <c r="AG89" s="4"/>
    </row>
    <row r="90" spans="1:33" ht="12.75">
      <c r="A90" s="2">
        <v>40634</v>
      </c>
      <c r="C90" s="181">
        <f t="shared" si="5"/>
        <v>404.5666666666666</v>
      </c>
      <c r="D90" s="181">
        <f t="shared" si="5"/>
        <v>0</v>
      </c>
      <c r="E90" s="88">
        <v>140.1383717810907</v>
      </c>
      <c r="F90" s="7">
        <v>1</v>
      </c>
      <c r="G90" s="87">
        <v>493.1818181818184</v>
      </c>
      <c r="H90">
        <v>19</v>
      </c>
      <c r="I90" s="87">
        <f t="shared" si="4"/>
        <v>493.1818181818184</v>
      </c>
      <c r="J90" s="7">
        <f t="shared" si="1"/>
        <v>1307664.6962688398</v>
      </c>
      <c r="K90" s="33"/>
      <c r="L90" s="1"/>
      <c r="X90"/>
      <c r="AG90" s="4"/>
    </row>
    <row r="91" spans="1:33" ht="12.75">
      <c r="A91" s="2">
        <v>40664</v>
      </c>
      <c r="C91" s="181">
        <f t="shared" si="5"/>
        <v>226.51666666666665</v>
      </c>
      <c r="D91" s="181">
        <f t="shared" si="5"/>
        <v>4.8999999999999995</v>
      </c>
      <c r="E91" s="88">
        <v>140.50670264298682</v>
      </c>
      <c r="F91" s="7">
        <v>1</v>
      </c>
      <c r="G91" s="87">
        <v>493.09090909090935</v>
      </c>
      <c r="H91">
        <v>21</v>
      </c>
      <c r="I91" s="87">
        <f t="shared" si="4"/>
        <v>493.09090909090935</v>
      </c>
      <c r="J91" s="7">
        <f t="shared" si="1"/>
        <v>1164952.7239767038</v>
      </c>
      <c r="K91" s="33"/>
      <c r="L91" s="1"/>
      <c r="X91"/>
      <c r="AG91" s="4"/>
    </row>
    <row r="92" spans="1:33" ht="12.75">
      <c r="A92" s="2">
        <v>40695</v>
      </c>
      <c r="C92" s="181">
        <f t="shared" si="5"/>
        <v>64.51666666666667</v>
      </c>
      <c r="D92" s="181">
        <f t="shared" si="5"/>
        <v>37.38333333333333</v>
      </c>
      <c r="E92" s="88">
        <v>140.87600160250034</v>
      </c>
      <c r="F92" s="7">
        <v>1</v>
      </c>
      <c r="G92" s="62">
        <v>493</v>
      </c>
      <c r="H92">
        <v>22</v>
      </c>
      <c r="I92" s="62">
        <v>493</v>
      </c>
      <c r="J92" s="7">
        <f t="shared" si="1"/>
        <v>1140341.750531062</v>
      </c>
      <c r="K92" s="33"/>
      <c r="L92" s="1"/>
      <c r="X92"/>
      <c r="AG92" s="4"/>
    </row>
    <row r="93" spans="1:33" ht="12.75">
      <c r="A93" s="2">
        <v>40725</v>
      </c>
      <c r="C93" s="181">
        <f t="shared" si="5"/>
        <v>25.616666666666664</v>
      </c>
      <c r="D93" s="181">
        <f t="shared" si="5"/>
        <v>51.63333333333333</v>
      </c>
      <c r="E93" s="88">
        <v>141.246271204118</v>
      </c>
      <c r="F93" s="7">
        <v>0</v>
      </c>
      <c r="G93" s="87">
        <v>492.90909090909093</v>
      </c>
      <c r="H93">
        <v>20</v>
      </c>
      <c r="I93" s="87">
        <f aca="true" t="shared" si="6" ref="I93:I98">I92+($I$92-$I$81)/11</f>
        <v>492.90909090909093</v>
      </c>
      <c r="J93" s="7">
        <f t="shared" si="1"/>
        <v>1243670.8859783714</v>
      </c>
      <c r="K93" s="33"/>
      <c r="L93" s="1"/>
      <c r="X93"/>
      <c r="AG93" s="4"/>
    </row>
    <row r="94" spans="1:33" ht="12.75">
      <c r="A94" s="2">
        <v>40756</v>
      </c>
      <c r="C94" s="181">
        <f t="shared" si="5"/>
        <v>45.083333333333336</v>
      </c>
      <c r="D94" s="181">
        <f t="shared" si="5"/>
        <v>34.666666666666664</v>
      </c>
      <c r="E94" s="88">
        <v>141.61751399901428</v>
      </c>
      <c r="F94" s="7">
        <v>0</v>
      </c>
      <c r="G94" s="87">
        <v>492.81818181818187</v>
      </c>
      <c r="H94">
        <v>22</v>
      </c>
      <c r="I94" s="87">
        <f t="shared" si="6"/>
        <v>492.81818181818187</v>
      </c>
      <c r="J94" s="7">
        <f t="shared" si="1"/>
        <v>1199499.524443624</v>
      </c>
      <c r="K94" s="33"/>
      <c r="L94" s="1"/>
      <c r="X94"/>
      <c r="AG94" s="4"/>
    </row>
    <row r="95" spans="1:33" ht="12.75">
      <c r="A95" s="2">
        <v>40787</v>
      </c>
      <c r="C95" s="181">
        <f t="shared" si="5"/>
        <v>123.90000000000002</v>
      </c>
      <c r="D95" s="181">
        <f t="shared" si="5"/>
        <v>10.850000000000001</v>
      </c>
      <c r="E95" s="88">
        <v>141.98973254506907</v>
      </c>
      <c r="F95" s="7">
        <v>0</v>
      </c>
      <c r="G95" s="87">
        <v>492.7272727272728</v>
      </c>
      <c r="H95">
        <v>21</v>
      </c>
      <c r="I95" s="87">
        <f t="shared" si="6"/>
        <v>492.7272727272728</v>
      </c>
      <c r="J95" s="7">
        <f t="shared" si="1"/>
        <v>1183890.2287979946</v>
      </c>
      <c r="K95" s="33"/>
      <c r="L95" s="1"/>
      <c r="X95"/>
      <c r="AG95" s="4"/>
    </row>
    <row r="96" spans="1:33" ht="12.75">
      <c r="A96" s="2">
        <v>40817</v>
      </c>
      <c r="C96" s="181">
        <f t="shared" si="5"/>
        <v>349.3333333333333</v>
      </c>
      <c r="D96" s="181">
        <f t="shared" si="5"/>
        <v>1.2166666666666666</v>
      </c>
      <c r="E96" s="88">
        <v>142.3629294068852</v>
      </c>
      <c r="F96" s="7">
        <v>1</v>
      </c>
      <c r="G96" s="87">
        <v>492.63636363636374</v>
      </c>
      <c r="H96">
        <v>20</v>
      </c>
      <c r="I96" s="87">
        <f t="shared" si="6"/>
        <v>492.63636363636374</v>
      </c>
      <c r="J96" s="7">
        <f t="shared" si="1"/>
        <v>1271670.4227075619</v>
      </c>
      <c r="K96" s="33"/>
      <c r="L96" s="1"/>
      <c r="X96"/>
      <c r="AG96" s="4"/>
    </row>
    <row r="97" spans="1:33" ht="12.75">
      <c r="A97" s="2">
        <v>40848</v>
      </c>
      <c r="C97" s="181">
        <f t="shared" si="5"/>
        <v>537.1500000000001</v>
      </c>
      <c r="D97" s="181">
        <f t="shared" si="5"/>
        <v>0</v>
      </c>
      <c r="E97" s="88">
        <v>142.73710715580614</v>
      </c>
      <c r="F97" s="7">
        <v>1</v>
      </c>
      <c r="G97" s="87">
        <v>492.5454545454547</v>
      </c>
      <c r="H97">
        <v>22</v>
      </c>
      <c r="I97" s="87">
        <f t="shared" si="6"/>
        <v>492.5454545454547</v>
      </c>
      <c r="J97" s="7">
        <f t="shared" si="1"/>
        <v>1440432.254511986</v>
      </c>
      <c r="K97" s="33"/>
      <c r="L97" s="1"/>
      <c r="X97"/>
      <c r="AG97" s="4"/>
    </row>
    <row r="98" spans="1:33" ht="12.75">
      <c r="A98" s="2">
        <v>40878</v>
      </c>
      <c r="C98" s="181">
        <f t="shared" si="5"/>
        <v>825.4166666666666</v>
      </c>
      <c r="D98" s="181">
        <f t="shared" si="5"/>
        <v>0</v>
      </c>
      <c r="E98" s="182">
        <v>143.11226836993367</v>
      </c>
      <c r="F98" s="7">
        <v>1</v>
      </c>
      <c r="G98" s="87">
        <v>492.4545454545456</v>
      </c>
      <c r="H98">
        <v>20</v>
      </c>
      <c r="I98" s="87">
        <f t="shared" si="6"/>
        <v>492.4545454545456</v>
      </c>
      <c r="J98" s="7">
        <f t="shared" si="1"/>
        <v>1705566.6134488569</v>
      </c>
      <c r="K98" s="33"/>
      <c r="L98" s="1"/>
      <c r="X98"/>
      <c r="AG98" s="4"/>
    </row>
    <row r="99" spans="1:26" ht="12.75">
      <c r="A99" s="2"/>
      <c r="X99" s="8"/>
      <c r="Y99" s="8"/>
      <c r="Z99" s="8"/>
    </row>
    <row r="100" spans="1:12" ht="12.75">
      <c r="A100" s="2"/>
      <c r="C100" s="15"/>
      <c r="D100" s="1" t="s">
        <v>57</v>
      </c>
      <c r="J100" s="33">
        <f>SUM(J3:J98)</f>
        <v>133750307.2153593</v>
      </c>
      <c r="L100" s="1"/>
    </row>
    <row r="101" spans="1:12" ht="12.75">
      <c r="A101" s="2"/>
      <c r="L101" s="1"/>
    </row>
    <row r="102" spans="1:12" ht="12.75">
      <c r="A102" s="13">
        <v>2003</v>
      </c>
      <c r="J102" s="4"/>
      <c r="K102" s="25"/>
      <c r="L102" s="3"/>
    </row>
    <row r="103" spans="1:12" ht="12.75">
      <c r="A103">
        <v>2004</v>
      </c>
      <c r="B103" s="4">
        <f>SUM(B3:B14)</f>
        <v>16475394.88003023</v>
      </c>
      <c r="J103" s="4">
        <f>SUM(J3:J14)</f>
        <v>16361752.761966305</v>
      </c>
      <c r="K103" s="25">
        <f aca="true" t="shared" si="7" ref="K103:K108">J103-B103</f>
        <v>-113642.11806392483</v>
      </c>
      <c r="L103" s="3">
        <f aca="true" t="shared" si="8" ref="L103:L108">K103/B103</f>
        <v>-0.006897687059487118</v>
      </c>
    </row>
    <row r="104" spans="1:26" ht="12.75">
      <c r="A104" s="13">
        <v>2005</v>
      </c>
      <c r="B104" s="4">
        <f>SUM(B15:B26)</f>
        <v>16712968.307198184</v>
      </c>
      <c r="J104" s="4">
        <f>SUM(J15:J26)</f>
        <v>16791488.74640128</v>
      </c>
      <c r="K104" s="25">
        <f t="shared" si="7"/>
        <v>78520.43920309655</v>
      </c>
      <c r="L104" s="3">
        <f t="shared" si="8"/>
        <v>0.004698174361359749</v>
      </c>
      <c r="X104" s="8"/>
      <c r="Y104" s="8"/>
      <c r="Z104" s="8"/>
    </row>
    <row r="105" spans="1:12" ht="12.75">
      <c r="A105">
        <v>2006</v>
      </c>
      <c r="B105" s="4">
        <f>SUM(B27:B38)</f>
        <v>16473585.924806353</v>
      </c>
      <c r="J105" s="4">
        <f>SUM(J27:J38)</f>
        <v>16376629.687711608</v>
      </c>
      <c r="K105" s="25">
        <f t="shared" si="7"/>
        <v>-96956.23709474504</v>
      </c>
      <c r="L105" s="3">
        <f t="shared" si="8"/>
        <v>-0.0058855574941182555</v>
      </c>
    </row>
    <row r="106" spans="1:12" ht="12.75">
      <c r="A106" s="13">
        <v>2007</v>
      </c>
      <c r="B106" s="4">
        <f>SUM(B39:B50)</f>
        <v>16945671.78348763</v>
      </c>
      <c r="J106" s="4">
        <f>SUM(J39:J50)</f>
        <v>16951533.858564317</v>
      </c>
      <c r="K106" s="25">
        <f t="shared" si="7"/>
        <v>5862.075076688081</v>
      </c>
      <c r="L106" s="3">
        <f t="shared" si="8"/>
        <v>0.0003459334720739878</v>
      </c>
    </row>
    <row r="107" spans="1:12" ht="12.75">
      <c r="A107">
        <v>2008</v>
      </c>
      <c r="B107" s="4">
        <f>SUM(B51:B62)</f>
        <v>17104385.84923483</v>
      </c>
      <c r="J107" s="4">
        <f>SUM(J51:J62)</f>
        <v>16837533.641505416</v>
      </c>
      <c r="K107" s="25">
        <f t="shared" si="7"/>
        <v>-266852.2077294141</v>
      </c>
      <c r="L107" s="3">
        <f t="shared" si="8"/>
        <v>-0.015601390782549017</v>
      </c>
    </row>
    <row r="108" spans="1:12" ht="12.75">
      <c r="A108" s="13">
        <v>2009</v>
      </c>
      <c r="B108" s="4">
        <f>SUM(B63:B74)</f>
        <v>16323229.77517476</v>
      </c>
      <c r="J108" s="4">
        <f>SUM(J63:J74)</f>
        <v>16716297.823783085</v>
      </c>
      <c r="K108" s="25">
        <f t="shared" si="7"/>
        <v>393068.0486083254</v>
      </c>
      <c r="L108" s="3">
        <f t="shared" si="8"/>
        <v>0.024080286439766004</v>
      </c>
    </row>
    <row r="109" spans="1:12" ht="12.75">
      <c r="A109">
        <v>2010</v>
      </c>
      <c r="J109" s="4">
        <f>SUM(J75:J86)</f>
        <v>16748563.80630173</v>
      </c>
      <c r="K109" s="25"/>
      <c r="L109" s="3"/>
    </row>
    <row r="110" spans="1:12" ht="12.75">
      <c r="A110" s="13">
        <v>2011</v>
      </c>
      <c r="J110" s="4">
        <f>SUM(J87:J98)</f>
        <v>16966506.88912558</v>
      </c>
      <c r="L110" s="1"/>
    </row>
    <row r="111" spans="10:12" ht="12.75">
      <c r="J111" s="4"/>
      <c r="L111" s="1"/>
    </row>
    <row r="112" spans="1:12" ht="12.75">
      <c r="A112" t="s">
        <v>59</v>
      </c>
      <c r="B112" s="4">
        <f>SUM(B102:B108)</f>
        <v>100035236.519932</v>
      </c>
      <c r="J112" s="4">
        <f>SUM(J102:J108)</f>
        <v>100035236.51993202</v>
      </c>
      <c r="K112" s="4">
        <f>J112-B112</f>
        <v>0</v>
      </c>
      <c r="L112" s="1"/>
    </row>
    <row r="113" ht="12.75">
      <c r="L113" s="1"/>
    </row>
    <row r="114" spans="10:12" ht="12.75">
      <c r="J114" s="4">
        <f>SUM(J102:J110)</f>
        <v>133750307.21535933</v>
      </c>
      <c r="K114" s="33">
        <f>J100-J114</f>
        <v>0</v>
      </c>
      <c r="L114" s="1"/>
    </row>
    <row r="115" spans="10:12" ht="12.75">
      <c r="J115" s="15"/>
      <c r="K115" s="15" t="s">
        <v>47</v>
      </c>
      <c r="L115" s="15"/>
    </row>
    <row r="117" spans="24:26" ht="12.75">
      <c r="X117" s="8"/>
      <c r="Y117" s="8"/>
      <c r="Z117" s="8"/>
    </row>
    <row r="129" spans="24:26" ht="12.75">
      <c r="X129" s="8"/>
      <c r="Y129" s="8"/>
      <c r="Z129" s="8"/>
    </row>
  </sheetData>
  <sheetProtection/>
  <mergeCells count="1">
    <mergeCell ref="G1:I1"/>
  </mergeCells>
  <printOptions/>
  <pageMargins left="0.38" right="0.75" top="0.73" bottom="0.74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9"/>
  <sheetViews>
    <sheetView zoomScalePageLayoutView="0" workbookViewId="0" topLeftCell="A2">
      <selection activeCell="D9" sqref="D9"/>
    </sheetView>
  </sheetViews>
  <sheetFormatPr defaultColWidth="9.140625" defaultRowHeight="12.75"/>
  <cols>
    <col min="1" max="1" width="11.8515625" style="0" customWidth="1"/>
    <col min="2" max="2" width="18.00390625" style="4" customWidth="1"/>
    <col min="3" max="3" width="11.7109375" style="1" customWidth="1"/>
    <col min="4" max="4" width="13.421875" style="1" customWidth="1"/>
    <col min="5" max="5" width="14.421875" style="23" customWidth="1"/>
    <col min="6" max="6" width="10.140625" style="1" customWidth="1"/>
    <col min="7" max="7" width="10.140625" style="90" hidden="1" customWidth="1"/>
    <col min="8" max="9" width="12.421875" style="1" hidden="1" customWidth="1"/>
    <col min="10" max="10" width="13.00390625" style="1" hidden="1" customWidth="1"/>
    <col min="11" max="11" width="15.421875" style="1" bestFit="1" customWidth="1"/>
    <col min="12" max="12" width="17.00390625" style="1" customWidth="1"/>
    <col min="13" max="13" width="25.140625" style="1" customWidth="1"/>
    <col min="14" max="14" width="25.8515625" style="0" bestFit="1" customWidth="1"/>
    <col min="15" max="17" width="18.00390625" style="0" customWidth="1"/>
    <col min="18" max="18" width="17.140625" style="0" customWidth="1"/>
    <col min="19" max="20" width="15.7109375" style="0" customWidth="1"/>
    <col min="21" max="21" width="15.00390625" style="0" customWidth="1"/>
    <col min="22" max="23" width="14.140625" style="0" bestFit="1" customWidth="1"/>
    <col min="24" max="24" width="11.7109375" style="0" bestFit="1" customWidth="1"/>
    <col min="25" max="25" width="11.8515625" style="0" bestFit="1" customWidth="1"/>
    <col min="26" max="26" width="12.57421875" style="4" customWidth="1"/>
    <col min="27" max="27" width="11.28125" style="4" customWidth="1"/>
    <col min="28" max="28" width="11.57421875" style="4" customWidth="1"/>
    <col min="29" max="29" width="9.28125" style="4" customWidth="1"/>
    <col min="30" max="30" width="9.140625" style="4" customWidth="1"/>
    <col min="31" max="31" width="11.7109375" style="4" bestFit="1" customWidth="1"/>
    <col min="32" max="32" width="10.7109375" style="4" bestFit="1" customWidth="1"/>
    <col min="33" max="34" width="9.140625" style="4" customWidth="1"/>
  </cols>
  <sheetData>
    <row r="1" spans="2:10" ht="12.75">
      <c r="B1" s="18"/>
      <c r="G1" s="254" t="s">
        <v>119</v>
      </c>
      <c r="H1" s="254"/>
      <c r="I1" s="254"/>
      <c r="J1" s="254"/>
    </row>
    <row r="2" spans="2:27" ht="42" customHeight="1">
      <c r="B2" s="5" t="s">
        <v>64</v>
      </c>
      <c r="C2" s="9" t="s">
        <v>1</v>
      </c>
      <c r="D2" s="9" t="s">
        <v>2</v>
      </c>
      <c r="E2" s="9" t="s">
        <v>113</v>
      </c>
      <c r="F2" s="21" t="s">
        <v>5</v>
      </c>
      <c r="G2" s="198" t="s">
        <v>51</v>
      </c>
      <c r="H2" s="199" t="s">
        <v>5</v>
      </c>
      <c r="I2" s="197" t="s">
        <v>4</v>
      </c>
      <c r="J2" s="197" t="s">
        <v>51</v>
      </c>
      <c r="K2" s="9" t="s">
        <v>8</v>
      </c>
      <c r="L2" s="9"/>
      <c r="M2" t="s">
        <v>13</v>
      </c>
      <c r="Z2" s="6"/>
      <c r="AA2" s="6"/>
    </row>
    <row r="3" spans="1:13" ht="13.5" thickBot="1">
      <c r="A3" s="2">
        <v>37987</v>
      </c>
      <c r="B3" s="76">
        <f>'Data Input'!N111</f>
        <v>3384125.0897411676</v>
      </c>
      <c r="C3">
        <v>1129.7</v>
      </c>
      <c r="D3">
        <v>0</v>
      </c>
      <c r="E3">
        <v>5164.2</v>
      </c>
      <c r="F3" s="88">
        <v>127.53411264087498</v>
      </c>
      <c r="G3" s="92">
        <v>58</v>
      </c>
      <c r="H3" s="88">
        <v>127.53411264087498</v>
      </c>
      <c r="I3" s="7">
        <v>336.288</v>
      </c>
      <c r="J3" s="165">
        <f>'Data Input'!Q111</f>
        <v>58</v>
      </c>
      <c r="K3" s="7">
        <f>$N$18+C3*$N$19+D3*$N$20+E3*$N$21+F3*$N$22+G3*$N$23+H3*$N$24+I3*$N$25+J3*$N$26</f>
        <v>3292045.11492973</v>
      </c>
      <c r="L3" s="7"/>
      <c r="M3"/>
    </row>
    <row r="4" spans="1:14" ht="12.75">
      <c r="A4" s="2">
        <v>38018</v>
      </c>
      <c r="B4" s="76">
        <f>'Data Input'!N112</f>
        <v>2974348.2807481578</v>
      </c>
      <c r="C4">
        <v>780.2</v>
      </c>
      <c r="D4">
        <v>0</v>
      </c>
      <c r="E4">
        <v>5176.1</v>
      </c>
      <c r="F4" s="88">
        <v>127.79681203173486</v>
      </c>
      <c r="G4" s="92">
        <v>58</v>
      </c>
      <c r="H4" s="88">
        <v>127.79681203173486</v>
      </c>
      <c r="I4" s="7">
        <v>320.16</v>
      </c>
      <c r="J4" s="165">
        <f>'Data Input'!Q112</f>
        <v>58</v>
      </c>
      <c r="K4" s="7">
        <f aca="true" t="shared" si="0" ref="K4:K67">$N$18+C4*$N$19+D4*$N$20+E4*$N$21+F4*$N$22+G4*$N$23+H4*$N$24+I4*$N$25+J4*$N$26</f>
        <v>2915141.4607552867</v>
      </c>
      <c r="L4" s="7"/>
      <c r="M4" s="86" t="s">
        <v>14</v>
      </c>
      <c r="N4" s="86"/>
    </row>
    <row r="5" spans="1:14" ht="12.75">
      <c r="A5" s="2">
        <v>38047</v>
      </c>
      <c r="B5" s="76">
        <f>'Data Input'!N113</f>
        <v>2856580.918193841</v>
      </c>
      <c r="C5">
        <v>662.7</v>
      </c>
      <c r="D5">
        <v>0</v>
      </c>
      <c r="E5">
        <v>5167.9</v>
      </c>
      <c r="F5" s="88">
        <v>128.06005254032812</v>
      </c>
      <c r="G5" s="92">
        <v>59</v>
      </c>
      <c r="H5" s="88">
        <v>128.06005254032812</v>
      </c>
      <c r="I5" s="7">
        <v>368.28</v>
      </c>
      <c r="J5" s="165">
        <f>'Data Input'!Q113</f>
        <v>59</v>
      </c>
      <c r="K5" s="7">
        <f t="shared" si="0"/>
        <v>2812196.1625361033</v>
      </c>
      <c r="L5" s="7"/>
      <c r="M5" s="24" t="s">
        <v>15</v>
      </c>
      <c r="N5" s="243">
        <v>0.9037010704845867</v>
      </c>
    </row>
    <row r="6" spans="1:14" ht="12.75">
      <c r="A6" s="2">
        <v>38078</v>
      </c>
      <c r="B6" s="76">
        <f>'Data Input'!N114</f>
        <v>2331601.9743056865</v>
      </c>
      <c r="C6">
        <v>460</v>
      </c>
      <c r="D6">
        <v>0</v>
      </c>
      <c r="E6">
        <v>5188.1</v>
      </c>
      <c r="F6" s="88">
        <v>128.32383528126866</v>
      </c>
      <c r="G6" s="92">
        <v>60</v>
      </c>
      <c r="H6" s="88">
        <v>128.32383528126866</v>
      </c>
      <c r="I6" s="7">
        <v>336.24</v>
      </c>
      <c r="J6" s="165">
        <f>'Data Input'!Q114</f>
        <v>60</v>
      </c>
      <c r="K6" s="7">
        <f t="shared" si="0"/>
        <v>2586007.75163274</v>
      </c>
      <c r="L6" s="7"/>
      <c r="M6" s="24" t="s">
        <v>16</v>
      </c>
      <c r="N6" s="243">
        <v>0.816675624794988</v>
      </c>
    </row>
    <row r="7" spans="1:14" ht="12.75">
      <c r="A7" s="2">
        <v>38108</v>
      </c>
      <c r="B7" s="76">
        <f>'Data Input'!N115</f>
        <v>2179575.467598715</v>
      </c>
      <c r="C7">
        <v>258.3</v>
      </c>
      <c r="D7">
        <v>1</v>
      </c>
      <c r="E7">
        <v>5170.8</v>
      </c>
      <c r="F7" s="88">
        <v>128.58816137146633</v>
      </c>
      <c r="G7" s="92">
        <v>59</v>
      </c>
      <c r="H7" s="88">
        <v>128.58816137146633</v>
      </c>
      <c r="I7" s="7">
        <v>319.92</v>
      </c>
      <c r="J7" s="165">
        <f>'Data Input'!Q115</f>
        <v>59</v>
      </c>
      <c r="K7" s="7">
        <f t="shared" si="0"/>
        <v>2411334.8427217444</v>
      </c>
      <c r="L7" s="7"/>
      <c r="M7" s="24" t="s">
        <v>17</v>
      </c>
      <c r="N7" s="243">
        <v>0.8057308859767783</v>
      </c>
    </row>
    <row r="8" spans="1:14" ht="12.75">
      <c r="A8" s="2">
        <v>38139</v>
      </c>
      <c r="B8" s="76">
        <f>'Data Input'!N116</f>
        <v>2107931.333837143</v>
      </c>
      <c r="C8">
        <v>105.1</v>
      </c>
      <c r="D8">
        <v>7.8</v>
      </c>
      <c r="E8">
        <v>5201.5</v>
      </c>
      <c r="F8" s="88">
        <v>128.85303193013166</v>
      </c>
      <c r="G8" s="92">
        <v>61</v>
      </c>
      <c r="H8" s="88">
        <v>128.85303193013166</v>
      </c>
      <c r="I8" s="7">
        <v>352.08</v>
      </c>
      <c r="J8" s="165">
        <f>'Data Input'!Q116</f>
        <v>61</v>
      </c>
      <c r="K8" s="7">
        <f t="shared" si="0"/>
        <v>2295240.5728740282</v>
      </c>
      <c r="L8" s="7"/>
      <c r="M8" s="24" t="s">
        <v>18</v>
      </c>
      <c r="N8" s="246">
        <v>152689.18414558092</v>
      </c>
    </row>
    <row r="9" spans="1:14" ht="13.5" thickBot="1">
      <c r="A9" s="2">
        <v>38169</v>
      </c>
      <c r="B9" s="76">
        <f>'Data Input'!N117</f>
        <v>2312286.3876818437</v>
      </c>
      <c r="C9">
        <v>30.1</v>
      </c>
      <c r="D9">
        <v>39.3</v>
      </c>
      <c r="E9">
        <v>5164.9</v>
      </c>
      <c r="F9" s="88">
        <v>129.11844807878055</v>
      </c>
      <c r="G9" s="92">
        <v>59</v>
      </c>
      <c r="H9" s="88">
        <v>129.11844807878055</v>
      </c>
      <c r="I9" s="7">
        <v>336.288</v>
      </c>
      <c r="J9" s="165">
        <f>'Data Input'!Q117</f>
        <v>59</v>
      </c>
      <c r="K9" s="7">
        <f t="shared" si="0"/>
        <v>2582147.283483659</v>
      </c>
      <c r="L9" s="7"/>
      <c r="M9" s="36" t="s">
        <v>19</v>
      </c>
      <c r="N9" s="36">
        <v>72</v>
      </c>
    </row>
    <row r="10" spans="1:13" ht="12.75">
      <c r="A10" s="2">
        <v>38200</v>
      </c>
      <c r="B10" s="76">
        <f>'Data Input'!N118</f>
        <v>2312645.2106555826</v>
      </c>
      <c r="C10">
        <v>82.3</v>
      </c>
      <c r="D10">
        <v>15</v>
      </c>
      <c r="E10">
        <v>5162.4</v>
      </c>
      <c r="F10" s="88">
        <v>129.38441094123903</v>
      </c>
      <c r="G10" s="92">
        <v>60</v>
      </c>
      <c r="H10" s="88">
        <v>129.38441094123903</v>
      </c>
      <c r="I10" s="7">
        <v>336.288</v>
      </c>
      <c r="J10" s="165">
        <f>'Data Input'!Q118</f>
        <v>60</v>
      </c>
      <c r="K10" s="7">
        <f t="shared" si="0"/>
        <v>2416363.588596102</v>
      </c>
      <c r="L10" s="7"/>
      <c r="M10"/>
    </row>
    <row r="11" spans="1:13" ht="13.5" thickBot="1">
      <c r="A11" s="2">
        <v>38231</v>
      </c>
      <c r="B11" s="76">
        <f>'Data Input'!N119</f>
        <v>2222987.549593803</v>
      </c>
      <c r="C11">
        <v>92.8</v>
      </c>
      <c r="D11">
        <v>19.5</v>
      </c>
      <c r="E11">
        <v>5179.5</v>
      </c>
      <c r="F11" s="88">
        <v>129.65092164364802</v>
      </c>
      <c r="G11" s="92">
        <v>59</v>
      </c>
      <c r="H11" s="88">
        <v>129.65092164364802</v>
      </c>
      <c r="I11" s="7">
        <v>336.24</v>
      </c>
      <c r="J11" s="165">
        <f>'Data Input'!Q119</f>
        <v>59</v>
      </c>
      <c r="K11" s="7">
        <f t="shared" si="0"/>
        <v>2470178.4940647064</v>
      </c>
      <c r="L11" s="7"/>
      <c r="M11" t="s">
        <v>20</v>
      </c>
    </row>
    <row r="12" spans="1:18" ht="12.75">
      <c r="A12" s="2">
        <v>38261</v>
      </c>
      <c r="B12" s="76">
        <f>'Data Input'!N120</f>
        <v>2334916.2951067453</v>
      </c>
      <c r="C12">
        <v>325</v>
      </c>
      <c r="D12">
        <v>0</v>
      </c>
      <c r="E12">
        <v>5152.2</v>
      </c>
      <c r="F12" s="88">
        <v>129.91798131446814</v>
      </c>
      <c r="G12" s="92">
        <v>59</v>
      </c>
      <c r="H12" s="88">
        <v>129.91798131446814</v>
      </c>
      <c r="I12" s="7">
        <v>319.92</v>
      </c>
      <c r="J12" s="165">
        <f>'Data Input'!Q120</f>
        <v>59</v>
      </c>
      <c r="K12" s="7">
        <f t="shared" si="0"/>
        <v>2574597.490376617</v>
      </c>
      <c r="L12" s="7"/>
      <c r="M12" s="85"/>
      <c r="N12" s="85" t="s">
        <v>24</v>
      </c>
      <c r="O12" s="85" t="s">
        <v>25</v>
      </c>
      <c r="P12" s="85" t="s">
        <v>26</v>
      </c>
      <c r="Q12" s="85" t="s">
        <v>27</v>
      </c>
      <c r="R12" s="85" t="s">
        <v>28</v>
      </c>
    </row>
    <row r="13" spans="1:18" ht="12.75">
      <c r="A13" s="2">
        <v>38292</v>
      </c>
      <c r="B13" s="76">
        <f>'Data Input'!N121</f>
        <v>2651099.9811071227</v>
      </c>
      <c r="C13">
        <v>530</v>
      </c>
      <c r="D13">
        <v>0</v>
      </c>
      <c r="E13">
        <v>5164.2</v>
      </c>
      <c r="F13" s="88">
        <v>130.18559108448443</v>
      </c>
      <c r="G13" s="92">
        <v>60</v>
      </c>
      <c r="H13" s="88">
        <v>130.18559108448443</v>
      </c>
      <c r="I13" s="7">
        <v>352.08</v>
      </c>
      <c r="J13" s="165">
        <f>'Data Input'!Q121</f>
        <v>60</v>
      </c>
      <c r="K13" s="7">
        <f t="shared" si="0"/>
        <v>2800752.690962374</v>
      </c>
      <c r="L13" s="7"/>
      <c r="M13" s="24" t="s">
        <v>21</v>
      </c>
      <c r="N13" s="24">
        <v>4</v>
      </c>
      <c r="O13" s="24">
        <v>6958581718293.238</v>
      </c>
      <c r="P13" s="24">
        <v>1739645429573.3096</v>
      </c>
      <c r="Q13" s="24">
        <v>74.61810083911888</v>
      </c>
      <c r="R13" s="24">
        <v>5.896067574503686E-24</v>
      </c>
    </row>
    <row r="14" spans="1:18" ht="12.75">
      <c r="A14" s="2">
        <v>38322</v>
      </c>
      <c r="B14" s="76">
        <f>'Data Input'!N122</f>
        <v>3324324.400151144</v>
      </c>
      <c r="C14">
        <v>895.5</v>
      </c>
      <c r="D14">
        <v>0</v>
      </c>
      <c r="E14">
        <v>5167</v>
      </c>
      <c r="F14" s="88">
        <v>130.45375208681136</v>
      </c>
      <c r="G14" s="92">
        <v>60</v>
      </c>
      <c r="H14" s="88">
        <v>130.45375208681136</v>
      </c>
      <c r="I14" s="7">
        <v>336.288</v>
      </c>
      <c r="J14" s="165">
        <f>'Data Input'!Q122</f>
        <v>60</v>
      </c>
      <c r="K14" s="7">
        <f t="shared" si="0"/>
        <v>3211368.6626990084</v>
      </c>
      <c r="L14" s="7"/>
      <c r="M14" s="24" t="s">
        <v>22</v>
      </c>
      <c r="N14" s="24">
        <v>67</v>
      </c>
      <c r="O14" s="24">
        <v>1562037125987.889</v>
      </c>
      <c r="P14" s="24">
        <v>23313986955.043118</v>
      </c>
      <c r="Q14" s="24"/>
      <c r="R14" s="24"/>
    </row>
    <row r="15" spans="1:18" ht="13.5" thickBot="1">
      <c r="A15" s="2">
        <v>38353</v>
      </c>
      <c r="B15" s="76">
        <f>'Data Input'!N123</f>
        <v>3567706.6502928394</v>
      </c>
      <c r="C15">
        <v>1011.1</v>
      </c>
      <c r="D15">
        <v>0</v>
      </c>
      <c r="E15">
        <v>5137.6</v>
      </c>
      <c r="F15" s="88">
        <v>130.7437021568508</v>
      </c>
      <c r="G15" s="92">
        <v>60</v>
      </c>
      <c r="H15" s="88">
        <v>130.7437021568508</v>
      </c>
      <c r="I15" s="7">
        <v>319.92</v>
      </c>
      <c r="J15" s="165">
        <f>'Data Input'!Q123</f>
        <v>60</v>
      </c>
      <c r="K15" s="7">
        <f t="shared" si="0"/>
        <v>3386350.789459585</v>
      </c>
      <c r="L15" s="7"/>
      <c r="M15" s="36" t="s">
        <v>7</v>
      </c>
      <c r="N15" s="36">
        <v>71</v>
      </c>
      <c r="O15" s="36">
        <v>8520618844281.127</v>
      </c>
      <c r="P15" s="36"/>
      <c r="Q15" s="36"/>
      <c r="R15" s="36"/>
    </row>
    <row r="16" spans="1:13" ht="13.5" thickBot="1">
      <c r="A16" s="2">
        <v>38384</v>
      </c>
      <c r="B16" s="76">
        <f>'Data Input'!N124</f>
        <v>3216392.5939920647</v>
      </c>
      <c r="C16">
        <v>747</v>
      </c>
      <c r="D16">
        <v>0</v>
      </c>
      <c r="E16">
        <v>5188.6</v>
      </c>
      <c r="F16" s="88">
        <v>131.0342966778299</v>
      </c>
      <c r="G16" s="92">
        <v>60</v>
      </c>
      <c r="H16" s="88">
        <v>131.0342966778299</v>
      </c>
      <c r="I16" s="7">
        <v>319.872</v>
      </c>
      <c r="J16" s="165">
        <f>'Data Input'!Q124</f>
        <v>60</v>
      </c>
      <c r="K16" s="7">
        <f t="shared" si="0"/>
        <v>3061798.041662244</v>
      </c>
      <c r="L16" s="7"/>
      <c r="M16"/>
    </row>
    <row r="17" spans="1:22" ht="12.75">
      <c r="A17" s="2">
        <v>38412</v>
      </c>
      <c r="B17" s="76">
        <f>'Data Input'!N125</f>
        <v>3265401.0768940104</v>
      </c>
      <c r="C17">
        <v>733.6</v>
      </c>
      <c r="D17">
        <v>0</v>
      </c>
      <c r="E17">
        <v>5155.3</v>
      </c>
      <c r="F17" s="88">
        <v>131.32553708212293</v>
      </c>
      <c r="G17" s="92">
        <v>60</v>
      </c>
      <c r="H17" s="88">
        <v>131.32553708212293</v>
      </c>
      <c r="I17" s="7">
        <v>351.912</v>
      </c>
      <c r="J17" s="165">
        <f>'Data Input'!Q125</f>
        <v>60</v>
      </c>
      <c r="K17" s="7">
        <f t="shared" si="0"/>
        <v>3100813.8450002754</v>
      </c>
      <c r="L17" s="7"/>
      <c r="M17" s="85"/>
      <c r="N17" s="85" t="s">
        <v>29</v>
      </c>
      <c r="O17" s="85" t="s">
        <v>18</v>
      </c>
      <c r="P17" s="85" t="s">
        <v>30</v>
      </c>
      <c r="Q17" s="85" t="s">
        <v>31</v>
      </c>
      <c r="R17" s="85" t="s">
        <v>32</v>
      </c>
      <c r="S17" s="85" t="s">
        <v>33</v>
      </c>
      <c r="T17" s="85" t="s">
        <v>34</v>
      </c>
      <c r="U17" s="85" t="s">
        <v>35</v>
      </c>
      <c r="V17" s="85" t="s">
        <v>35</v>
      </c>
    </row>
    <row r="18" spans="1:22" ht="12.75">
      <c r="A18" s="2">
        <v>38443</v>
      </c>
      <c r="B18" s="76">
        <f>'Data Input'!N126</f>
        <v>2757803.655771774</v>
      </c>
      <c r="C18">
        <v>371.5</v>
      </c>
      <c r="D18">
        <v>0</v>
      </c>
      <c r="E18">
        <v>5227</v>
      </c>
      <c r="F18" s="88">
        <v>131.61742480528775</v>
      </c>
      <c r="G18" s="92">
        <v>59</v>
      </c>
      <c r="H18" s="88">
        <v>131.61742480528775</v>
      </c>
      <c r="I18" s="7">
        <v>336.24</v>
      </c>
      <c r="J18" s="165">
        <f>'Data Input'!Q126</f>
        <v>59</v>
      </c>
      <c r="K18" s="7">
        <f t="shared" si="0"/>
        <v>2647455.359674097</v>
      </c>
      <c r="L18" s="7"/>
      <c r="M18" s="24" t="s">
        <v>23</v>
      </c>
      <c r="N18" s="246">
        <v>-94445.59850214775</v>
      </c>
      <c r="O18" s="246">
        <v>1044386.2655500647</v>
      </c>
      <c r="P18" s="246">
        <v>-0.09043167419709841</v>
      </c>
      <c r="Q18" s="24">
        <v>0.9282139965994143</v>
      </c>
      <c r="R18" s="24">
        <v>-2179049.8846174534</v>
      </c>
      <c r="S18" s="24">
        <v>1990158.687613158</v>
      </c>
      <c r="T18" s="24">
        <v>-2179049.8846174534</v>
      </c>
      <c r="U18" s="24">
        <v>1990158.687613158</v>
      </c>
      <c r="V18" s="24">
        <v>3451918.0948298555</v>
      </c>
    </row>
    <row r="19" spans="1:22" ht="12.75">
      <c r="A19" s="2">
        <v>38473</v>
      </c>
      <c r="B19" s="76">
        <f>'Data Input'!N127</f>
        <v>2732013.7823540526</v>
      </c>
      <c r="C19">
        <v>215.4</v>
      </c>
      <c r="D19">
        <v>0</v>
      </c>
      <c r="E19">
        <v>5224.2</v>
      </c>
      <c r="F19" s="88">
        <v>131.90996128607298</v>
      </c>
      <c r="G19" s="92">
        <v>61</v>
      </c>
      <c r="H19" s="88">
        <v>131.90996128607298</v>
      </c>
      <c r="I19" s="7">
        <v>336.288</v>
      </c>
      <c r="J19" s="165">
        <f>'Data Input'!Q127</f>
        <v>61</v>
      </c>
      <c r="K19" s="7">
        <f t="shared" si="0"/>
        <v>2498492.084001947</v>
      </c>
      <c r="L19" s="201" t="str">
        <f>$C$2</f>
        <v>Heating Degree Days</v>
      </c>
      <c r="M19" s="24" t="s">
        <v>1</v>
      </c>
      <c r="N19" s="246">
        <v>1087.2301410369407</v>
      </c>
      <c r="O19" s="246">
        <v>71.24722952736668</v>
      </c>
      <c r="P19" s="246">
        <v>15.259963766300922</v>
      </c>
      <c r="Q19" s="24">
        <v>1.7251206570034235E-23</v>
      </c>
      <c r="R19" s="24">
        <v>945.0200364561755</v>
      </c>
      <c r="S19" s="24">
        <v>1229.4402456177058</v>
      </c>
      <c r="T19" s="24">
        <v>945.0200364561755</v>
      </c>
      <c r="U19" s="24">
        <v>1229.4402456177058</v>
      </c>
      <c r="V19" s="24">
        <v>4069.797626759661</v>
      </c>
    </row>
    <row r="20" spans="1:22" ht="12.75">
      <c r="A20" s="2">
        <v>38504</v>
      </c>
      <c r="B20" s="76">
        <f>'Data Input'!N128</f>
        <v>2961731.333837144</v>
      </c>
      <c r="C20">
        <v>26.3</v>
      </c>
      <c r="D20">
        <v>74.7</v>
      </c>
      <c r="E20">
        <v>5232.8</v>
      </c>
      <c r="F20" s="88">
        <v>132.203147966425</v>
      </c>
      <c r="G20" s="92">
        <v>60</v>
      </c>
      <c r="H20" s="88">
        <v>132.203147966425</v>
      </c>
      <c r="I20" s="7">
        <v>352.08</v>
      </c>
      <c r="J20" s="165">
        <f>'Data Input'!Q128</f>
        <v>60</v>
      </c>
      <c r="K20" s="7">
        <f t="shared" si="0"/>
        <v>3043335.075437337</v>
      </c>
      <c r="L20" s="201" t="str">
        <f>$D$2</f>
        <v>Cooling Degree Days</v>
      </c>
      <c r="M20" s="24" t="s">
        <v>2</v>
      </c>
      <c r="N20" s="246">
        <v>9932.345371501833</v>
      </c>
      <c r="O20" s="246">
        <v>1100.204143458531</v>
      </c>
      <c r="P20" s="246">
        <v>9.027729472349696</v>
      </c>
      <c r="Q20" s="24">
        <v>3.41360499321862E-13</v>
      </c>
      <c r="R20" s="24">
        <v>7736.32810403277</v>
      </c>
      <c r="S20" s="24">
        <v>12128.362638970895</v>
      </c>
      <c r="T20" s="24">
        <v>7736.32810403277</v>
      </c>
      <c r="U20" s="24">
        <v>12128.362638970895</v>
      </c>
      <c r="V20" s="24">
        <v>11839.5868782012</v>
      </c>
    </row>
    <row r="21" spans="1:22" ht="12.75">
      <c r="A21" s="2">
        <v>38534</v>
      </c>
      <c r="B21" s="76">
        <f>'Data Input'!N129</f>
        <v>3150686.4821462315</v>
      </c>
      <c r="C21">
        <v>14.4</v>
      </c>
      <c r="D21">
        <v>94.3</v>
      </c>
      <c r="E21">
        <v>5257.8</v>
      </c>
      <c r="F21" s="88">
        <v>132.49698629149512</v>
      </c>
      <c r="G21" s="92">
        <v>61</v>
      </c>
      <c r="H21" s="88">
        <v>132.49698629149512</v>
      </c>
      <c r="I21" s="7">
        <v>319.92</v>
      </c>
      <c r="J21" s="165">
        <f>'Data Input'!Q129</f>
        <v>61</v>
      </c>
      <c r="K21" s="7">
        <f t="shared" si="0"/>
        <v>3215906.7024913635</v>
      </c>
      <c r="L21" s="201" t="str">
        <f>$E$2</f>
        <v>Employment Stats</v>
      </c>
      <c r="M21" s="24" t="s">
        <v>113</v>
      </c>
      <c r="N21" s="246">
        <v>-1079.0131023689842</v>
      </c>
      <c r="O21" s="246">
        <v>361.1845963884365</v>
      </c>
      <c r="P21" s="246">
        <v>-2.9874283487121858</v>
      </c>
      <c r="Q21" s="24">
        <v>0.003928224736035498</v>
      </c>
      <c r="R21" s="24">
        <v>-1799.9407730460825</v>
      </c>
      <c r="S21" s="24">
        <v>-358.0854316918859</v>
      </c>
      <c r="T21" s="24">
        <v>-1799.9407730460825</v>
      </c>
      <c r="U21" s="24">
        <v>-358.0854316918859</v>
      </c>
      <c r="V21" s="24">
        <v>31312.853420123785</v>
      </c>
    </row>
    <row r="22" spans="1:22" ht="13.5" thickBot="1">
      <c r="A22" s="2">
        <v>38565</v>
      </c>
      <c r="B22" s="76">
        <f>'Data Input'!N130</f>
        <v>2997172.1896844893</v>
      </c>
      <c r="C22">
        <v>18.5</v>
      </c>
      <c r="D22">
        <v>58.9</v>
      </c>
      <c r="E22">
        <v>5285.5</v>
      </c>
      <c r="F22" s="88">
        <v>132.79147770964664</v>
      </c>
      <c r="G22" s="92">
        <v>60</v>
      </c>
      <c r="H22" s="88">
        <v>132.79147770964664</v>
      </c>
      <c r="I22" s="7">
        <v>351.912</v>
      </c>
      <c r="J22" s="165">
        <f>'Data Input'!Q130</f>
        <v>60</v>
      </c>
      <c r="K22" s="7">
        <f t="shared" si="0"/>
        <v>2856721.268261088</v>
      </c>
      <c r="L22" s="201" t="str">
        <f>$F$2</f>
        <v>Ontario Real GDP Monthly %</v>
      </c>
      <c r="M22" s="36" t="s">
        <v>5</v>
      </c>
      <c r="N22" s="247">
        <v>60615.04742754383</v>
      </c>
      <c r="O22" s="247">
        <v>9156.509369292306</v>
      </c>
      <c r="P22" s="247">
        <v>6.619885917533734</v>
      </c>
      <c r="Q22" s="36">
        <v>7.2112541041320426E-09</v>
      </c>
      <c r="R22" s="36">
        <v>42338.57318931891</v>
      </c>
      <c r="S22" s="36">
        <v>78891.52166576876</v>
      </c>
      <c r="T22" s="36">
        <v>42338.57318931891</v>
      </c>
      <c r="U22" s="36">
        <v>78891.52166576876</v>
      </c>
      <c r="V22" s="24">
        <v>261105.93795721952</v>
      </c>
    </row>
    <row r="23" spans="1:22" ht="12.75">
      <c r="A23" s="2">
        <v>38596</v>
      </c>
      <c r="B23" s="76">
        <f>'Data Input'!N131</f>
        <v>2818992.6223313813</v>
      </c>
      <c r="C23">
        <v>85.2</v>
      </c>
      <c r="D23">
        <v>18.1</v>
      </c>
      <c r="E23">
        <v>5293.2</v>
      </c>
      <c r="F23" s="88">
        <v>133.0866236724621</v>
      </c>
      <c r="G23" s="92">
        <v>61</v>
      </c>
      <c r="H23" s="88">
        <v>133.0866236724621</v>
      </c>
      <c r="I23" s="7">
        <v>336.24</v>
      </c>
      <c r="J23" s="165">
        <f>'Data Input'!Q131</f>
        <v>61</v>
      </c>
      <c r="K23" s="7">
        <f t="shared" si="0"/>
        <v>2533581.7131568445</v>
      </c>
      <c r="L23" s="11" t="str">
        <f>$G$2</f>
        <v>Number of Customers</v>
      </c>
      <c r="M23"/>
      <c r="V23" s="24">
        <v>16676.094886798528</v>
      </c>
    </row>
    <row r="24" spans="1:22" ht="13.5" thickBot="1">
      <c r="A24" s="2">
        <v>38626</v>
      </c>
      <c r="B24" s="76">
        <f>'Data Input'!N132</f>
        <v>2788052.645002834</v>
      </c>
      <c r="C24">
        <v>300</v>
      </c>
      <c r="D24">
        <v>7</v>
      </c>
      <c r="E24">
        <v>5291.1</v>
      </c>
      <c r="F24" s="88">
        <v>133.38242563475035</v>
      </c>
      <c r="G24" s="92">
        <v>61</v>
      </c>
      <c r="H24" s="88">
        <v>133.38242563475035</v>
      </c>
      <c r="I24" s="7">
        <v>319.92</v>
      </c>
      <c r="J24" s="165">
        <f>'Data Input'!Q132</f>
        <v>61</v>
      </c>
      <c r="K24" s="7">
        <f t="shared" si="0"/>
        <v>2677065.6913161455</v>
      </c>
      <c r="L24" s="11" t="str">
        <f>$H$2</f>
        <v>Ontario Real GDP Monthly %</v>
      </c>
      <c r="M24"/>
      <c r="V24" s="36">
        <v>3054.9137236557763</v>
      </c>
    </row>
    <row r="25" spans="1:13" ht="12.75">
      <c r="A25" s="2">
        <v>38657</v>
      </c>
      <c r="B25" s="76">
        <f>'Data Input'!N133</f>
        <v>2946640.9692046097</v>
      </c>
      <c r="C25">
        <v>563.8</v>
      </c>
      <c r="D25">
        <v>0</v>
      </c>
      <c r="E25">
        <v>5298.5</v>
      </c>
      <c r="F25" s="88">
        <v>133.6788850545537</v>
      </c>
      <c r="G25" s="92">
        <v>60</v>
      </c>
      <c r="H25" s="88">
        <v>133.6788850545537</v>
      </c>
      <c r="I25" s="7">
        <v>352.08</v>
      </c>
      <c r="J25" s="165">
        <f>'Data Input'!Q133</f>
        <v>60</v>
      </c>
      <c r="K25" s="7">
        <f t="shared" si="0"/>
        <v>2904335.7897553686</v>
      </c>
      <c r="L25" s="11" t="str">
        <f>$I$2</f>
        <v>Number of Peak Hours</v>
      </c>
      <c r="M25"/>
    </row>
    <row r="26" spans="1:13" ht="12.75">
      <c r="A26" s="2">
        <v>38687</v>
      </c>
      <c r="B26" s="76">
        <f>'Data Input'!N134</f>
        <v>3337984.5739656156</v>
      </c>
      <c r="C26">
        <v>838.9</v>
      </c>
      <c r="D26">
        <v>0</v>
      </c>
      <c r="E26">
        <v>5309.1</v>
      </c>
      <c r="F26" s="88">
        <v>133.97600339315525</v>
      </c>
      <c r="G26" s="92">
        <v>60</v>
      </c>
      <c r="H26" s="88">
        <v>133.97600339315525</v>
      </c>
      <c r="I26" s="7">
        <v>319.92</v>
      </c>
      <c r="J26" s="165">
        <f>'Data Input'!Q134</f>
        <v>60</v>
      </c>
      <c r="K26" s="7">
        <f t="shared" si="0"/>
        <v>3210005.104855446</v>
      </c>
      <c r="L26" s="11" t="str">
        <f>$J$2</f>
        <v>Number of Customers</v>
      </c>
      <c r="M26"/>
    </row>
    <row r="27" spans="1:13" ht="12.75">
      <c r="A27" s="2">
        <v>38718</v>
      </c>
      <c r="B27" s="76">
        <f>'Data Input'!N135</f>
        <v>3368361.7135839793</v>
      </c>
      <c r="C27">
        <v>783.8</v>
      </c>
      <c r="D27">
        <v>0</v>
      </c>
      <c r="E27">
        <v>5297.1</v>
      </c>
      <c r="F27" s="88">
        <v>134.25197202423305</v>
      </c>
      <c r="G27" s="92">
        <v>60</v>
      </c>
      <c r="H27" s="88">
        <v>134.25197202423305</v>
      </c>
      <c r="I27" s="7">
        <v>336.288</v>
      </c>
      <c r="J27" s="165">
        <f>'Data Input'!Q135</f>
        <v>60</v>
      </c>
      <c r="K27" s="7">
        <f t="shared" si="0"/>
        <v>3179774.732974034</v>
      </c>
      <c r="L27" s="7"/>
      <c r="M27"/>
    </row>
    <row r="28" spans="1:13" ht="12.75">
      <c r="A28" s="2">
        <v>38749</v>
      </c>
      <c r="B28" s="76">
        <f>'Data Input'!N136</f>
        <v>3145388.7870772723</v>
      </c>
      <c r="C28">
        <v>821.6</v>
      </c>
      <c r="D28">
        <v>0</v>
      </c>
      <c r="E28">
        <v>5299</v>
      </c>
      <c r="F28" s="88">
        <v>134.5285091055065</v>
      </c>
      <c r="G28" s="92">
        <v>60</v>
      </c>
      <c r="H28" s="88">
        <v>134.5285091055065</v>
      </c>
      <c r="I28" s="7">
        <v>319.872</v>
      </c>
      <c r="J28" s="165">
        <f>'Data Input'!Q136</f>
        <v>60</v>
      </c>
      <c r="K28" s="7">
        <f t="shared" si="0"/>
        <v>3235584.2157075936</v>
      </c>
      <c r="L28" s="7"/>
      <c r="M28"/>
    </row>
    <row r="29" spans="1:13" ht="12.75">
      <c r="A29" s="2">
        <v>38777</v>
      </c>
      <c r="B29" s="76">
        <f>'Data Input'!N137</f>
        <v>3172233.30814283</v>
      </c>
      <c r="C29">
        <v>644.4</v>
      </c>
      <c r="D29">
        <v>0</v>
      </c>
      <c r="E29">
        <v>5311.6</v>
      </c>
      <c r="F29" s="88">
        <v>134.80561580788986</v>
      </c>
      <c r="G29" s="92">
        <v>61</v>
      </c>
      <c r="H29" s="88">
        <v>134.80561580788986</v>
      </c>
      <c r="I29" s="7">
        <v>368.28</v>
      </c>
      <c r="J29" s="165">
        <f>'Data Input'!Q137</f>
        <v>61</v>
      </c>
      <c r="K29" s="7">
        <f t="shared" si="0"/>
        <v>3046128.3055334566</v>
      </c>
      <c r="L29" s="7"/>
      <c r="M29"/>
    </row>
    <row r="30" spans="1:13" ht="12.75">
      <c r="A30" s="2">
        <v>38808</v>
      </c>
      <c r="B30" s="76">
        <f>'Data Input'!N138</f>
        <v>2629744.1337615717</v>
      </c>
      <c r="C30">
        <v>365.5</v>
      </c>
      <c r="D30">
        <v>0</v>
      </c>
      <c r="E30">
        <v>5334.6</v>
      </c>
      <c r="F30" s="88">
        <v>135.08329330470943</v>
      </c>
      <c r="G30" s="92">
        <v>60</v>
      </c>
      <c r="H30" s="88">
        <v>135.08329330470943</v>
      </c>
      <c r="I30" s="7">
        <v>303.84</v>
      </c>
      <c r="J30" s="165">
        <f>'Data Input'!Q138</f>
        <v>60</v>
      </c>
      <c r="K30" s="7">
        <f t="shared" si="0"/>
        <v>2734913.952483047</v>
      </c>
      <c r="L30" s="7"/>
      <c r="M30" s="11"/>
    </row>
    <row r="31" spans="1:13" ht="12.75">
      <c r="A31" s="2">
        <v>38838</v>
      </c>
      <c r="B31" s="76">
        <f>'Data Input'!N139</f>
        <v>2655486.41602116</v>
      </c>
      <c r="C31">
        <v>165.6</v>
      </c>
      <c r="D31">
        <v>13.6</v>
      </c>
      <c r="E31">
        <v>5399.8</v>
      </c>
      <c r="F31" s="88">
        <v>135.3615427717083</v>
      </c>
      <c r="G31" s="92">
        <v>60</v>
      </c>
      <c r="H31" s="88">
        <v>135.3615427717083</v>
      </c>
      <c r="I31" s="7">
        <v>351.912</v>
      </c>
      <c r="J31" s="165">
        <f>'Data Input'!Q139</f>
        <v>60</v>
      </c>
      <c r="K31" s="7">
        <f t="shared" si="0"/>
        <v>2599170.9947065543</v>
      </c>
      <c r="L31" s="9"/>
      <c r="M31" t="s">
        <v>13</v>
      </c>
    </row>
    <row r="32" spans="1:13" ht="13.5" thickBot="1">
      <c r="A32" s="2">
        <v>38869</v>
      </c>
      <c r="B32" s="76">
        <f>'Data Input'!N140</f>
        <v>2768690.9408652936</v>
      </c>
      <c r="C32">
        <v>50.6</v>
      </c>
      <c r="D32">
        <v>29.9</v>
      </c>
      <c r="E32">
        <v>5367.1</v>
      </c>
      <c r="F32" s="88">
        <v>135.64036538705133</v>
      </c>
      <c r="G32" s="92">
        <v>60</v>
      </c>
      <c r="H32" s="88">
        <v>135.64036538705133</v>
      </c>
      <c r="I32" s="7">
        <v>352.08</v>
      </c>
      <c r="J32" s="165">
        <f>'Data Input'!Q140</f>
        <v>60</v>
      </c>
      <c r="K32" s="7">
        <f t="shared" si="0"/>
        <v>2688221.332543142</v>
      </c>
      <c r="L32" s="7"/>
      <c r="M32"/>
    </row>
    <row r="33" spans="1:14" ht="12.75">
      <c r="A33" s="2">
        <v>38899</v>
      </c>
      <c r="B33" s="76">
        <f>'Data Input'!N141</f>
        <v>3089613.158889099</v>
      </c>
      <c r="C33">
        <v>10.8</v>
      </c>
      <c r="D33">
        <v>84.2</v>
      </c>
      <c r="E33">
        <v>5368.9</v>
      </c>
      <c r="F33" s="88">
        <v>135.9197623313303</v>
      </c>
      <c r="G33" s="92">
        <v>60</v>
      </c>
      <c r="H33" s="88">
        <v>135.9197623313303</v>
      </c>
      <c r="I33" s="7">
        <v>319.92</v>
      </c>
      <c r="J33" s="165">
        <f>'Data Input'!Q141</f>
        <v>60</v>
      </c>
      <c r="K33" s="7">
        <f t="shared" si="0"/>
        <v>3199269.362046738</v>
      </c>
      <c r="L33" s="7"/>
      <c r="M33" s="86" t="s">
        <v>14</v>
      </c>
      <c r="N33" s="86"/>
    </row>
    <row r="34" spans="1:14" ht="12.75">
      <c r="A34" s="2">
        <v>38930</v>
      </c>
      <c r="B34" s="76">
        <f>'Data Input'!N142</f>
        <v>2915894.4077082938</v>
      </c>
      <c r="C34">
        <v>44.8</v>
      </c>
      <c r="D34">
        <v>30.6</v>
      </c>
      <c r="E34">
        <v>5361.8</v>
      </c>
      <c r="F34" s="88">
        <v>136.1997347875688</v>
      </c>
      <c r="G34" s="92">
        <v>60</v>
      </c>
      <c r="H34" s="88">
        <v>136.1997347875688</v>
      </c>
      <c r="I34" s="7">
        <v>351.912</v>
      </c>
      <c r="J34" s="165">
        <f>'Data Input'!Q142</f>
        <v>60</v>
      </c>
      <c r="K34" s="7">
        <f t="shared" si="0"/>
        <v>2728493.011669617</v>
      </c>
      <c r="L34" s="7"/>
      <c r="M34" s="24" t="s">
        <v>15</v>
      </c>
      <c r="N34" s="24">
        <v>0.9203908670290707</v>
      </c>
    </row>
    <row r="35" spans="1:14" ht="12.75">
      <c r="A35" s="2">
        <v>38961</v>
      </c>
      <c r="B35" s="76">
        <f>'Data Input'!N143</f>
        <v>2568668.0804836582</v>
      </c>
      <c r="C35">
        <v>179.6</v>
      </c>
      <c r="D35">
        <v>1.2</v>
      </c>
      <c r="E35">
        <v>5324.7</v>
      </c>
      <c r="F35" s="88">
        <v>136.48028394122719</v>
      </c>
      <c r="G35" s="92">
        <v>60</v>
      </c>
      <c r="H35" s="88">
        <v>136.48028394122719</v>
      </c>
      <c r="I35" s="7">
        <v>319.68</v>
      </c>
      <c r="J35" s="165">
        <f>'Data Input'!Q143</f>
        <v>60</v>
      </c>
      <c r="K35" s="7">
        <f t="shared" si="0"/>
        <v>2640077.5671118936</v>
      </c>
      <c r="L35" s="7"/>
      <c r="M35" s="24" t="s">
        <v>16</v>
      </c>
      <c r="N35" s="24">
        <v>0.8471193481105246</v>
      </c>
    </row>
    <row r="36" spans="1:14" ht="12.75">
      <c r="A36" s="2">
        <v>38991</v>
      </c>
      <c r="B36" s="76">
        <f>'Data Input'!N144</f>
        <v>2802704.496504818</v>
      </c>
      <c r="C36">
        <v>399.5</v>
      </c>
      <c r="D36">
        <v>0</v>
      </c>
      <c r="E36">
        <v>5328.7</v>
      </c>
      <c r="F36" s="88">
        <v>136.76141098020776</v>
      </c>
      <c r="G36" s="92">
        <v>60</v>
      </c>
      <c r="H36" s="88">
        <v>136.76141098020776</v>
      </c>
      <c r="I36" s="7">
        <v>336.288</v>
      </c>
      <c r="J36" s="165">
        <f>'Data Input'!Q144</f>
        <v>60</v>
      </c>
      <c r="K36" s="7">
        <f t="shared" si="0"/>
        <v>2879965.1370716114</v>
      </c>
      <c r="L36" s="7"/>
      <c r="M36" s="24" t="s">
        <v>17</v>
      </c>
      <c r="N36" s="24">
        <v>0.8277059319975754</v>
      </c>
    </row>
    <row r="37" spans="1:14" ht="12.75">
      <c r="A37" s="2">
        <v>39022</v>
      </c>
      <c r="B37" s="76">
        <f>'Data Input'!N145</f>
        <v>2947631.4188550916</v>
      </c>
      <c r="C37">
        <v>513</v>
      </c>
      <c r="D37">
        <v>0</v>
      </c>
      <c r="E37">
        <v>5337.1</v>
      </c>
      <c r="F37" s="88">
        <v>137.04311709485967</v>
      </c>
      <c r="G37" s="92">
        <v>64</v>
      </c>
      <c r="H37" s="88">
        <v>137.04311709485967</v>
      </c>
      <c r="I37" s="7">
        <v>352.08</v>
      </c>
      <c r="J37" s="165">
        <f>'Data Input'!Q145</f>
        <v>64</v>
      </c>
      <c r="K37" s="7">
        <f t="shared" si="0"/>
        <v>3011377.6775196576</v>
      </c>
      <c r="L37" s="7"/>
      <c r="M37" s="24" t="s">
        <v>18</v>
      </c>
      <c r="N37" s="24">
        <v>143794.26238721516</v>
      </c>
    </row>
    <row r="38" spans="1:14" ht="13.5" thickBot="1">
      <c r="A38" s="2">
        <v>39052</v>
      </c>
      <c r="B38" s="76">
        <f>'Data Input'!N146</f>
        <v>3316288.9382202914</v>
      </c>
      <c r="C38">
        <v>675.3</v>
      </c>
      <c r="D38">
        <v>0</v>
      </c>
      <c r="E38">
        <v>5348.3</v>
      </c>
      <c r="F38" s="88">
        <v>137.3254034779841</v>
      </c>
      <c r="G38" s="92">
        <v>61</v>
      </c>
      <c r="H38" s="88">
        <v>137.3254034779841</v>
      </c>
      <c r="I38" s="7">
        <v>304.296</v>
      </c>
      <c r="J38" s="165">
        <f>'Data Input'!Q146</f>
        <v>61</v>
      </c>
      <c r="K38" s="7">
        <f t="shared" si="0"/>
        <v>3192860.985164659</v>
      </c>
      <c r="L38" s="7"/>
      <c r="M38" s="36" t="s">
        <v>19</v>
      </c>
      <c r="N38" s="36">
        <v>72</v>
      </c>
    </row>
    <row r="39" spans="1:13" ht="12.75">
      <c r="A39" s="2">
        <v>39083</v>
      </c>
      <c r="B39" s="76">
        <f>'Data Input'!N147</f>
        <v>3584210.9862081995</v>
      </c>
      <c r="C39">
        <v>882.1</v>
      </c>
      <c r="D39">
        <v>0</v>
      </c>
      <c r="E39">
        <v>5335.3</v>
      </c>
      <c r="F39" s="88">
        <v>137.5858759607308</v>
      </c>
      <c r="G39" s="92">
        <v>64</v>
      </c>
      <c r="H39" s="88">
        <v>137.5858759607308</v>
      </c>
      <c r="I39" s="7">
        <v>351.912</v>
      </c>
      <c r="J39" s="165">
        <f>'Data Input'!Q147</f>
        <v>64</v>
      </c>
      <c r="K39" s="7">
        <f t="shared" si="0"/>
        <v>3447515.9005571567</v>
      </c>
      <c r="L39" s="7"/>
      <c r="M39"/>
    </row>
    <row r="40" spans="1:13" ht="13.5" thickBot="1">
      <c r="A40" s="2">
        <v>39114</v>
      </c>
      <c r="B40" s="76">
        <f>'Data Input'!N148</f>
        <v>3377668.2221802375</v>
      </c>
      <c r="C40">
        <v>906.6</v>
      </c>
      <c r="D40">
        <v>0</v>
      </c>
      <c r="E40">
        <v>5345.3</v>
      </c>
      <c r="F40" s="88">
        <v>137.84684249565245</v>
      </c>
      <c r="G40" s="92">
        <v>66</v>
      </c>
      <c r="H40" s="88">
        <v>137.84684249565245</v>
      </c>
      <c r="I40" s="7">
        <v>319.872</v>
      </c>
      <c r="J40" s="165">
        <f>'Data Input'!Q148</f>
        <v>66</v>
      </c>
      <c r="K40" s="7">
        <f t="shared" si="0"/>
        <v>3479181.4068801496</v>
      </c>
      <c r="L40" s="7"/>
      <c r="M40" t="s">
        <v>20</v>
      </c>
    </row>
    <row r="41" spans="1:18" ht="12.75">
      <c r="A41" s="2">
        <v>39142</v>
      </c>
      <c r="B41" s="76">
        <f>'Data Input'!N149</f>
        <v>3411234.7062157565</v>
      </c>
      <c r="C41">
        <v>689.1</v>
      </c>
      <c r="D41">
        <v>0</v>
      </c>
      <c r="E41">
        <v>5382.1</v>
      </c>
      <c r="F41" s="88">
        <v>138.10830401984444</v>
      </c>
      <c r="G41" s="92">
        <v>66</v>
      </c>
      <c r="H41" s="88">
        <v>138.10830401984444</v>
      </c>
      <c r="I41" s="7">
        <v>351.912</v>
      </c>
      <c r="J41" s="165">
        <f>'Data Input'!Q149</f>
        <v>66</v>
      </c>
      <c r="K41" s="7">
        <f t="shared" si="0"/>
        <v>3218849.6717268107</v>
      </c>
      <c r="L41" s="7"/>
      <c r="M41" s="85"/>
      <c r="N41" s="85" t="s">
        <v>24</v>
      </c>
      <c r="O41" s="85" t="s">
        <v>25</v>
      </c>
      <c r="P41" s="85" t="s">
        <v>26</v>
      </c>
      <c r="Q41" s="85" t="s">
        <v>27</v>
      </c>
      <c r="R41" s="85" t="s">
        <v>28</v>
      </c>
    </row>
    <row r="42" spans="1:18" ht="12.75">
      <c r="A42" s="2">
        <v>39173</v>
      </c>
      <c r="B42" s="76">
        <f>'Data Input'!N150</f>
        <v>2912074.796901568</v>
      </c>
      <c r="C42">
        <v>428.3</v>
      </c>
      <c r="D42">
        <v>0</v>
      </c>
      <c r="E42">
        <v>5353.1</v>
      </c>
      <c r="F42" s="88">
        <v>138.37026147217955</v>
      </c>
      <c r="G42" s="92">
        <v>66</v>
      </c>
      <c r="H42" s="88">
        <v>138.37026147217955</v>
      </c>
      <c r="I42" s="7">
        <v>319.68</v>
      </c>
      <c r="J42" s="165">
        <f>'Data Input'!Q150</f>
        <v>66</v>
      </c>
      <c r="K42" s="7">
        <f t="shared" si="0"/>
        <v>2982469.994310369</v>
      </c>
      <c r="L42" s="7"/>
      <c r="M42" s="24" t="s">
        <v>21</v>
      </c>
      <c r="N42" s="24">
        <v>8</v>
      </c>
      <c r="O42" s="24">
        <v>7217981080865.68</v>
      </c>
      <c r="P42" s="24">
        <v>902247635108.21</v>
      </c>
      <c r="Q42" s="24">
        <v>43.63576936598366</v>
      </c>
      <c r="R42" s="24">
        <v>7.848500834657447E-23</v>
      </c>
    </row>
    <row r="43" spans="1:18" ht="12.75">
      <c r="A43" s="2">
        <v>39203</v>
      </c>
      <c r="B43" s="76">
        <f>'Data Input'!N151</f>
        <v>2856836.340449651</v>
      </c>
      <c r="C43">
        <v>186.7</v>
      </c>
      <c r="D43">
        <v>14.2</v>
      </c>
      <c r="E43">
        <v>5376.4</v>
      </c>
      <c r="F43" s="88">
        <v>138.63271579331135</v>
      </c>
      <c r="G43" s="92">
        <v>66</v>
      </c>
      <c r="H43" s="88">
        <v>138.63271579331135</v>
      </c>
      <c r="I43" s="7">
        <v>351.912</v>
      </c>
      <c r="J43" s="165">
        <f>'Data Input'!Q151</f>
        <v>66</v>
      </c>
      <c r="K43" s="7">
        <f t="shared" si="0"/>
        <v>2851602.1723489417</v>
      </c>
      <c r="L43" s="7"/>
      <c r="M43" s="24" t="s">
        <v>22</v>
      </c>
      <c r="N43" s="24">
        <v>63</v>
      </c>
      <c r="O43" s="24">
        <v>1302637763415.4468</v>
      </c>
      <c r="P43" s="24">
        <v>20676789895.483284</v>
      </c>
      <c r="Q43" s="24"/>
      <c r="R43" s="24"/>
    </row>
    <row r="44" spans="1:18" ht="13.5" thickBot="1">
      <c r="A44" s="2">
        <v>39234</v>
      </c>
      <c r="B44" s="76">
        <f>'Data Input'!N152</f>
        <v>3022595.786888343</v>
      </c>
      <c r="C44">
        <v>62.5</v>
      </c>
      <c r="D44">
        <v>52.4</v>
      </c>
      <c r="E44">
        <v>5450.3</v>
      </c>
      <c r="F44" s="88">
        <v>138.89566792567766</v>
      </c>
      <c r="G44" s="92">
        <v>65</v>
      </c>
      <c r="H44" s="88">
        <v>138.89566792567766</v>
      </c>
      <c r="I44" s="7">
        <v>336.24</v>
      </c>
      <c r="J44" s="165">
        <f>'Data Input'!Q152</f>
        <v>65</v>
      </c>
      <c r="K44" s="7">
        <f t="shared" si="0"/>
        <v>3032183.5697330125</v>
      </c>
      <c r="L44" s="7"/>
      <c r="M44" s="36" t="s">
        <v>7</v>
      </c>
      <c r="N44" s="36">
        <v>71</v>
      </c>
      <c r="O44" s="36">
        <v>8520618844281.127</v>
      </c>
      <c r="P44" s="36"/>
      <c r="Q44" s="36"/>
      <c r="R44" s="36"/>
    </row>
    <row r="45" spans="1:13" ht="13.5" thickBot="1">
      <c r="A45" s="2">
        <v>39264</v>
      </c>
      <c r="B45" s="76">
        <f>'Data Input'!N153</f>
        <v>3023205.5545059517</v>
      </c>
      <c r="C45">
        <v>34.1</v>
      </c>
      <c r="D45">
        <v>46.5</v>
      </c>
      <c r="E45">
        <v>5437.3</v>
      </c>
      <c r="F45" s="88">
        <v>139.1591188135038</v>
      </c>
      <c r="G45" s="92">
        <v>65</v>
      </c>
      <c r="H45" s="88">
        <v>139.1591188135038</v>
      </c>
      <c r="I45" s="7">
        <v>336.288</v>
      </c>
      <c r="J45" s="165">
        <f>'Data Input'!Q153</f>
        <v>65</v>
      </c>
      <c r="K45" s="7">
        <f t="shared" si="0"/>
        <v>2972701.654426909</v>
      </c>
      <c r="L45" s="7"/>
      <c r="M45"/>
    </row>
    <row r="46" spans="1:22" ht="12.75">
      <c r="A46" s="2">
        <v>39295</v>
      </c>
      <c r="B46" s="76">
        <f>'Data Input'!N154</f>
        <v>3120880.4458719064</v>
      </c>
      <c r="C46">
        <v>36</v>
      </c>
      <c r="D46">
        <v>49.6</v>
      </c>
      <c r="E46">
        <v>5413.6</v>
      </c>
      <c r="F46" s="88">
        <v>139.4230694028061</v>
      </c>
      <c r="G46" s="92">
        <v>64</v>
      </c>
      <c r="H46" s="88">
        <v>139.4230694028061</v>
      </c>
      <c r="I46" s="7">
        <v>351.912</v>
      </c>
      <c r="J46" s="165">
        <f>'Data Input'!Q154</f>
        <v>64</v>
      </c>
      <c r="K46" s="7">
        <f t="shared" si="0"/>
        <v>3047129.650361767</v>
      </c>
      <c r="L46" s="7"/>
      <c r="M46" s="85"/>
      <c r="N46" s="85" t="s">
        <v>29</v>
      </c>
      <c r="O46" s="85" t="s">
        <v>18</v>
      </c>
      <c r="P46" s="85" t="s">
        <v>30</v>
      </c>
      <c r="Q46" s="85" t="s">
        <v>31</v>
      </c>
      <c r="R46" s="85" t="s">
        <v>32</v>
      </c>
      <c r="S46" s="85" t="s">
        <v>33</v>
      </c>
      <c r="T46" s="85" t="s">
        <v>34</v>
      </c>
      <c r="U46" s="85" t="s">
        <v>35</v>
      </c>
      <c r="V46" s="85" t="s">
        <v>35</v>
      </c>
    </row>
    <row r="47" spans="1:22" ht="12.75">
      <c r="A47" s="2">
        <v>39326</v>
      </c>
      <c r="B47" s="76">
        <f>'Data Input'!N155</f>
        <v>2800553.551860949</v>
      </c>
      <c r="C47">
        <v>118.8</v>
      </c>
      <c r="D47">
        <v>11.9</v>
      </c>
      <c r="E47">
        <v>5441</v>
      </c>
      <c r="F47" s="88">
        <v>139.68752064139528</v>
      </c>
      <c r="G47" s="92">
        <v>64</v>
      </c>
      <c r="H47" s="88">
        <v>139.68752064139528</v>
      </c>
      <c r="I47" s="7">
        <v>303.84</v>
      </c>
      <c r="J47" s="165">
        <f>'Data Input'!Q155</f>
        <v>64</v>
      </c>
      <c r="K47" s="7">
        <f t="shared" si="0"/>
        <v>2749167.650898454</v>
      </c>
      <c r="L47" s="7"/>
      <c r="M47" s="24" t="s">
        <v>23</v>
      </c>
      <c r="N47" s="24">
        <v>-3674707.2067667698</v>
      </c>
      <c r="O47" s="24">
        <v>2309455.148861088</v>
      </c>
      <c r="P47" s="24">
        <v>-1.591157641047482</v>
      </c>
      <c r="Q47" s="24">
        <v>0.11657997594709035</v>
      </c>
      <c r="R47" s="24">
        <v>-8289787.87066254</v>
      </c>
      <c r="S47" s="24">
        <v>940373.4571290012</v>
      </c>
      <c r="T47" s="24">
        <v>-8289787.87066254</v>
      </c>
      <c r="U47" s="24">
        <v>940373.4571290012</v>
      </c>
      <c r="V47" s="24">
        <v>3451918.0948298555</v>
      </c>
    </row>
    <row r="48" spans="1:22" ht="12.75">
      <c r="A48" s="2">
        <v>39356</v>
      </c>
      <c r="B48" s="76">
        <f>'Data Input'!N156</f>
        <v>2787260.0604572073</v>
      </c>
      <c r="C48">
        <v>273.1</v>
      </c>
      <c r="D48">
        <v>0</v>
      </c>
      <c r="E48">
        <v>5433.3</v>
      </c>
      <c r="F48" s="88">
        <v>139.95247347887977</v>
      </c>
      <c r="G48" s="92">
        <v>65</v>
      </c>
      <c r="H48" s="88">
        <v>139.95247347887977</v>
      </c>
      <c r="I48" s="7">
        <v>351.912</v>
      </c>
      <c r="J48" s="165">
        <f>'Data Input'!Q156</f>
        <v>65</v>
      </c>
      <c r="K48" s="7">
        <f t="shared" si="0"/>
        <v>2823100.8814380066</v>
      </c>
      <c r="L48" s="11" t="str">
        <f>$C$2</f>
        <v>Heating Degree Days</v>
      </c>
      <c r="M48" s="24" t="s">
        <v>81</v>
      </c>
      <c r="N48" s="24">
        <v>1058.0678892156525</v>
      </c>
      <c r="O48" s="24">
        <v>71.20330947113874</v>
      </c>
      <c r="P48" s="24">
        <v>14.859813358036757</v>
      </c>
      <c r="Q48" s="24">
        <v>2.896164020081527E-22</v>
      </c>
      <c r="R48" s="24">
        <v>915.7793425393106</v>
      </c>
      <c r="S48" s="24">
        <v>1200.3564358919944</v>
      </c>
      <c r="T48" s="24">
        <v>915.7793425393106</v>
      </c>
      <c r="U48" s="24">
        <v>1200.3564358919944</v>
      </c>
      <c r="V48" s="24">
        <v>4069.797626759661</v>
      </c>
    </row>
    <row r="49" spans="1:22" ht="12.75">
      <c r="A49" s="2">
        <v>39387</v>
      </c>
      <c r="B49" s="76">
        <f>'Data Input'!N157</f>
        <v>2935303.2212355942</v>
      </c>
      <c r="C49">
        <v>589.6</v>
      </c>
      <c r="D49">
        <v>0</v>
      </c>
      <c r="E49">
        <v>5429</v>
      </c>
      <c r="F49" s="88">
        <v>140.21792886666915</v>
      </c>
      <c r="G49" s="92">
        <v>63</v>
      </c>
      <c r="H49" s="88">
        <v>140.21792886666915</v>
      </c>
      <c r="I49" s="7">
        <v>352.08</v>
      </c>
      <c r="J49" s="165">
        <f>'Data Input'!Q157</f>
        <v>63</v>
      </c>
      <c r="K49" s="7">
        <f t="shared" si="0"/>
        <v>3187939.568337136</v>
      </c>
      <c r="L49" s="11" t="str">
        <f>$D$2</f>
        <v>Cooling Degree Days</v>
      </c>
      <c r="M49" s="24" t="s">
        <v>82</v>
      </c>
      <c r="N49" s="24">
        <v>9022.270094198868</v>
      </c>
      <c r="O49" s="24">
        <v>1110.4100290594006</v>
      </c>
      <c r="P49" s="24">
        <v>8.125169854455834</v>
      </c>
      <c r="Q49" s="24">
        <v>2.155645505112832E-11</v>
      </c>
      <c r="R49" s="24">
        <v>6803.291363810792</v>
      </c>
      <c r="S49" s="24">
        <v>11241.248824586943</v>
      </c>
      <c r="T49" s="24">
        <v>6803.291363810792</v>
      </c>
      <c r="U49" s="24">
        <v>11241.248824586943</v>
      </c>
      <c r="V49" s="24">
        <v>11839.5868782012</v>
      </c>
    </row>
    <row r="50" spans="1:22" ht="12.75">
      <c r="A50" s="2">
        <v>39417</v>
      </c>
      <c r="B50" s="76">
        <f>'Data Input'!N158</f>
        <v>3336528.8305308903</v>
      </c>
      <c r="C50">
        <v>824.5</v>
      </c>
      <c r="D50">
        <v>0</v>
      </c>
      <c r="E50">
        <v>5439.6</v>
      </c>
      <c r="F50" s="88">
        <v>140.48388775797773</v>
      </c>
      <c r="G50" s="92">
        <v>57</v>
      </c>
      <c r="H50" s="88">
        <v>140.48388775797773</v>
      </c>
      <c r="I50" s="7">
        <v>304.296</v>
      </c>
      <c r="J50" s="165">
        <f>'Data Input'!Q158</f>
        <v>57</v>
      </c>
      <c r="K50" s="7">
        <f t="shared" si="0"/>
        <v>3448013.5003920468</v>
      </c>
      <c r="L50" s="11" t="str">
        <f>$E$2</f>
        <v>Employment Stats</v>
      </c>
      <c r="M50" s="24" t="s">
        <v>83</v>
      </c>
      <c r="N50" s="24">
        <v>43156.78074557132</v>
      </c>
      <c r="O50" s="24">
        <v>16282.06094505277</v>
      </c>
      <c r="P50" s="24">
        <v>2.6505723625045334</v>
      </c>
      <c r="Q50" s="24">
        <v>0.010149293270003773</v>
      </c>
      <c r="R50" s="24">
        <v>10619.658440796327</v>
      </c>
      <c r="S50" s="24">
        <v>75693.90305034631</v>
      </c>
      <c r="T50" s="24">
        <v>10619.658440796327</v>
      </c>
      <c r="U50" s="24">
        <v>75693.90305034631</v>
      </c>
      <c r="V50" s="24">
        <v>31312.853420123785</v>
      </c>
    </row>
    <row r="51" spans="1:22" ht="12.75">
      <c r="A51" s="2">
        <v>39448</v>
      </c>
      <c r="B51" s="76">
        <f>'Data Input'!N159</f>
        <v>3368786.245985263</v>
      </c>
      <c r="C51">
        <v>829.7</v>
      </c>
      <c r="D51">
        <v>0</v>
      </c>
      <c r="E51">
        <v>5436.1</v>
      </c>
      <c r="F51" s="191">
        <v>140.42521823206457</v>
      </c>
      <c r="G51" s="92">
        <v>65</v>
      </c>
      <c r="H51" s="191">
        <v>140.42521823206457</v>
      </c>
      <c r="I51" s="1">
        <v>352</v>
      </c>
      <c r="J51" s="165">
        <f>'Data Input'!Q159</f>
        <v>65</v>
      </c>
      <c r="K51" s="7">
        <f t="shared" si="0"/>
        <v>3453887.3868879545</v>
      </c>
      <c r="L51" s="11" t="str">
        <f>$F$2</f>
        <v>Ontario Real GDP Monthly %</v>
      </c>
      <c r="M51" s="24" t="s">
        <v>84</v>
      </c>
      <c r="N51" s="24">
        <v>-107078.70713319578</v>
      </c>
      <c r="O51" s="24">
        <v>36218.93858236839</v>
      </c>
      <c r="P51" s="24">
        <v>-2.956428634419518</v>
      </c>
      <c r="Q51" s="24">
        <v>0.004375585930507428</v>
      </c>
      <c r="R51" s="24">
        <v>-179456.5245594181</v>
      </c>
      <c r="S51" s="24">
        <v>-34700.88970697348</v>
      </c>
      <c r="T51" s="24">
        <v>-179456.5245594181</v>
      </c>
      <c r="U51" s="24">
        <v>-34700.88970697348</v>
      </c>
      <c r="V51" s="24">
        <v>261105.93795721952</v>
      </c>
    </row>
    <row r="52" spans="1:22" ht="12.75">
      <c r="A52" s="2">
        <v>39479</v>
      </c>
      <c r="B52" s="76">
        <f>'Data Input'!N160</f>
        <v>3242863.0738711506</v>
      </c>
      <c r="C52">
        <v>861.5</v>
      </c>
      <c r="D52">
        <v>0</v>
      </c>
      <c r="E52">
        <v>5482.5</v>
      </c>
      <c r="F52" s="191">
        <v>140.36657320798807</v>
      </c>
      <c r="G52" s="92">
        <v>63</v>
      </c>
      <c r="H52" s="191">
        <v>140.36657320798807</v>
      </c>
      <c r="I52" s="1">
        <v>320</v>
      </c>
      <c r="J52" s="165">
        <f>'Data Input'!Q160</f>
        <v>63</v>
      </c>
      <c r="K52" s="7">
        <f t="shared" si="0"/>
        <v>3434840.326507221</v>
      </c>
      <c r="L52" s="11" t="str">
        <f>$G$2</f>
        <v>Number of Customers</v>
      </c>
      <c r="M52" s="24" t="s">
        <v>85</v>
      </c>
      <c r="N52" s="24">
        <v>98.08020714314394</v>
      </c>
      <c r="O52" s="24">
        <v>72.41227828814809</v>
      </c>
      <c r="P52" s="24">
        <v>1.3544692897640398</v>
      </c>
      <c r="Q52" s="24">
        <v>0.18042473562467454</v>
      </c>
      <c r="R52" s="24">
        <v>-46.624272405236766</v>
      </c>
      <c r="S52" s="24">
        <v>242.78468669152466</v>
      </c>
      <c r="T52" s="24">
        <v>-46.624272405236766</v>
      </c>
      <c r="U52" s="24">
        <v>242.78468669152466</v>
      </c>
      <c r="V52" s="24">
        <v>16676.094886798528</v>
      </c>
    </row>
    <row r="53" spans="1:22" ht="13.5" thickBot="1">
      <c r="A53" s="2">
        <v>39508</v>
      </c>
      <c r="B53" s="76">
        <f>'Data Input'!N161</f>
        <v>3261137.587379558</v>
      </c>
      <c r="C53">
        <v>777.8</v>
      </c>
      <c r="D53">
        <v>0</v>
      </c>
      <c r="E53">
        <v>5452.6</v>
      </c>
      <c r="F53" s="191">
        <v>140.30795267551565</v>
      </c>
      <c r="G53" s="92">
        <v>64</v>
      </c>
      <c r="H53" s="191">
        <v>140.30795267551565</v>
      </c>
      <c r="I53" s="1">
        <v>304</v>
      </c>
      <c r="J53" s="165">
        <f>'Data Input'!Q161</f>
        <v>64</v>
      </c>
      <c r="K53" s="7">
        <f t="shared" si="0"/>
        <v>3372548.3691072185</v>
      </c>
      <c r="L53" s="11" t="str">
        <f>$H$2</f>
        <v>Ontario Real GDP Monthly %</v>
      </c>
      <c r="M53" s="24" t="s">
        <v>86</v>
      </c>
      <c r="N53" s="24">
        <v>-720.6365517857313</v>
      </c>
      <c r="O53" s="24">
        <v>427.65471126318573</v>
      </c>
      <c r="P53" s="24">
        <v>-1.68508970626595</v>
      </c>
      <c r="Q53" s="24">
        <v>0.09691916125145672</v>
      </c>
      <c r="R53" s="24">
        <v>-1575.236819622919</v>
      </c>
      <c r="S53" s="24">
        <v>133.96371605145634</v>
      </c>
      <c r="T53" s="24">
        <v>-1575.236819622919</v>
      </c>
      <c r="U53" s="24">
        <v>133.96371605145634</v>
      </c>
      <c r="V53" s="36">
        <v>3054.9137236557763</v>
      </c>
    </row>
    <row r="54" spans="1:21" ht="12.75">
      <c r="A54" s="2">
        <v>39539</v>
      </c>
      <c r="B54" s="76">
        <f>'Data Input'!N162</f>
        <v>2756847.1849612696</v>
      </c>
      <c r="C54">
        <v>367.9</v>
      </c>
      <c r="D54">
        <v>0</v>
      </c>
      <c r="E54">
        <v>5471.3</v>
      </c>
      <c r="F54" s="191">
        <v>140.24935662441902</v>
      </c>
      <c r="G54" s="92">
        <v>65</v>
      </c>
      <c r="H54" s="191">
        <v>140.24935662441902</v>
      </c>
      <c r="I54" s="1">
        <v>352</v>
      </c>
      <c r="J54" s="165">
        <f>'Data Input'!Q162</f>
        <v>65</v>
      </c>
      <c r="K54" s="7">
        <f t="shared" si="0"/>
        <v>2903163.386865586</v>
      </c>
      <c r="L54" s="11" t="str">
        <f>$I$2</f>
        <v>Number of Peak Hours</v>
      </c>
      <c r="M54" s="24" t="s">
        <v>87</v>
      </c>
      <c r="N54" s="24">
        <v>1692.977371940337</v>
      </c>
      <c r="O54" s="24">
        <v>1048.7238362405335</v>
      </c>
      <c r="P54" s="24">
        <v>1.6143214385298272</v>
      </c>
      <c r="Q54" s="24">
        <v>0.11145569328885929</v>
      </c>
      <c r="R54" s="24">
        <v>-402.7312634003879</v>
      </c>
      <c r="S54" s="24">
        <v>3788.686007281062</v>
      </c>
      <c r="T54" s="24">
        <v>-402.7312634003879</v>
      </c>
      <c r="U54" s="24">
        <v>3788.686007281062</v>
      </c>
    </row>
    <row r="55" spans="1:21" ht="13.5" thickBot="1">
      <c r="A55" s="2">
        <v>39569</v>
      </c>
      <c r="B55" s="76">
        <f>'Data Input'!N163</f>
        <v>2651395.2106555826</v>
      </c>
      <c r="C55">
        <v>268.8</v>
      </c>
      <c r="D55">
        <v>0</v>
      </c>
      <c r="E55">
        <v>5451</v>
      </c>
      <c r="F55" s="191">
        <v>140.19078504447415</v>
      </c>
      <c r="G55" s="92">
        <v>65</v>
      </c>
      <c r="H55" s="191">
        <v>140.19078504447415</v>
      </c>
      <c r="I55" s="1">
        <v>336</v>
      </c>
      <c r="J55" s="165">
        <f>'Data Input'!Q163</f>
        <v>65</v>
      </c>
      <c r="K55" s="7">
        <f t="shared" si="0"/>
        <v>2813772.526770653</v>
      </c>
      <c r="L55" s="11" t="str">
        <f>$J$2</f>
        <v>Number of Customers</v>
      </c>
      <c r="M55" s="36" t="s">
        <v>89</v>
      </c>
      <c r="N55" s="36">
        <v>-4437.284628722549</v>
      </c>
      <c r="O55" s="36">
        <v>11585.744175093128</v>
      </c>
      <c r="P55" s="36">
        <v>-0.38299521909535705</v>
      </c>
      <c r="Q55" s="36">
        <v>0.7030125616540677</v>
      </c>
      <c r="R55" s="36">
        <v>-27589.56101983747</v>
      </c>
      <c r="S55" s="36">
        <v>18714.99176239237</v>
      </c>
      <c r="T55" s="36">
        <v>-27589.56101983747</v>
      </c>
      <c r="U55" s="36">
        <v>18714.99176239237</v>
      </c>
    </row>
    <row r="56" spans="1:11" ht="12.75">
      <c r="A56" s="2">
        <v>39600</v>
      </c>
      <c r="B56" s="76">
        <f>'Data Input'!N164</f>
        <v>2775426.3083317596</v>
      </c>
      <c r="C56">
        <v>49.4</v>
      </c>
      <c r="D56">
        <v>23.7</v>
      </c>
      <c r="E56">
        <v>5428.7</v>
      </c>
      <c r="F56" s="191">
        <v>140.1322379254613</v>
      </c>
      <c r="G56" s="92">
        <v>67</v>
      </c>
      <c r="H56" s="191">
        <v>140.1322379254613</v>
      </c>
      <c r="I56" s="1">
        <v>336</v>
      </c>
      <c r="J56" s="165">
        <f>'Data Input'!Q164</f>
        <v>67</v>
      </c>
      <c r="K56" s="7">
        <f t="shared" si="0"/>
        <v>2831143.974918859</v>
      </c>
    </row>
    <row r="57" spans="1:11" ht="12.75">
      <c r="A57" s="2">
        <v>39630</v>
      </c>
      <c r="B57" s="76">
        <f>'Data Input'!N165</f>
        <v>3027141.8666162854</v>
      </c>
      <c r="C57">
        <v>16.5</v>
      </c>
      <c r="D57">
        <v>36.7</v>
      </c>
      <c r="E57">
        <v>5405.4</v>
      </c>
      <c r="F57" s="191">
        <v>140.073715257165</v>
      </c>
      <c r="G57" s="92">
        <v>66</v>
      </c>
      <c r="H57" s="191">
        <v>140.073715257165</v>
      </c>
      <c r="I57" s="1">
        <v>352</v>
      </c>
      <c r="J57" s="165">
        <f>'Data Input'!Q165</f>
        <v>66</v>
      </c>
      <c r="K57" s="7">
        <f t="shared" si="0"/>
        <v>2946088.244079099</v>
      </c>
    </row>
    <row r="58" spans="1:11" ht="12.75">
      <c r="A58" s="2">
        <v>39661</v>
      </c>
      <c r="B58" s="76">
        <f>'Data Input'!N166</f>
        <v>2986991.828830532</v>
      </c>
      <c r="C58">
        <v>28.1</v>
      </c>
      <c r="D58">
        <v>19.9</v>
      </c>
      <c r="E58">
        <v>5449.1</v>
      </c>
      <c r="F58" s="191">
        <v>140.01521702937399</v>
      </c>
      <c r="G58" s="92">
        <v>66</v>
      </c>
      <c r="H58" s="191">
        <v>140.01521702937399</v>
      </c>
      <c r="I58" s="1">
        <v>320</v>
      </c>
      <c r="J58" s="165">
        <f>'Data Input'!Q166</f>
        <v>66</v>
      </c>
      <c r="K58" s="7">
        <f t="shared" si="0"/>
        <v>2741137.9660483925</v>
      </c>
    </row>
    <row r="59" spans="1:13" ht="12.75">
      <c r="A59" s="2">
        <v>39692</v>
      </c>
      <c r="B59" s="76">
        <f>'Data Input'!N167</f>
        <v>2805966.880785944</v>
      </c>
      <c r="C59">
        <v>153.4</v>
      </c>
      <c r="D59">
        <v>7.6</v>
      </c>
      <c r="E59">
        <v>5448.3</v>
      </c>
      <c r="F59" s="191">
        <v>139.95674323188132</v>
      </c>
      <c r="G59" s="92">
        <v>66</v>
      </c>
      <c r="H59" s="191">
        <v>139.95674323188132</v>
      </c>
      <c r="I59" s="1">
        <v>336</v>
      </c>
      <c r="J59" s="165">
        <f>'Data Input'!Q167</f>
        <v>66</v>
      </c>
      <c r="K59" s="7">
        <f t="shared" si="0"/>
        <v>2752518.873124456</v>
      </c>
      <c r="L59" s="9"/>
      <c r="M59" t="s">
        <v>13</v>
      </c>
    </row>
    <row r="60" spans="1:13" ht="13.5" thickBot="1">
      <c r="A60" s="2">
        <v>39722</v>
      </c>
      <c r="B60" s="76">
        <f>'Data Input'!N168</f>
        <v>2950114.3963725674</v>
      </c>
      <c r="C60">
        <v>380.2</v>
      </c>
      <c r="D60">
        <v>0.3</v>
      </c>
      <c r="E60">
        <v>5462.1</v>
      </c>
      <c r="F60" s="191">
        <v>139.8982938544843</v>
      </c>
      <c r="G60" s="92">
        <v>66</v>
      </c>
      <c r="H60" s="191">
        <v>139.8982938544843</v>
      </c>
      <c r="I60" s="1">
        <v>352</v>
      </c>
      <c r="J60" s="165">
        <f>'Data Input'!Q168</f>
        <v>66</v>
      </c>
      <c r="K60" s="7">
        <f t="shared" si="0"/>
        <v>2908163.255303949</v>
      </c>
      <c r="L60" s="7"/>
      <c r="M60"/>
    </row>
    <row r="61" spans="1:14" ht="12.75">
      <c r="A61" s="2">
        <v>39753</v>
      </c>
      <c r="B61" s="76">
        <f>'Data Input'!N169</f>
        <v>3088285.3202342726</v>
      </c>
      <c r="C61">
        <v>573.2</v>
      </c>
      <c r="D61">
        <v>0</v>
      </c>
      <c r="E61">
        <v>5407</v>
      </c>
      <c r="F61" s="191">
        <v>139.83986888698453</v>
      </c>
      <c r="G61" s="92">
        <v>68</v>
      </c>
      <c r="H61" s="191">
        <v>139.83986888698453</v>
      </c>
      <c r="I61" s="1">
        <v>304</v>
      </c>
      <c r="J61" s="165">
        <f>'Data Input'!Q169</f>
        <v>68</v>
      </c>
      <c r="K61" s="7">
        <f t="shared" si="0"/>
        <v>3170931.1586772073</v>
      </c>
      <c r="L61" s="7"/>
      <c r="M61" s="86" t="s">
        <v>14</v>
      </c>
      <c r="N61" s="86"/>
    </row>
    <row r="62" spans="1:14" ht="12.75">
      <c r="A62" s="2">
        <v>39783</v>
      </c>
      <c r="B62" s="76">
        <f>'Data Input'!N170</f>
        <v>3554833.9410542226</v>
      </c>
      <c r="C62">
        <v>891.8</v>
      </c>
      <c r="D62">
        <v>0</v>
      </c>
      <c r="E62">
        <v>5397.9</v>
      </c>
      <c r="F62" s="191">
        <v>139.78146831918784</v>
      </c>
      <c r="G62" s="92">
        <v>66</v>
      </c>
      <c r="H62" s="191">
        <v>139.78146831918784</v>
      </c>
      <c r="I62" s="1">
        <v>336</v>
      </c>
      <c r="J62" s="165">
        <f>'Data Input'!Q170</f>
        <v>66</v>
      </c>
      <c r="K62" s="7">
        <f t="shared" si="0"/>
        <v>3523601.7476563444</v>
      </c>
      <c r="L62" s="7"/>
      <c r="M62" s="24" t="s">
        <v>15</v>
      </c>
      <c r="N62" s="24">
        <v>0.9201974734658104</v>
      </c>
    </row>
    <row r="63" spans="1:34" s="12" customFormat="1" ht="12.75">
      <c r="A63" s="2">
        <v>39814</v>
      </c>
      <c r="B63" s="76">
        <f>'Data Input'!N171</f>
        <v>3704932.420177593</v>
      </c>
      <c r="C63">
        <v>1046.7</v>
      </c>
      <c r="D63">
        <v>0</v>
      </c>
      <c r="E63">
        <v>5337.5</v>
      </c>
      <c r="F63" s="88">
        <v>139.3791116068711</v>
      </c>
      <c r="G63" s="92">
        <v>66</v>
      </c>
      <c r="H63" s="88">
        <v>139.3791116068711</v>
      </c>
      <c r="I63" s="1">
        <v>336</v>
      </c>
      <c r="J63" s="165">
        <f>'Data Input'!Q171</f>
        <v>66</v>
      </c>
      <c r="K63" s="7">
        <f t="shared" si="0"/>
        <v>3732797.2166861817</v>
      </c>
      <c r="L63" s="7"/>
      <c r="M63" s="24" t="s">
        <v>16</v>
      </c>
      <c r="N63" s="24">
        <v>0.8467633901728607</v>
      </c>
      <c r="O63"/>
      <c r="P63"/>
      <c r="Q63"/>
      <c r="R63"/>
      <c r="S63"/>
      <c r="T63"/>
      <c r="U63"/>
      <c r="V63"/>
      <c r="W63"/>
      <c r="X63"/>
      <c r="Y63"/>
      <c r="Z63" s="8"/>
      <c r="AA63" s="8"/>
      <c r="AC63" s="8"/>
      <c r="AD63" s="8"/>
      <c r="AE63" s="8"/>
      <c r="AF63" s="8"/>
      <c r="AG63" s="8"/>
      <c r="AH63" s="8"/>
    </row>
    <row r="64" spans="1:14" ht="12.75">
      <c r="A64" s="2">
        <v>39845</v>
      </c>
      <c r="B64" s="76">
        <f>'Data Input'!N172</f>
        <v>3256738.135273002</v>
      </c>
      <c r="C64">
        <v>790.3</v>
      </c>
      <c r="D64">
        <v>0</v>
      </c>
      <c r="E64">
        <v>5296.4</v>
      </c>
      <c r="F64" s="88">
        <v>138.97791306613385</v>
      </c>
      <c r="G64" s="92">
        <v>66</v>
      </c>
      <c r="H64" s="88">
        <v>138.97791306613385</v>
      </c>
      <c r="I64" s="1">
        <v>304</v>
      </c>
      <c r="J64" s="165">
        <f>'Data Input'!Q172</f>
        <v>66</v>
      </c>
      <c r="K64" s="7">
        <f t="shared" si="0"/>
        <v>3474060.1784570254</v>
      </c>
      <c r="L64" s="7"/>
      <c r="M64" s="24" t="s">
        <v>17</v>
      </c>
      <c r="N64" s="24">
        <v>0.8300031359730173</v>
      </c>
    </row>
    <row r="65" spans="1:14" ht="12.75">
      <c r="A65" s="2">
        <v>39873</v>
      </c>
      <c r="B65" s="76">
        <f>'Data Input'!N173</f>
        <v>3383792.5656527495</v>
      </c>
      <c r="C65">
        <v>696.2</v>
      </c>
      <c r="D65">
        <v>0</v>
      </c>
      <c r="E65">
        <v>5264.2</v>
      </c>
      <c r="F65" s="88">
        <v>138.57786936321438</v>
      </c>
      <c r="G65" s="92">
        <v>67</v>
      </c>
      <c r="H65" s="88">
        <v>138.57786936321438</v>
      </c>
      <c r="I65" s="1">
        <v>352</v>
      </c>
      <c r="J65" s="165">
        <f>'Data Input'!Q173</f>
        <v>67</v>
      </c>
      <c r="K65" s="7">
        <f t="shared" si="0"/>
        <v>3382247.3760561757</v>
      </c>
      <c r="L65" s="7"/>
      <c r="M65" s="24" t="s">
        <v>18</v>
      </c>
      <c r="N65" s="24">
        <v>142832.4381775108</v>
      </c>
    </row>
    <row r="66" spans="1:14" ht="13.5" thickBot="1">
      <c r="A66" s="2">
        <v>39904</v>
      </c>
      <c r="B66" s="76">
        <f>'Data Input'!N174</f>
        <v>2893608.190062347</v>
      </c>
      <c r="C66">
        <v>434.2</v>
      </c>
      <c r="D66">
        <v>0</v>
      </c>
      <c r="E66">
        <v>5275.6</v>
      </c>
      <c r="F66" s="88">
        <v>138.17897717394706</v>
      </c>
      <c r="G66" s="92">
        <v>66</v>
      </c>
      <c r="H66" s="88">
        <v>138.17897717394706</v>
      </c>
      <c r="I66" s="1">
        <v>320</v>
      </c>
      <c r="J66" s="165">
        <f>'Data Input'!Q174</f>
        <v>66</v>
      </c>
      <c r="K66" s="7">
        <f t="shared" si="0"/>
        <v>3060913.460766576</v>
      </c>
      <c r="L66" s="7"/>
      <c r="M66" s="36" t="s">
        <v>19</v>
      </c>
      <c r="N66" s="36">
        <v>72</v>
      </c>
    </row>
    <row r="67" spans="1:13" ht="12.75">
      <c r="A67" s="2">
        <v>39934</v>
      </c>
      <c r="B67" s="76">
        <f>'Data Input'!N175</f>
        <v>2852070.772718685</v>
      </c>
      <c r="C67">
        <v>264.3</v>
      </c>
      <c r="D67">
        <v>0.6</v>
      </c>
      <c r="E67">
        <v>5216</v>
      </c>
      <c r="F67" s="88">
        <v>137.78123318373483</v>
      </c>
      <c r="G67" s="92">
        <v>68</v>
      </c>
      <c r="H67" s="88">
        <v>137.78123318373483</v>
      </c>
      <c r="I67" s="1">
        <v>320</v>
      </c>
      <c r="J67" s="165">
        <f>'Data Input'!Q175</f>
        <v>68</v>
      </c>
      <c r="K67" s="7">
        <f t="shared" si="0"/>
        <v>2922352.3770977585</v>
      </c>
      <c r="L67" s="7"/>
      <c r="M67"/>
    </row>
    <row r="68" spans="1:13" ht="13.5" thickBot="1">
      <c r="A68" s="2">
        <v>39965</v>
      </c>
      <c r="B68" s="76">
        <f>'Data Input'!N176</f>
        <v>2892170.111467977</v>
      </c>
      <c r="C68">
        <v>93.2</v>
      </c>
      <c r="D68">
        <v>35.8</v>
      </c>
      <c r="E68">
        <v>5175.3</v>
      </c>
      <c r="F68" s="88">
        <v>137.38463408752156</v>
      </c>
      <c r="G68" s="92">
        <v>66</v>
      </c>
      <c r="H68" s="88">
        <v>137.38463408752156</v>
      </c>
      <c r="I68" s="1">
        <v>352</v>
      </c>
      <c r="J68" s="165">
        <f>'Data Input'!Q176</f>
        <v>66</v>
      </c>
      <c r="K68" s="7">
        <f aca="true" t="shared" si="1" ref="K68:K98">$N$18+C68*$N$19+D68*$N$20+E68*$N$21+F68*$N$22+G68*$N$23+H68*$N$24+I68*$N$25+J68*$N$26</f>
        <v>3105821.817282932</v>
      </c>
      <c r="L68" s="7"/>
      <c r="M68" t="s">
        <v>20</v>
      </c>
    </row>
    <row r="69" spans="1:18" ht="12.75">
      <c r="A69" s="2">
        <v>39995</v>
      </c>
      <c r="B69" s="76">
        <f>'Data Input'!N177</f>
        <v>3054601.3319478557</v>
      </c>
      <c r="C69">
        <v>47.8</v>
      </c>
      <c r="D69">
        <v>8.8</v>
      </c>
      <c r="E69">
        <v>5239.6</v>
      </c>
      <c r="F69" s="88">
        <v>136.98917658976464</v>
      </c>
      <c r="G69" s="92">
        <v>66</v>
      </c>
      <c r="H69" s="88">
        <v>136.98917658976464</v>
      </c>
      <c r="I69" s="1">
        <v>352</v>
      </c>
      <c r="J69" s="165">
        <f>'Data Input'!Q177</f>
        <v>66</v>
      </c>
      <c r="K69" s="7">
        <f t="shared" si="1"/>
        <v>2694937.026384865</v>
      </c>
      <c r="L69" s="7"/>
      <c r="M69" s="85"/>
      <c r="N69" s="85" t="s">
        <v>24</v>
      </c>
      <c r="O69" s="85" t="s">
        <v>25</v>
      </c>
      <c r="P69" s="85" t="s">
        <v>26</v>
      </c>
      <c r="Q69" s="85" t="s">
        <v>27</v>
      </c>
      <c r="R69" s="85" t="s">
        <v>28</v>
      </c>
    </row>
    <row r="70" spans="1:18" ht="12.75">
      <c r="A70" s="2">
        <v>40026</v>
      </c>
      <c r="B70" s="76">
        <f>'Data Input'!N178</f>
        <v>3167019.601360287</v>
      </c>
      <c r="C70">
        <v>60.8</v>
      </c>
      <c r="D70">
        <v>34</v>
      </c>
      <c r="E70">
        <v>5210.6</v>
      </c>
      <c r="F70" s="88">
        <v>136.59485740440758</v>
      </c>
      <c r="G70" s="92">
        <v>66</v>
      </c>
      <c r="H70" s="88">
        <v>136.59485740440758</v>
      </c>
      <c r="I70" s="1">
        <v>320</v>
      </c>
      <c r="J70" s="165">
        <f>'Data Input'!Q178</f>
        <v>66</v>
      </c>
      <c r="K70" s="7">
        <f t="shared" si="1"/>
        <v>2966755.825426883</v>
      </c>
      <c r="L70" s="7"/>
      <c r="M70" s="24" t="s">
        <v>21</v>
      </c>
      <c r="N70" s="24">
        <v>7</v>
      </c>
      <c r="O70" s="24">
        <v>7214948098954.25</v>
      </c>
      <c r="P70" s="24">
        <v>1030706871279.1786</v>
      </c>
      <c r="Q70" s="24">
        <v>50.522109037032095</v>
      </c>
      <c r="R70" s="24">
        <v>1.137277834259355E-23</v>
      </c>
    </row>
    <row r="71" spans="1:18" ht="12.75">
      <c r="A71" s="2">
        <v>40057</v>
      </c>
      <c r="B71" s="76">
        <f>'Data Input'!N179</f>
        <v>2896995.9285849235</v>
      </c>
      <c r="C71">
        <v>113.6</v>
      </c>
      <c r="D71">
        <v>6.8</v>
      </c>
      <c r="E71">
        <v>5284.8</v>
      </c>
      <c r="F71" s="88">
        <v>136.20167325485272</v>
      </c>
      <c r="G71" s="92">
        <v>67</v>
      </c>
      <c r="H71" s="88">
        <v>136.20167325485272</v>
      </c>
      <c r="I71" s="1">
        <v>336</v>
      </c>
      <c r="J71" s="165">
        <f>'Data Input'!Q179</f>
        <v>67</v>
      </c>
      <c r="K71" s="7">
        <f t="shared" si="1"/>
        <v>2650106.134699979</v>
      </c>
      <c r="L71" s="7"/>
      <c r="M71" s="24" t="s">
        <v>22</v>
      </c>
      <c r="N71" s="24">
        <v>64</v>
      </c>
      <c r="O71" s="24">
        <v>1305670745326.8767</v>
      </c>
      <c r="P71" s="24">
        <v>20401105395.73245</v>
      </c>
      <c r="Q71" s="24"/>
      <c r="R71" s="24"/>
    </row>
    <row r="72" spans="1:18" ht="13.5" thickBot="1">
      <c r="A72" s="2">
        <v>40087</v>
      </c>
      <c r="B72" s="76">
        <f>'Data Input'!N180</f>
        <v>2921117.608161723</v>
      </c>
      <c r="C72">
        <v>418.2</v>
      </c>
      <c r="D72">
        <v>0</v>
      </c>
      <c r="E72">
        <v>5296.3</v>
      </c>
      <c r="F72" s="88">
        <v>135.80962087393394</v>
      </c>
      <c r="G72" s="92">
        <v>66</v>
      </c>
      <c r="H72" s="88">
        <v>135.80962087393394</v>
      </c>
      <c r="I72" s="1">
        <v>336</v>
      </c>
      <c r="J72" s="165">
        <f>'Data Input'!Q180</f>
        <v>66</v>
      </c>
      <c r="K72" s="7">
        <f t="shared" si="1"/>
        <v>2877563.562792902</v>
      </c>
      <c r="L72" s="7"/>
      <c r="M72" s="36" t="s">
        <v>7</v>
      </c>
      <c r="N72" s="36">
        <v>71</v>
      </c>
      <c r="O72" s="36">
        <v>8520618844281.127</v>
      </c>
      <c r="P72" s="36"/>
      <c r="Q72" s="36"/>
      <c r="R72" s="36"/>
    </row>
    <row r="73" spans="1:13" ht="13.5" thickBot="1">
      <c r="A73" s="2">
        <v>40118</v>
      </c>
      <c r="B73" s="76">
        <f>'Data Input'!N181</f>
        <v>2876206.612507085</v>
      </c>
      <c r="C73">
        <v>453.3</v>
      </c>
      <c r="D73">
        <v>0</v>
      </c>
      <c r="E73">
        <v>5300.7</v>
      </c>
      <c r="F73" s="88">
        <v>135.41869700388958</v>
      </c>
      <c r="G73" s="92">
        <v>66</v>
      </c>
      <c r="H73" s="88">
        <v>135.41869700388958</v>
      </c>
      <c r="I73" s="1">
        <v>320</v>
      </c>
      <c r="J73" s="165">
        <f>'Data Input'!Q181</f>
        <v>66</v>
      </c>
      <c r="K73" s="7">
        <f t="shared" si="1"/>
        <v>2887281.8141695773</v>
      </c>
      <c r="L73" s="7"/>
      <c r="M73"/>
    </row>
    <row r="74" spans="1:34" s="20" customFormat="1" ht="12.75">
      <c r="A74" s="2">
        <v>40148</v>
      </c>
      <c r="B74" s="76">
        <f>'Data Input'!N182</f>
        <v>3303112.7243529195</v>
      </c>
      <c r="C74">
        <v>826.5</v>
      </c>
      <c r="D74">
        <v>0</v>
      </c>
      <c r="E74">
        <v>5301.4</v>
      </c>
      <c r="F74" s="182">
        <v>135.02889839633545</v>
      </c>
      <c r="G74" s="92">
        <v>66</v>
      </c>
      <c r="H74" s="182">
        <v>135.02889839633545</v>
      </c>
      <c r="I74" s="1">
        <v>352</v>
      </c>
      <c r="J74" s="165">
        <f>'Data Input'!Q182</f>
        <v>66</v>
      </c>
      <c r="K74" s="7">
        <f t="shared" si="1"/>
        <v>3268653.132548822</v>
      </c>
      <c r="L74" s="7"/>
      <c r="M74" s="85"/>
      <c r="N74" s="85" t="s">
        <v>29</v>
      </c>
      <c r="O74" s="85" t="s">
        <v>18</v>
      </c>
      <c r="P74" s="85" t="s">
        <v>30</v>
      </c>
      <c r="Q74" s="85" t="s">
        <v>31</v>
      </c>
      <c r="R74" s="85" t="s">
        <v>32</v>
      </c>
      <c r="S74" s="85" t="s">
        <v>33</v>
      </c>
      <c r="T74" s="85" t="s">
        <v>34</v>
      </c>
      <c r="U74" s="85" t="s">
        <v>35</v>
      </c>
      <c r="V74" s="85" t="s">
        <v>35</v>
      </c>
      <c r="W74"/>
      <c r="X74"/>
      <c r="Y74"/>
      <c r="Z74" s="18"/>
      <c r="AA74" s="18"/>
      <c r="AC74" s="18"/>
      <c r="AD74" s="18"/>
      <c r="AE74" s="18"/>
      <c r="AF74" s="18"/>
      <c r="AG74" s="18"/>
      <c r="AH74" s="18"/>
    </row>
    <row r="75" spans="1:27" ht="12.75">
      <c r="A75" s="2">
        <v>40179</v>
      </c>
      <c r="C75" s="181">
        <f aca="true" t="shared" si="2" ref="C75:D86">(C3+C15+C27+C39+C51+C63)/6</f>
        <v>947.1833333333334</v>
      </c>
      <c r="D75" s="181">
        <f t="shared" si="2"/>
        <v>0</v>
      </c>
      <c r="E75">
        <v>5315.3</v>
      </c>
      <c r="F75" s="88">
        <v>135.32901731143812</v>
      </c>
      <c r="G75" s="87">
        <f aca="true" t="shared" si="3" ref="G75:G80">G74+($J$81-$J$74)/7</f>
        <v>66.14285714285714</v>
      </c>
      <c r="H75" s="88">
        <v>135.32901731143812</v>
      </c>
      <c r="I75" s="1">
        <v>320</v>
      </c>
      <c r="J75" s="87">
        <f aca="true" t="shared" si="4" ref="J75:J80">J74+($J$81-$J$74)/7</f>
        <v>66.14285714285714</v>
      </c>
      <c r="K75" s="7">
        <f t="shared" si="1"/>
        <v>3403057.1302195527</v>
      </c>
      <c r="L75" s="7"/>
      <c r="M75" s="24" t="s">
        <v>23</v>
      </c>
      <c r="N75" s="24">
        <v>-3335407.1487854416</v>
      </c>
      <c r="O75" s="24">
        <v>2118512.318758394</v>
      </c>
      <c r="P75" s="24">
        <v>-1.5744100797772271</v>
      </c>
      <c r="Q75" s="24">
        <v>0.12032352945127</v>
      </c>
      <c r="R75" s="24">
        <v>-7567618.208138419</v>
      </c>
      <c r="S75" s="24">
        <v>896803.9105675356</v>
      </c>
      <c r="T75" s="24">
        <v>-7567618.208138419</v>
      </c>
      <c r="U75" s="24">
        <v>896803.9105675356</v>
      </c>
      <c r="V75" s="24">
        <v>3451918.0948298555</v>
      </c>
      <c r="Z75" s="8"/>
      <c r="AA75" s="8"/>
    </row>
    <row r="76" spans="1:22" ht="12.75">
      <c r="A76" s="2">
        <v>40210</v>
      </c>
      <c r="C76" s="181">
        <f t="shared" si="2"/>
        <v>817.8666666666667</v>
      </c>
      <c r="D76" s="181">
        <f t="shared" si="2"/>
        <v>0</v>
      </c>
      <c r="E76">
        <v>5323.9</v>
      </c>
      <c r="F76" s="88">
        <v>135.62980327903304</v>
      </c>
      <c r="G76" s="87">
        <f t="shared" si="3"/>
        <v>66.28571428571428</v>
      </c>
      <c r="H76" s="88">
        <v>135.62980327903304</v>
      </c>
      <c r="I76" s="1">
        <v>304</v>
      </c>
      <c r="J76" s="87">
        <f t="shared" si="4"/>
        <v>66.28571428571428</v>
      </c>
      <c r="K76" s="7">
        <f t="shared" si="1"/>
        <v>3271412.7954920586</v>
      </c>
      <c r="L76" s="11" t="str">
        <f>$C$2</f>
        <v>Heating Degree Days</v>
      </c>
      <c r="M76" s="24" t="s">
        <v>81</v>
      </c>
      <c r="N76" s="24">
        <v>1061.7579611629783</v>
      </c>
      <c r="O76" s="24">
        <v>70.07654946021093</v>
      </c>
      <c r="P76" s="24">
        <v>15.15140185042699</v>
      </c>
      <c r="Q76" s="24">
        <v>7.585080727679795E-23</v>
      </c>
      <c r="R76" s="24">
        <v>921.7640866876022</v>
      </c>
      <c r="S76" s="24">
        <v>1201.7518356383544</v>
      </c>
      <c r="T76" s="24">
        <v>921.7640866876022</v>
      </c>
      <c r="U76" s="24">
        <v>1201.7518356383544</v>
      </c>
      <c r="V76" s="24">
        <v>4069.797626759661</v>
      </c>
    </row>
    <row r="77" spans="1:22" ht="12.75">
      <c r="A77" s="2">
        <v>40238</v>
      </c>
      <c r="C77" s="181">
        <f t="shared" si="2"/>
        <v>700.6333333333333</v>
      </c>
      <c r="D77" s="181">
        <f t="shared" si="2"/>
        <v>0</v>
      </c>
      <c r="E77">
        <v>5320</v>
      </c>
      <c r="F77" s="88">
        <v>135.9312577817293</v>
      </c>
      <c r="G77" s="87">
        <f t="shared" si="3"/>
        <v>66.42857142857142</v>
      </c>
      <c r="H77" s="88">
        <v>135.9312577817293</v>
      </c>
      <c r="I77" s="1">
        <v>368</v>
      </c>
      <c r="J77" s="87">
        <f t="shared" si="4"/>
        <v>66.42857142857142</v>
      </c>
      <c r="K77" s="7">
        <f t="shared" si="1"/>
        <v>3166434.012035246</v>
      </c>
      <c r="L77" s="11" t="str">
        <f>$D$2</f>
        <v>Cooling Degree Days</v>
      </c>
      <c r="M77" s="24" t="s">
        <v>82</v>
      </c>
      <c r="N77" s="24">
        <v>9069.63182141794</v>
      </c>
      <c r="O77" s="24">
        <v>1096.1215264467448</v>
      </c>
      <c r="P77" s="24">
        <v>8.274294047320298</v>
      </c>
      <c r="Q77" s="24">
        <v>1.0596232004855977E-11</v>
      </c>
      <c r="R77" s="24">
        <v>6879.879321257076</v>
      </c>
      <c r="S77" s="24">
        <v>11259.384321578802</v>
      </c>
      <c r="T77" s="24">
        <v>6879.879321257076</v>
      </c>
      <c r="U77" s="24">
        <v>11259.384321578802</v>
      </c>
      <c r="V77" s="24">
        <v>11839.5868782012</v>
      </c>
    </row>
    <row r="78" spans="1:22" ht="12.75">
      <c r="A78" s="2">
        <v>40269</v>
      </c>
      <c r="C78" s="181">
        <f t="shared" si="2"/>
        <v>404.5666666666666</v>
      </c>
      <c r="D78" s="181">
        <f t="shared" si="2"/>
        <v>0</v>
      </c>
      <c r="E78">
        <v>5337.8</v>
      </c>
      <c r="F78" s="88">
        <v>136.23338230543126</v>
      </c>
      <c r="G78" s="87">
        <f t="shared" si="3"/>
        <v>66.57142857142856</v>
      </c>
      <c r="H78" s="88">
        <v>136.23338230543126</v>
      </c>
      <c r="I78" s="1">
        <v>320</v>
      </c>
      <c r="J78" s="87">
        <f t="shared" si="4"/>
        <v>66.57142857142856</v>
      </c>
      <c r="K78" s="7">
        <f t="shared" si="1"/>
        <v>2843648.2673899597</v>
      </c>
      <c r="L78" s="11" t="str">
        <f>$E$2</f>
        <v>Employment Stats</v>
      </c>
      <c r="M78" s="24" t="s">
        <v>83</v>
      </c>
      <c r="N78" s="24">
        <v>41995.602527370516</v>
      </c>
      <c r="O78" s="24">
        <v>15890.292050306289</v>
      </c>
      <c r="P78" s="24">
        <v>2.6428464873029847</v>
      </c>
      <c r="Q78" s="24">
        <v>0.010324648127645445</v>
      </c>
      <c r="R78" s="24">
        <v>10251.123556830895</v>
      </c>
      <c r="S78" s="24">
        <v>73740.08149791014</v>
      </c>
      <c r="T78" s="24">
        <v>10251.123556830895</v>
      </c>
      <c r="U78" s="24">
        <v>73740.08149791014</v>
      </c>
      <c r="V78" s="24">
        <v>31312.853420123785</v>
      </c>
    </row>
    <row r="79" spans="1:22" ht="12.75">
      <c r="A79" s="2">
        <v>40299</v>
      </c>
      <c r="C79" s="181">
        <f t="shared" si="2"/>
        <v>226.51666666666665</v>
      </c>
      <c r="D79" s="181">
        <f t="shared" si="2"/>
        <v>4.8999999999999995</v>
      </c>
      <c r="E79" s="190">
        <f>E78+5</f>
        <v>5342.8</v>
      </c>
      <c r="F79" s="88">
        <v>136.5361783393459</v>
      </c>
      <c r="G79" s="87">
        <f t="shared" si="3"/>
        <v>66.7142857142857</v>
      </c>
      <c r="H79" s="88">
        <v>136.5361783393459</v>
      </c>
      <c r="I79" s="1">
        <v>320</v>
      </c>
      <c r="J79" s="87">
        <f t="shared" si="4"/>
        <v>66.7142857142857</v>
      </c>
      <c r="K79" s="7">
        <f t="shared" si="1"/>
        <v>2711694.3635434536</v>
      </c>
      <c r="L79" s="11" t="str">
        <f>$F$2</f>
        <v>Ontario Real GDP Monthly %</v>
      </c>
      <c r="M79" s="24" t="s">
        <v>84</v>
      </c>
      <c r="N79" s="24">
        <v>-106182.08969004534</v>
      </c>
      <c r="O79" s="24">
        <v>35901.4422159125</v>
      </c>
      <c r="P79" s="24">
        <v>-2.957599559690739</v>
      </c>
      <c r="Q79" s="24">
        <v>0.0043396779062816</v>
      </c>
      <c r="R79" s="24">
        <v>-177903.40065318212</v>
      </c>
      <c r="S79" s="24">
        <v>-34460.77872690854</v>
      </c>
      <c r="T79" s="24">
        <v>-177903.40065318212</v>
      </c>
      <c r="U79" s="24">
        <v>-34460.77872690854</v>
      </c>
      <c r="V79" s="24">
        <v>261105.93795721952</v>
      </c>
    </row>
    <row r="80" spans="1:22" ht="12.75">
      <c r="A80" s="2">
        <v>40330</v>
      </c>
      <c r="C80" s="181">
        <f t="shared" si="2"/>
        <v>64.51666666666667</v>
      </c>
      <c r="D80" s="181">
        <f t="shared" si="2"/>
        <v>37.38333333333333</v>
      </c>
      <c r="E80" s="190">
        <f aca="true" t="shared" si="5" ref="E80:E98">E79+5</f>
        <v>5347.8</v>
      </c>
      <c r="F80" s="88">
        <v>136.83964737599013</v>
      </c>
      <c r="G80" s="87">
        <f t="shared" si="3"/>
        <v>66.85714285714283</v>
      </c>
      <c r="H80" s="88">
        <v>136.83964737599013</v>
      </c>
      <c r="I80" s="1">
        <v>352</v>
      </c>
      <c r="J80" s="87">
        <f t="shared" si="4"/>
        <v>66.85714285714283</v>
      </c>
      <c r="K80" s="7">
        <f t="shared" si="1"/>
        <v>2871198.4907168904</v>
      </c>
      <c r="L80" s="11" t="str">
        <f>$G$2</f>
        <v>Number of Customers</v>
      </c>
      <c r="M80" s="24" t="s">
        <v>85</v>
      </c>
      <c r="N80" s="24">
        <v>82.97501772582665</v>
      </c>
      <c r="O80" s="24">
        <v>60.32313589312487</v>
      </c>
      <c r="P80" s="24">
        <v>1.375509023152151</v>
      </c>
      <c r="Q80" s="24">
        <v>0.1737690901012524</v>
      </c>
      <c r="R80" s="24">
        <v>-37.534190835849586</v>
      </c>
      <c r="S80" s="24">
        <v>203.48422628750288</v>
      </c>
      <c r="T80" s="24">
        <v>-37.534190835849586</v>
      </c>
      <c r="U80" s="24">
        <v>203.48422628750288</v>
      </c>
      <c r="V80" s="24">
        <v>16676.094886798528</v>
      </c>
    </row>
    <row r="81" spans="1:22" ht="13.5" thickBot="1">
      <c r="A81" s="2">
        <v>40360</v>
      </c>
      <c r="C81" s="181">
        <f t="shared" si="2"/>
        <v>25.616666666666664</v>
      </c>
      <c r="D81" s="181">
        <f t="shared" si="2"/>
        <v>51.63333333333333</v>
      </c>
      <c r="E81" s="190">
        <f t="shared" si="5"/>
        <v>5352.8</v>
      </c>
      <c r="F81" s="88">
        <v>137.1437909111982</v>
      </c>
      <c r="G81" s="62">
        <v>67</v>
      </c>
      <c r="H81" s="88">
        <v>137.1437909111982</v>
      </c>
      <c r="I81" s="1">
        <v>336</v>
      </c>
      <c r="J81" s="62">
        <v>67</v>
      </c>
      <c r="K81" s="7">
        <f t="shared" si="1"/>
        <v>2983481.7690740293</v>
      </c>
      <c r="L81" s="11" t="str">
        <f>$H$2</f>
        <v>Ontario Real GDP Monthly %</v>
      </c>
      <c r="M81" s="24" t="s">
        <v>86</v>
      </c>
      <c r="N81" s="24">
        <v>-691.565803404698</v>
      </c>
      <c r="O81" s="24">
        <v>418.0496843776045</v>
      </c>
      <c r="P81" s="24">
        <v>-1.6542670147791319</v>
      </c>
      <c r="Q81" s="24">
        <v>0.10297010645270854</v>
      </c>
      <c r="R81" s="24">
        <v>-1526.7153004908637</v>
      </c>
      <c r="S81" s="24">
        <v>143.58369368146748</v>
      </c>
      <c r="T81" s="24">
        <v>-1526.7153004908637</v>
      </c>
      <c r="U81" s="24">
        <v>143.58369368146748</v>
      </c>
      <c r="V81" s="36">
        <v>3054.9137236557763</v>
      </c>
    </row>
    <row r="82" spans="1:21" ht="13.5" thickBot="1">
      <c r="A82" s="2">
        <v>40391</v>
      </c>
      <c r="C82" s="181">
        <f t="shared" si="2"/>
        <v>45.083333333333336</v>
      </c>
      <c r="D82" s="181">
        <f t="shared" si="2"/>
        <v>34.666666666666664</v>
      </c>
      <c r="E82" s="190">
        <f t="shared" si="5"/>
        <v>5357.8</v>
      </c>
      <c r="F82" s="88">
        <v>137.44861044412903</v>
      </c>
      <c r="G82" s="87">
        <f aca="true" t="shared" si="6" ref="G82:G91">G81+($J$92-$J$81)/11</f>
        <v>67.0909090909091</v>
      </c>
      <c r="H82" s="88">
        <v>137.44861044412903</v>
      </c>
      <c r="I82" s="1">
        <v>336</v>
      </c>
      <c r="J82" s="87">
        <f aca="true" t="shared" si="7" ref="J82:J91">J81+($J$92-$J$81)/11</f>
        <v>67.0909090909091</v>
      </c>
      <c r="K82" s="7">
        <f t="shared" si="1"/>
        <v>2849209.307616666</v>
      </c>
      <c r="L82" s="11" t="str">
        <f>$I$2</f>
        <v>Number of Peak Hours</v>
      </c>
      <c r="M82" s="36" t="s">
        <v>87</v>
      </c>
      <c r="N82" s="36">
        <v>1612.4987275426774</v>
      </c>
      <c r="O82" s="36">
        <v>1020.5841305441558</v>
      </c>
      <c r="P82" s="36">
        <v>1.5799762893461065</v>
      </c>
      <c r="Q82" s="36">
        <v>0.11904239428155394</v>
      </c>
      <c r="R82" s="36">
        <v>-426.35061312132507</v>
      </c>
      <c r="S82" s="36">
        <v>3651.34806820668</v>
      </c>
      <c r="T82" s="36">
        <v>-426.35061312132507</v>
      </c>
      <c r="U82" s="36">
        <v>3651.34806820668</v>
      </c>
    </row>
    <row r="83" spans="1:12" ht="12.75">
      <c r="A83" s="2">
        <v>40422</v>
      </c>
      <c r="C83" s="181">
        <f t="shared" si="2"/>
        <v>123.90000000000002</v>
      </c>
      <c r="D83" s="181">
        <f t="shared" si="2"/>
        <v>10.850000000000001</v>
      </c>
      <c r="E83" s="190">
        <f t="shared" si="5"/>
        <v>5362.8</v>
      </c>
      <c r="F83" s="88">
        <v>137.7541074772736</v>
      </c>
      <c r="G83" s="87">
        <f t="shared" si="6"/>
        <v>67.18181818181819</v>
      </c>
      <c r="H83" s="88">
        <v>137.7541074772736</v>
      </c>
      <c r="I83" s="1">
        <v>336</v>
      </c>
      <c r="J83" s="87">
        <f t="shared" si="7"/>
        <v>67.18181818181819</v>
      </c>
      <c r="K83" s="7">
        <f t="shared" si="1"/>
        <v>2711468.4559426457</v>
      </c>
      <c r="L83" s="33"/>
    </row>
    <row r="84" spans="1:12" ht="12.75">
      <c r="A84" s="2">
        <v>40452</v>
      </c>
      <c r="C84" s="181">
        <f t="shared" si="2"/>
        <v>349.3333333333333</v>
      </c>
      <c r="D84" s="181">
        <f t="shared" si="2"/>
        <v>1.2166666666666666</v>
      </c>
      <c r="E84" s="190">
        <f t="shared" si="5"/>
        <v>5367.8</v>
      </c>
      <c r="F84" s="88">
        <v>138.0602835164624</v>
      </c>
      <c r="G84" s="87">
        <f t="shared" si="6"/>
        <v>67.27272727272728</v>
      </c>
      <c r="H84" s="88">
        <v>138.0602835164624</v>
      </c>
      <c r="I84" s="1">
        <v>320</v>
      </c>
      <c r="J84" s="87">
        <f t="shared" si="7"/>
        <v>67.27272727272728</v>
      </c>
      <c r="K84" s="7">
        <f t="shared" si="1"/>
        <v>2874048.586616366</v>
      </c>
      <c r="L84" s="33"/>
    </row>
    <row r="85" spans="1:13" ht="12.75">
      <c r="A85" s="2">
        <v>40483</v>
      </c>
      <c r="C85" s="181">
        <f t="shared" si="2"/>
        <v>537.1500000000001</v>
      </c>
      <c r="D85" s="181">
        <f t="shared" si="2"/>
        <v>0</v>
      </c>
      <c r="E85" s="190">
        <f t="shared" si="5"/>
        <v>5372.8</v>
      </c>
      <c r="F85" s="88">
        <v>138.36714007087275</v>
      </c>
      <c r="G85" s="87">
        <f t="shared" si="6"/>
        <v>67.36363636363637</v>
      </c>
      <c r="H85" s="88">
        <v>138.36714007087275</v>
      </c>
      <c r="I85" s="1">
        <v>336</v>
      </c>
      <c r="J85" s="87">
        <f t="shared" si="7"/>
        <v>67.36363636363637</v>
      </c>
      <c r="K85" s="7">
        <f t="shared" si="1"/>
        <v>3079369.233157319</v>
      </c>
      <c r="L85" s="9"/>
      <c r="M85" t="s">
        <v>13</v>
      </c>
    </row>
    <row r="86" spans="1:13" ht="13.5" thickBot="1">
      <c r="A86" s="2">
        <v>40513</v>
      </c>
      <c r="C86" s="181">
        <f t="shared" si="2"/>
        <v>825.4166666666666</v>
      </c>
      <c r="D86" s="181">
        <f t="shared" si="2"/>
        <v>0</v>
      </c>
      <c r="E86" s="190">
        <f t="shared" si="5"/>
        <v>5377.8</v>
      </c>
      <c r="F86" s="182">
        <v>138.6746786530365</v>
      </c>
      <c r="G86" s="87">
        <f t="shared" si="6"/>
        <v>67.45454545454547</v>
      </c>
      <c r="H86" s="182">
        <v>138.6746786530365</v>
      </c>
      <c r="I86" s="1">
        <v>368</v>
      </c>
      <c r="J86" s="87">
        <f t="shared" si="7"/>
        <v>67.45454545454547</v>
      </c>
      <c r="K86" s="7">
        <f t="shared" si="1"/>
        <v>3406027.842045377</v>
      </c>
      <c r="L86" s="7"/>
      <c r="M86"/>
    </row>
    <row r="87" spans="1:14" ht="12.75">
      <c r="A87" s="2">
        <v>40544</v>
      </c>
      <c r="C87" s="181">
        <f>C75</f>
        <v>947.1833333333334</v>
      </c>
      <c r="D87" s="181">
        <f>D75</f>
        <v>0</v>
      </c>
      <c r="E87" s="190">
        <f t="shared" si="5"/>
        <v>5382.8</v>
      </c>
      <c r="F87" s="88">
        <v>139.03916243618784</v>
      </c>
      <c r="G87" s="87">
        <f t="shared" si="6"/>
        <v>67.54545454545456</v>
      </c>
      <c r="H87" s="88">
        <v>139.03916243618784</v>
      </c>
      <c r="I87" s="37">
        <v>320</v>
      </c>
      <c r="J87" s="87">
        <f t="shared" si="7"/>
        <v>67.54545454545456</v>
      </c>
      <c r="K87" s="7">
        <f t="shared" si="1"/>
        <v>3555114.3685094193</v>
      </c>
      <c r="L87" s="7"/>
      <c r="M87" s="86" t="s">
        <v>14</v>
      </c>
      <c r="N87" s="86"/>
    </row>
    <row r="88" spans="1:14" ht="12.75">
      <c r="A88" s="2">
        <v>40575</v>
      </c>
      <c r="C88" s="181">
        <f aca="true" t="shared" si="8" ref="C88:D98">C76</f>
        <v>817.8666666666667</v>
      </c>
      <c r="D88" s="181">
        <f t="shared" si="8"/>
        <v>0</v>
      </c>
      <c r="E88" s="190">
        <f t="shared" si="5"/>
        <v>5387.8</v>
      </c>
      <c r="F88" s="88">
        <v>139.4046042055373</v>
      </c>
      <c r="G88" s="87">
        <f t="shared" si="6"/>
        <v>67.63636363636365</v>
      </c>
      <c r="H88" s="88">
        <v>139.4046042055373</v>
      </c>
      <c r="I88" s="37">
        <v>304</v>
      </c>
      <c r="J88" s="87">
        <f t="shared" si="7"/>
        <v>67.63636363636365</v>
      </c>
      <c r="K88" s="7">
        <f t="shared" si="1"/>
        <v>3431273.595440273</v>
      </c>
      <c r="L88" s="7"/>
      <c r="M88" s="24" t="s">
        <v>15</v>
      </c>
      <c r="N88" s="24">
        <v>0.916944046305786</v>
      </c>
    </row>
    <row r="89" spans="1:14" ht="12.75">
      <c r="A89" s="2">
        <v>40603</v>
      </c>
      <c r="C89" s="181">
        <f t="shared" si="8"/>
        <v>700.6333333333333</v>
      </c>
      <c r="D89" s="181">
        <f t="shared" si="8"/>
        <v>0</v>
      </c>
      <c r="E89" s="190">
        <f t="shared" si="5"/>
        <v>5392.8</v>
      </c>
      <c r="F89" s="88">
        <v>139.77100647899545</v>
      </c>
      <c r="G89" s="87">
        <f t="shared" si="6"/>
        <v>67.72727272727275</v>
      </c>
      <c r="H89" s="88">
        <v>139.77100647899545</v>
      </c>
      <c r="I89" s="37">
        <v>368</v>
      </c>
      <c r="J89" s="87">
        <f t="shared" si="7"/>
        <v>67.72727272727275</v>
      </c>
      <c r="K89" s="7">
        <f t="shared" si="1"/>
        <v>3320628.4075774224</v>
      </c>
      <c r="L89" s="7"/>
      <c r="M89" s="24" t="s">
        <v>16</v>
      </c>
      <c r="N89" s="24">
        <v>0.8407863840556274</v>
      </c>
    </row>
    <row r="90" spans="1:14" ht="12.75">
      <c r="A90" s="2">
        <v>40634</v>
      </c>
      <c r="C90" s="181">
        <f t="shared" si="8"/>
        <v>404.5666666666666</v>
      </c>
      <c r="D90" s="181">
        <f t="shared" si="8"/>
        <v>0</v>
      </c>
      <c r="E90" s="190">
        <f t="shared" si="5"/>
        <v>5397.8</v>
      </c>
      <c r="F90" s="88">
        <v>140.1383717810907</v>
      </c>
      <c r="G90" s="87">
        <f t="shared" si="6"/>
        <v>67.81818181818184</v>
      </c>
      <c r="H90" s="88">
        <v>140.1383717810907</v>
      </c>
      <c r="I90" s="37">
        <v>320</v>
      </c>
      <c r="J90" s="87">
        <f t="shared" si="7"/>
        <v>67.81818181818184</v>
      </c>
      <c r="K90" s="7">
        <f t="shared" si="1"/>
        <v>3015608.6035189778</v>
      </c>
      <c r="L90" s="7"/>
      <c r="M90" s="24" t="s">
        <v>17</v>
      </c>
      <c r="N90" s="24">
        <v>0.8260897425838392</v>
      </c>
    </row>
    <row r="91" spans="1:14" ht="12.75">
      <c r="A91" s="2">
        <v>40664</v>
      </c>
      <c r="C91" s="181">
        <f t="shared" si="8"/>
        <v>226.51666666666665</v>
      </c>
      <c r="D91" s="181">
        <f t="shared" si="8"/>
        <v>4.8999999999999995</v>
      </c>
      <c r="E91" s="190">
        <f t="shared" si="5"/>
        <v>5402.8</v>
      </c>
      <c r="F91" s="88">
        <v>140.50670264298682</v>
      </c>
      <c r="G91" s="87">
        <f t="shared" si="6"/>
        <v>67.90909090909093</v>
      </c>
      <c r="H91" s="88">
        <v>140.50670264298682</v>
      </c>
      <c r="I91" s="37">
        <v>320</v>
      </c>
      <c r="J91" s="87">
        <f t="shared" si="7"/>
        <v>67.90909090909093</v>
      </c>
      <c r="K91" s="7">
        <f t="shared" si="1"/>
        <v>2887627.096378725</v>
      </c>
      <c r="L91" s="7"/>
      <c r="M91" s="24" t="s">
        <v>18</v>
      </c>
      <c r="N91" s="24">
        <v>144467.11290818773</v>
      </c>
    </row>
    <row r="92" spans="1:14" ht="13.5" thickBot="1">
      <c r="A92" s="2">
        <v>40695</v>
      </c>
      <c r="C92" s="181">
        <f t="shared" si="8"/>
        <v>64.51666666666667</v>
      </c>
      <c r="D92" s="181">
        <f t="shared" si="8"/>
        <v>37.38333333333333</v>
      </c>
      <c r="E92" s="190">
        <f t="shared" si="5"/>
        <v>5407.8</v>
      </c>
      <c r="F92" s="88">
        <v>140.87600160250034</v>
      </c>
      <c r="G92" s="62">
        <v>68</v>
      </c>
      <c r="H92" s="88">
        <v>140.87600160250034</v>
      </c>
      <c r="I92" s="37">
        <v>352</v>
      </c>
      <c r="J92" s="62">
        <v>68</v>
      </c>
      <c r="K92" s="7">
        <f t="shared" si="1"/>
        <v>3051121.5074490346</v>
      </c>
      <c r="L92" s="7"/>
      <c r="M92" s="36" t="s">
        <v>19</v>
      </c>
      <c r="N92" s="36">
        <v>72</v>
      </c>
    </row>
    <row r="93" spans="1:13" ht="12.75">
      <c r="A93" s="2">
        <v>40725</v>
      </c>
      <c r="C93" s="181">
        <f t="shared" si="8"/>
        <v>25.616666666666664</v>
      </c>
      <c r="D93" s="181">
        <f t="shared" si="8"/>
        <v>51.63333333333333</v>
      </c>
      <c r="E93" s="190">
        <f t="shared" si="5"/>
        <v>5412.8</v>
      </c>
      <c r="F93" s="88">
        <v>141.246271204118</v>
      </c>
      <c r="G93" s="87">
        <f aca="true" t="shared" si="9" ref="G93:G98">G92+($J$92-$J$81)/11</f>
        <v>68.0909090909091</v>
      </c>
      <c r="H93" s="88">
        <v>141.246271204118</v>
      </c>
      <c r="I93" s="37">
        <v>336</v>
      </c>
      <c r="J93" s="87">
        <f aca="true" t="shared" si="10" ref="J93:J98">J92+($J$92-$J$81)/11</f>
        <v>68.0909090909091</v>
      </c>
      <c r="K93" s="7">
        <f t="shared" si="1"/>
        <v>3167413.0204577865</v>
      </c>
      <c r="L93" s="7"/>
      <c r="M93"/>
    </row>
    <row r="94" spans="1:13" ht="13.5" thickBot="1">
      <c r="A94" s="2">
        <v>40756</v>
      </c>
      <c r="C94" s="181">
        <f t="shared" si="8"/>
        <v>45.083333333333336</v>
      </c>
      <c r="D94" s="181">
        <f t="shared" si="8"/>
        <v>34.666666666666664</v>
      </c>
      <c r="E94" s="190">
        <f t="shared" si="5"/>
        <v>5417.8</v>
      </c>
      <c r="F94" s="88">
        <v>141.61751399901428</v>
      </c>
      <c r="G94" s="87">
        <f t="shared" si="9"/>
        <v>68.18181818181819</v>
      </c>
      <c r="H94" s="88">
        <v>141.61751399901428</v>
      </c>
      <c r="I94" s="37">
        <v>336</v>
      </c>
      <c r="J94" s="87">
        <f t="shared" si="10"/>
        <v>68.18181818181819</v>
      </c>
      <c r="K94" s="7">
        <f t="shared" si="1"/>
        <v>3037166.808174751</v>
      </c>
      <c r="L94" s="7"/>
      <c r="M94" t="s">
        <v>20</v>
      </c>
    </row>
    <row r="95" spans="1:18" ht="12.75">
      <c r="A95" s="2">
        <v>40787</v>
      </c>
      <c r="C95" s="181">
        <f t="shared" si="8"/>
        <v>123.90000000000002</v>
      </c>
      <c r="D95" s="181">
        <f t="shared" si="8"/>
        <v>10.850000000000001</v>
      </c>
      <c r="E95" s="190">
        <f t="shared" si="5"/>
        <v>5422.8</v>
      </c>
      <c r="F95" s="88">
        <v>141.98973254506907</v>
      </c>
      <c r="G95" s="87">
        <f t="shared" si="9"/>
        <v>68.27272727272728</v>
      </c>
      <c r="H95" s="88">
        <v>141.98973254506907</v>
      </c>
      <c r="I95" s="37">
        <v>336</v>
      </c>
      <c r="J95" s="87">
        <f t="shared" si="10"/>
        <v>68.27272727272728</v>
      </c>
      <c r="K95" s="7">
        <f t="shared" si="1"/>
        <v>2903470.2841702225</v>
      </c>
      <c r="L95" s="7"/>
      <c r="M95" s="85"/>
      <c r="N95" s="85" t="s">
        <v>24</v>
      </c>
      <c r="O95" s="85" t="s">
        <v>25</v>
      </c>
      <c r="P95" s="85" t="s">
        <v>26</v>
      </c>
      <c r="Q95" s="85" t="s">
        <v>27</v>
      </c>
      <c r="R95" s="85" t="s">
        <v>28</v>
      </c>
    </row>
    <row r="96" spans="1:18" ht="12.75">
      <c r="A96" s="2">
        <v>40817</v>
      </c>
      <c r="C96" s="181">
        <f t="shared" si="8"/>
        <v>349.3333333333333</v>
      </c>
      <c r="D96" s="181">
        <f t="shared" si="8"/>
        <v>1.2166666666666666</v>
      </c>
      <c r="E96" s="190">
        <f t="shared" si="5"/>
        <v>5427.8</v>
      </c>
      <c r="F96" s="88">
        <v>142.3629294068852</v>
      </c>
      <c r="G96" s="87">
        <f t="shared" si="9"/>
        <v>68.36363636363637</v>
      </c>
      <c r="H96" s="88">
        <v>142.3629294068852</v>
      </c>
      <c r="I96" s="37">
        <v>320</v>
      </c>
      <c r="J96" s="87">
        <f t="shared" si="10"/>
        <v>68.36363636363637</v>
      </c>
      <c r="K96" s="7">
        <f t="shared" si="1"/>
        <v>3070112.885186133</v>
      </c>
      <c r="L96" s="7"/>
      <c r="M96" s="24" t="s">
        <v>21</v>
      </c>
      <c r="N96" s="24">
        <v>6</v>
      </c>
      <c r="O96" s="24">
        <v>7164020307999.368</v>
      </c>
      <c r="P96" s="24">
        <v>1194003384666.5613</v>
      </c>
      <c r="Q96" s="24">
        <v>57.20942336857071</v>
      </c>
      <c r="R96" s="24">
        <v>4.791492800228629E-24</v>
      </c>
    </row>
    <row r="97" spans="1:18" ht="12.75">
      <c r="A97" s="2">
        <v>40848</v>
      </c>
      <c r="C97" s="181">
        <f t="shared" si="8"/>
        <v>537.1500000000001</v>
      </c>
      <c r="D97" s="181">
        <f t="shared" si="8"/>
        <v>0</v>
      </c>
      <c r="E97" s="190">
        <f t="shared" si="5"/>
        <v>5432.8</v>
      </c>
      <c r="F97" s="88">
        <v>142.73710715580614</v>
      </c>
      <c r="G97" s="87">
        <f t="shared" si="9"/>
        <v>68.45454545454547</v>
      </c>
      <c r="H97" s="88">
        <v>142.73710715580614</v>
      </c>
      <c r="I97" s="37">
        <v>336</v>
      </c>
      <c r="J97" s="87">
        <f t="shared" si="10"/>
        <v>68.45454545454547</v>
      </c>
      <c r="K97" s="7">
        <f t="shared" si="1"/>
        <v>3279514.2091252226</v>
      </c>
      <c r="L97" s="7"/>
      <c r="M97" s="24" t="s">
        <v>22</v>
      </c>
      <c r="N97" s="24">
        <v>65</v>
      </c>
      <c r="O97" s="24">
        <v>1356598536281.759</v>
      </c>
      <c r="P97" s="24">
        <v>20870746712.02706</v>
      </c>
      <c r="Q97" s="24"/>
      <c r="R97" s="24"/>
    </row>
    <row r="98" spans="1:18" ht="13.5" thickBot="1">
      <c r="A98" s="2">
        <v>40878</v>
      </c>
      <c r="C98" s="181">
        <f t="shared" si="8"/>
        <v>825.4166666666666</v>
      </c>
      <c r="D98" s="181">
        <f t="shared" si="8"/>
        <v>0</v>
      </c>
      <c r="E98" s="190">
        <f t="shared" si="5"/>
        <v>5437.8</v>
      </c>
      <c r="F98" s="182">
        <v>143.11226836993367</v>
      </c>
      <c r="G98" s="87">
        <f t="shared" si="9"/>
        <v>68.54545454545456</v>
      </c>
      <c r="H98" s="182">
        <v>143.11226836993367</v>
      </c>
      <c r="I98" s="37">
        <v>368</v>
      </c>
      <c r="J98" s="87">
        <f t="shared" si="10"/>
        <v>68.54545454545456</v>
      </c>
      <c r="K98" s="7">
        <f t="shared" si="1"/>
        <v>3610271.767056943</v>
      </c>
      <c r="L98" s="7"/>
      <c r="M98" s="36" t="s">
        <v>7</v>
      </c>
      <c r="N98" s="36">
        <v>71</v>
      </c>
      <c r="O98" s="36">
        <v>8520618844281.127</v>
      </c>
      <c r="P98" s="36"/>
      <c r="Q98" s="36"/>
      <c r="R98" s="36"/>
    </row>
    <row r="99" spans="1:28" ht="13.5" thickBot="1">
      <c r="A99" s="2"/>
      <c r="L99" s="7"/>
      <c r="M99"/>
      <c r="Z99" s="8"/>
      <c r="AA99" s="8"/>
      <c r="AB99" s="8"/>
    </row>
    <row r="100" spans="1:22" ht="12.75">
      <c r="A100" s="2"/>
      <c r="C100" s="15"/>
      <c r="D100" s="1" t="s">
        <v>57</v>
      </c>
      <c r="K100" s="33">
        <f>SUM(K3:K98)</f>
        <v>288254588.42185766</v>
      </c>
      <c r="L100" s="7"/>
      <c r="M100" s="85"/>
      <c r="N100" s="85" t="s">
        <v>29</v>
      </c>
      <c r="O100" s="85" t="s">
        <v>18</v>
      </c>
      <c r="P100" s="85" t="s">
        <v>30</v>
      </c>
      <c r="Q100" s="85" t="s">
        <v>31</v>
      </c>
      <c r="R100" s="85" t="s">
        <v>32</v>
      </c>
      <c r="S100" s="85" t="s">
        <v>33</v>
      </c>
      <c r="T100" s="85" t="s">
        <v>34</v>
      </c>
      <c r="U100" s="85" t="s">
        <v>35</v>
      </c>
      <c r="V100" s="85" t="s">
        <v>35</v>
      </c>
    </row>
    <row r="101" spans="1:22" ht="12.75">
      <c r="A101" s="2"/>
      <c r="L101" s="7"/>
      <c r="M101" s="24" t="s">
        <v>23</v>
      </c>
      <c r="N101" s="24">
        <v>-2794246.878290566</v>
      </c>
      <c r="O101" s="24">
        <v>2114567.867859591</v>
      </c>
      <c r="P101" s="24">
        <v>-1.3214269074839202</v>
      </c>
      <c r="Q101" s="24">
        <v>0.19099159698670332</v>
      </c>
      <c r="R101" s="24">
        <v>-7017327.925853757</v>
      </c>
      <c r="S101" s="24">
        <v>1428834.1692726244</v>
      </c>
      <c r="T101" s="24">
        <v>-7017327.925853757</v>
      </c>
      <c r="U101" s="24">
        <v>1428834.1692726244</v>
      </c>
      <c r="V101" s="24">
        <v>3451918.0948298555</v>
      </c>
    </row>
    <row r="102" spans="1:22" ht="12.75">
      <c r="A102" s="13">
        <v>2003</v>
      </c>
      <c r="K102" s="4"/>
      <c r="L102" s="11" t="str">
        <f>$C$2</f>
        <v>Heating Degree Days</v>
      </c>
      <c r="M102" s="24" t="s">
        <v>81</v>
      </c>
      <c r="N102" s="24">
        <v>1050.0574326431322</v>
      </c>
      <c r="O102" s="24">
        <v>70.4816676924139</v>
      </c>
      <c r="P102" s="24">
        <v>14.898305715830165</v>
      </c>
      <c r="Q102" s="24">
        <v>1.2252413034539716E-22</v>
      </c>
      <c r="R102" s="24">
        <v>909.2959089499876</v>
      </c>
      <c r="S102" s="24">
        <v>1190.8189563362766</v>
      </c>
      <c r="T102" s="24">
        <v>909.2959089499876</v>
      </c>
      <c r="U102" s="24">
        <v>1190.8189563362766</v>
      </c>
      <c r="V102" s="24">
        <v>4069.797626759661</v>
      </c>
    </row>
    <row r="103" spans="1:22" ht="12.75">
      <c r="A103">
        <v>2004</v>
      </c>
      <c r="B103" s="4">
        <f>SUM(B3:B14)</f>
        <v>30992422.888720956</v>
      </c>
      <c r="K103" s="4">
        <f>SUM(K3:K14)</f>
        <v>32367374.115632102</v>
      </c>
      <c r="L103" s="11" t="str">
        <f>$D$2</f>
        <v>Cooling Degree Days</v>
      </c>
      <c r="M103" s="24" t="s">
        <v>82</v>
      </c>
      <c r="N103" s="24">
        <v>9071.346089983166</v>
      </c>
      <c r="O103" s="24">
        <v>1108.665767840231</v>
      </c>
      <c r="P103" s="24">
        <v>8.18221898169984</v>
      </c>
      <c r="Q103" s="24">
        <v>1.385398815199378E-11</v>
      </c>
      <c r="R103" s="24">
        <v>6857.189021103001</v>
      </c>
      <c r="S103" s="24">
        <v>11285.503158863332</v>
      </c>
      <c r="T103" s="24">
        <v>6857.189021103001</v>
      </c>
      <c r="U103" s="24">
        <v>11285.503158863332</v>
      </c>
      <c r="V103" s="24">
        <v>11839.5868782012</v>
      </c>
    </row>
    <row r="104" spans="1:28" ht="12.75">
      <c r="A104" s="13">
        <v>2005</v>
      </c>
      <c r="B104" s="4">
        <f>SUM(B15:B26)</f>
        <v>36540578.57547704</v>
      </c>
      <c r="K104" s="4">
        <f>SUM(K15:K26)</f>
        <v>35135861.465071745</v>
      </c>
      <c r="L104" s="11" t="str">
        <f>$E$2</f>
        <v>Employment Stats</v>
      </c>
      <c r="M104" s="24" t="s">
        <v>83</v>
      </c>
      <c r="N104" s="24">
        <v>40687.109711561345</v>
      </c>
      <c r="O104" s="24">
        <v>16050.308473106457</v>
      </c>
      <c r="P104" s="24">
        <v>2.5349736909876697</v>
      </c>
      <c r="Q104" s="24">
        <v>0.01366161406237143</v>
      </c>
      <c r="R104" s="24">
        <v>8632.449962603343</v>
      </c>
      <c r="S104" s="24">
        <v>72741.76946051934</v>
      </c>
      <c r="T104" s="24">
        <v>8632.449962603343</v>
      </c>
      <c r="U104" s="24">
        <v>72741.76946051934</v>
      </c>
      <c r="V104" s="24">
        <v>31312.853420123785</v>
      </c>
      <c r="Z104" s="8"/>
      <c r="AA104" s="8"/>
      <c r="AB104" s="8"/>
    </row>
    <row r="105" spans="1:22" ht="12.75">
      <c r="A105">
        <v>2006</v>
      </c>
      <c r="B105" s="4">
        <f>SUM(B27:B38)</f>
        <v>35380705.80011336</v>
      </c>
      <c r="K105" s="4">
        <f>SUM(K27:K38)</f>
        <v>35135837.274532</v>
      </c>
      <c r="L105" s="11" t="str">
        <f>$F$2</f>
        <v>Ontario Real GDP Monthly %</v>
      </c>
      <c r="M105" s="24" t="s">
        <v>84</v>
      </c>
      <c r="N105" s="24">
        <v>-105914.13772744655</v>
      </c>
      <c r="O105" s="24">
        <v>36311.91838384161</v>
      </c>
      <c r="P105" s="24">
        <v>-2.9167871718553195</v>
      </c>
      <c r="Q105" s="24">
        <v>0.004850078654636704</v>
      </c>
      <c r="R105" s="24">
        <v>-178434.00178964148</v>
      </c>
      <c r="S105" s="24">
        <v>-33394.27366525162</v>
      </c>
      <c r="T105" s="24">
        <v>-178434.00178964148</v>
      </c>
      <c r="U105" s="24">
        <v>-33394.27366525162</v>
      </c>
      <c r="V105" s="24">
        <v>261105.93795721952</v>
      </c>
    </row>
    <row r="106" spans="1:22" ht="12.75">
      <c r="A106" s="13">
        <v>2007</v>
      </c>
      <c r="B106" s="4">
        <f>SUM(B39:B50)</f>
        <v>37168352.503306255</v>
      </c>
      <c r="K106" s="4">
        <f>SUM(K39:K50)</f>
        <v>37239855.62141076</v>
      </c>
      <c r="L106" s="11" t="str">
        <f>$G$2</f>
        <v>Number of Customers</v>
      </c>
      <c r="M106" s="24" t="s">
        <v>85</v>
      </c>
      <c r="N106" s="24">
        <v>84.00371565482992</v>
      </c>
      <c r="O106" s="24">
        <v>61.00996223985062</v>
      </c>
      <c r="P106" s="24">
        <v>1.376885226130499</v>
      </c>
      <c r="Q106" s="24">
        <v>0.1732716307329899</v>
      </c>
      <c r="R106" s="24">
        <v>-37.841517673366695</v>
      </c>
      <c r="S106" s="24">
        <v>205.84894898302653</v>
      </c>
      <c r="T106" s="24">
        <v>-37.841517673366695</v>
      </c>
      <c r="U106" s="24">
        <v>205.84894898302653</v>
      </c>
      <c r="V106" s="24">
        <v>16676.094886798528</v>
      </c>
    </row>
    <row r="107" spans="1:22" ht="13.5" thickBot="1">
      <c r="A107">
        <v>2008</v>
      </c>
      <c r="B107" s="4">
        <f>SUM(B51:B62)</f>
        <v>36469789.845078416</v>
      </c>
      <c r="K107" s="4">
        <f>SUM(K51:K62)</f>
        <v>36851797.21594694</v>
      </c>
      <c r="L107" s="11" t="str">
        <f>$H$2</f>
        <v>Ontario Real GDP Monthly %</v>
      </c>
      <c r="M107" s="36" t="s">
        <v>86</v>
      </c>
      <c r="N107" s="36">
        <v>-665.0329338419723</v>
      </c>
      <c r="O107" s="36">
        <v>422.4928459622126</v>
      </c>
      <c r="P107" s="36">
        <v>-1.5740691000989218</v>
      </c>
      <c r="Q107" s="36">
        <v>0.12032669647686722</v>
      </c>
      <c r="R107" s="36">
        <v>-1508.8088928137126</v>
      </c>
      <c r="S107" s="36">
        <v>178.74302512976794</v>
      </c>
      <c r="T107" s="36">
        <v>-1508.8088928137126</v>
      </c>
      <c r="U107" s="36">
        <v>178.74302512976794</v>
      </c>
      <c r="V107" s="36">
        <v>3054.9137236557763</v>
      </c>
    </row>
    <row r="108" spans="1:13" ht="12.75">
      <c r="A108" s="13">
        <v>2009</v>
      </c>
      <c r="B108" s="4">
        <f>SUM(B63:B74)</f>
        <v>37202366.002267145</v>
      </c>
      <c r="K108" s="4">
        <f>SUM(K63:K74)</f>
        <v>37023489.92236968</v>
      </c>
      <c r="L108" s="25">
        <f>K108-B108</f>
        <v>-178876.07989746332</v>
      </c>
      <c r="M108" s="3">
        <f>L108/B108</f>
        <v>-0.00480819095985891</v>
      </c>
    </row>
    <row r="109" spans="1:13" ht="12.75">
      <c r="A109">
        <v>2010</v>
      </c>
      <c r="K109" s="4">
        <f>SUM(K75:K86)</f>
        <v>36171050.253849566</v>
      </c>
      <c r="L109" s="25"/>
      <c r="M109" s="3"/>
    </row>
    <row r="110" spans="1:11" ht="12.75">
      <c r="A110" s="13">
        <v>2011</v>
      </c>
      <c r="K110" s="4">
        <f>SUM(K87:K98)</f>
        <v>38329322.55304491</v>
      </c>
    </row>
    <row r="111" ht="12.75">
      <c r="K111" s="4"/>
    </row>
    <row r="112" spans="1:12" ht="12.75">
      <c r="A112" t="s">
        <v>59</v>
      </c>
      <c r="B112" s="4">
        <f>SUM(B102:B108)</f>
        <v>213754215.61496314</v>
      </c>
      <c r="K112" s="4">
        <f>SUM(K102:K108)</f>
        <v>213754215.61496323</v>
      </c>
      <c r="L112" s="4">
        <f>K112-B112</f>
        <v>0</v>
      </c>
    </row>
    <row r="114" spans="11:12" ht="12.75">
      <c r="K114" s="4">
        <f>SUM(K102:K110)</f>
        <v>288254588.4218577</v>
      </c>
      <c r="L114" s="33">
        <f>K100-K114</f>
        <v>0</v>
      </c>
    </row>
    <row r="115" spans="11:13" ht="12.75">
      <c r="K115" s="15"/>
      <c r="L115" s="15" t="s">
        <v>47</v>
      </c>
      <c r="M115" s="15"/>
    </row>
    <row r="117" spans="26:28" ht="12.75">
      <c r="Z117" s="8"/>
      <c r="AA117" s="8"/>
      <c r="AB117" s="8"/>
    </row>
    <row r="129" spans="26:28" ht="12.75">
      <c r="Z129" s="8"/>
      <c r="AA129" s="8"/>
      <c r="AB129" s="8"/>
    </row>
  </sheetData>
  <sheetProtection/>
  <mergeCells count="1">
    <mergeCell ref="G1:J1"/>
  </mergeCells>
  <printOptions/>
  <pageMargins left="0.38" right="0.75" top="0.73" bottom="0.74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customWidth="1"/>
    <col min="2" max="2" width="18.00390625" style="4" customWidth="1"/>
    <col min="3" max="3" width="11.7109375" style="1" customWidth="1"/>
    <col min="4" max="4" width="13.421875" style="1" customWidth="1"/>
    <col min="5" max="5" width="14.421875" style="23" customWidth="1"/>
    <col min="6" max="6" width="10.140625" style="1" customWidth="1"/>
    <col min="7" max="7" width="10.140625" style="90" customWidth="1"/>
    <col min="8" max="9" width="12.421875" style="1" customWidth="1"/>
    <col min="10" max="10" width="13.00390625" style="1" customWidth="1"/>
    <col min="11" max="11" width="15.421875" style="1" bestFit="1" customWidth="1"/>
    <col min="12" max="12" width="17.00390625" style="1" customWidth="1"/>
    <col min="13" max="13" width="12.421875" style="1" customWidth="1"/>
    <col min="14" max="14" width="25.8515625" style="0" bestFit="1" customWidth="1"/>
    <col min="15" max="17" width="18.00390625" style="0" customWidth="1"/>
    <col min="18" max="18" width="17.140625" style="0" customWidth="1"/>
    <col min="19" max="20" width="15.7109375" style="0" customWidth="1"/>
    <col min="21" max="21" width="15.00390625" style="0" customWidth="1"/>
    <col min="22" max="23" width="14.140625" style="0" bestFit="1" customWidth="1"/>
    <col min="24" max="24" width="11.7109375" style="0" bestFit="1" customWidth="1"/>
    <col min="25" max="25" width="11.8515625" style="0" bestFit="1" customWidth="1"/>
    <col min="26" max="26" width="12.57421875" style="4" customWidth="1"/>
    <col min="27" max="27" width="11.28125" style="4" customWidth="1"/>
    <col min="28" max="28" width="11.57421875" style="4" customWidth="1"/>
    <col min="29" max="29" width="9.28125" style="4" customWidth="1"/>
    <col min="30" max="30" width="9.140625" style="4" customWidth="1"/>
    <col min="31" max="31" width="11.7109375" style="4" bestFit="1" customWidth="1"/>
    <col min="32" max="32" width="10.7109375" style="4" bestFit="1" customWidth="1"/>
    <col min="33" max="34" width="9.140625" style="4" customWidth="1"/>
  </cols>
  <sheetData>
    <row r="1" spans="2:9" ht="12.75">
      <c r="B1" s="18"/>
      <c r="I1" s="17"/>
    </row>
    <row r="2" spans="2:26" ht="42" customHeight="1">
      <c r="B2" s="5" t="s">
        <v>64</v>
      </c>
      <c r="C2" s="9" t="s">
        <v>1</v>
      </c>
      <c r="D2" s="9" t="s">
        <v>2</v>
      </c>
      <c r="E2" s="21" t="s">
        <v>5</v>
      </c>
      <c r="F2" s="9" t="s">
        <v>3</v>
      </c>
      <c r="G2" s="9" t="s">
        <v>11</v>
      </c>
      <c r="H2" s="9" t="s">
        <v>4</v>
      </c>
      <c r="I2" s="9" t="s">
        <v>51</v>
      </c>
      <c r="J2" s="91" t="s">
        <v>88</v>
      </c>
      <c r="K2" s="9" t="s">
        <v>8</v>
      </c>
      <c r="L2" s="9" t="s">
        <v>9</v>
      </c>
      <c r="M2"/>
      <c r="Z2" s="6"/>
    </row>
    <row r="3" spans="1:13" ht="13.5" thickBot="1">
      <c r="A3" s="2">
        <v>37987</v>
      </c>
      <c r="B3" s="76">
        <f>'Data Input'!S111</f>
        <v>0</v>
      </c>
      <c r="C3">
        <v>1129.7</v>
      </c>
      <c r="D3">
        <v>0</v>
      </c>
      <c r="E3" s="88">
        <v>127.53411264087498</v>
      </c>
      <c r="F3" s="7">
        <v>31</v>
      </c>
      <c r="G3" s="7">
        <v>0</v>
      </c>
      <c r="H3" s="7">
        <v>336.288</v>
      </c>
      <c r="I3" s="166"/>
      <c r="J3" s="92">
        <v>0</v>
      </c>
      <c r="K3" s="7">
        <f>$N$18+C3*$N$19+D3*$N$20+E3*$N$21+F3*$N$22+G3*$N$23+H3*$N$24+I3*$N$25+J3*$N$26</f>
        <v>0</v>
      </c>
      <c r="L3" s="7"/>
      <c r="M3"/>
    </row>
    <row r="4" spans="1:14" ht="12.75">
      <c r="A4" s="2">
        <v>38018</v>
      </c>
      <c r="B4" s="76">
        <f>'Data Input'!S112</f>
        <v>0</v>
      </c>
      <c r="C4">
        <v>780.2</v>
      </c>
      <c r="D4">
        <v>0</v>
      </c>
      <c r="E4" s="88">
        <v>127.79681203173486</v>
      </c>
      <c r="F4" s="7">
        <v>29</v>
      </c>
      <c r="G4" s="7">
        <v>0</v>
      </c>
      <c r="H4" s="7">
        <v>320.16</v>
      </c>
      <c r="I4" s="166"/>
      <c r="J4" s="92">
        <v>0</v>
      </c>
      <c r="K4" s="7">
        <f aca="true" t="shared" si="0" ref="K4:K67">$N$18+C4*$N$19+D4*$N$20+E4*$N$21+F4*$N$22+G4*$N$23+H4*$N$24+I4*$N$25+J4*$N$26</f>
        <v>0</v>
      </c>
      <c r="L4" s="7"/>
      <c r="M4" s="86"/>
      <c r="N4" s="86"/>
    </row>
    <row r="5" spans="1:14" ht="12.75">
      <c r="A5" s="2">
        <v>38047</v>
      </c>
      <c r="B5" s="76">
        <f>'Data Input'!S113</f>
        <v>0</v>
      </c>
      <c r="C5">
        <v>662.7</v>
      </c>
      <c r="D5">
        <v>0</v>
      </c>
      <c r="E5" s="88">
        <v>128.06005254032812</v>
      </c>
      <c r="F5" s="7">
        <v>31</v>
      </c>
      <c r="G5" s="7">
        <v>1</v>
      </c>
      <c r="H5" s="7">
        <v>368.28</v>
      </c>
      <c r="I5" s="166"/>
      <c r="J5" s="92">
        <v>0</v>
      </c>
      <c r="K5" s="7">
        <f t="shared" si="0"/>
        <v>0</v>
      </c>
      <c r="L5" s="7"/>
      <c r="M5" s="24"/>
      <c r="N5" s="24"/>
    </row>
    <row r="6" spans="1:14" ht="12.75">
      <c r="A6" s="2">
        <v>38078</v>
      </c>
      <c r="B6" s="76">
        <f>'Data Input'!S114</f>
        <v>0</v>
      </c>
      <c r="C6">
        <v>460</v>
      </c>
      <c r="D6">
        <v>0</v>
      </c>
      <c r="E6" s="88">
        <v>128.32383528126866</v>
      </c>
      <c r="F6" s="7">
        <v>30</v>
      </c>
      <c r="G6" s="7">
        <v>1</v>
      </c>
      <c r="H6" s="7">
        <v>336.24</v>
      </c>
      <c r="I6" s="166"/>
      <c r="J6" s="92">
        <v>0</v>
      </c>
      <c r="K6" s="7">
        <f t="shared" si="0"/>
        <v>0</v>
      </c>
      <c r="L6" s="7"/>
      <c r="M6" s="24"/>
      <c r="N6" s="24"/>
    </row>
    <row r="7" spans="1:14" ht="12.75">
      <c r="A7" s="2">
        <v>38108</v>
      </c>
      <c r="B7" s="76">
        <f>'Data Input'!S115</f>
        <v>0</v>
      </c>
      <c r="C7">
        <v>258.3</v>
      </c>
      <c r="D7">
        <v>1</v>
      </c>
      <c r="E7" s="88">
        <v>128.58816137146633</v>
      </c>
      <c r="F7" s="7">
        <v>31</v>
      </c>
      <c r="G7" s="7">
        <v>1</v>
      </c>
      <c r="H7" s="7">
        <v>319.92</v>
      </c>
      <c r="I7" s="166"/>
      <c r="J7" s="92">
        <v>0</v>
      </c>
      <c r="K7" s="7">
        <f t="shared" si="0"/>
        <v>0</v>
      </c>
      <c r="L7" s="7"/>
      <c r="M7" s="24"/>
      <c r="N7" s="24"/>
    </row>
    <row r="8" spans="1:14" ht="12.75">
      <c r="A8" s="2">
        <v>38139</v>
      </c>
      <c r="B8" s="76">
        <f>'Data Input'!S116</f>
        <v>0</v>
      </c>
      <c r="C8">
        <v>105.1</v>
      </c>
      <c r="D8">
        <v>7.8</v>
      </c>
      <c r="E8" s="88">
        <v>128.85303193013166</v>
      </c>
      <c r="F8" s="7">
        <v>30</v>
      </c>
      <c r="G8" s="7">
        <v>0</v>
      </c>
      <c r="H8" s="7">
        <v>352.08</v>
      </c>
      <c r="I8" s="166"/>
      <c r="J8" s="92">
        <v>0</v>
      </c>
      <c r="K8" s="7">
        <f t="shared" si="0"/>
        <v>0</v>
      </c>
      <c r="L8" s="7"/>
      <c r="M8" s="24"/>
      <c r="N8" s="24"/>
    </row>
    <row r="9" spans="1:14" ht="13.5" thickBot="1">
      <c r="A9" s="2">
        <v>38169</v>
      </c>
      <c r="B9" s="76">
        <f>'Data Input'!S117</f>
        <v>0</v>
      </c>
      <c r="C9">
        <v>30.1</v>
      </c>
      <c r="D9">
        <v>39.3</v>
      </c>
      <c r="E9" s="88">
        <v>129.11844807878055</v>
      </c>
      <c r="F9" s="7">
        <v>31</v>
      </c>
      <c r="G9" s="7">
        <v>0</v>
      </c>
      <c r="H9" s="7">
        <v>336.288</v>
      </c>
      <c r="I9" s="166"/>
      <c r="J9" s="92">
        <v>0</v>
      </c>
      <c r="K9" s="7">
        <f t="shared" si="0"/>
        <v>0</v>
      </c>
      <c r="L9" s="7"/>
      <c r="M9" s="36"/>
      <c r="N9" s="36"/>
    </row>
    <row r="10" spans="1:13" ht="12.75">
      <c r="A10" s="2">
        <v>38200</v>
      </c>
      <c r="B10" s="76">
        <f>'Data Input'!S118</f>
        <v>0</v>
      </c>
      <c r="C10">
        <v>82.3</v>
      </c>
      <c r="D10">
        <v>15</v>
      </c>
      <c r="E10" s="88">
        <v>129.38441094123903</v>
      </c>
      <c r="F10" s="7">
        <v>31</v>
      </c>
      <c r="G10" s="7">
        <v>0</v>
      </c>
      <c r="H10" s="7">
        <v>336.288</v>
      </c>
      <c r="I10" s="166"/>
      <c r="J10" s="92">
        <v>0</v>
      </c>
      <c r="K10" s="7">
        <f t="shared" si="0"/>
        <v>0</v>
      </c>
      <c r="L10" s="7"/>
      <c r="M10"/>
    </row>
    <row r="11" spans="1:13" ht="13.5" thickBot="1">
      <c r="A11" s="2">
        <v>38231</v>
      </c>
      <c r="B11" s="76">
        <f>'Data Input'!S119</f>
        <v>0</v>
      </c>
      <c r="C11">
        <v>92.8</v>
      </c>
      <c r="D11">
        <v>19.5</v>
      </c>
      <c r="E11" s="88">
        <v>129.65092164364802</v>
      </c>
      <c r="F11" s="7">
        <v>30</v>
      </c>
      <c r="G11" s="7">
        <v>1</v>
      </c>
      <c r="H11" s="7">
        <v>336.24</v>
      </c>
      <c r="I11" s="166"/>
      <c r="J11" s="92">
        <v>0</v>
      </c>
      <c r="K11" s="7">
        <f t="shared" si="0"/>
        <v>0</v>
      </c>
      <c r="L11" s="7"/>
      <c r="M11"/>
    </row>
    <row r="12" spans="1:18" ht="12.75">
      <c r="A12" s="2">
        <v>38261</v>
      </c>
      <c r="B12" s="76">
        <f>'Data Input'!S120</f>
        <v>0</v>
      </c>
      <c r="C12">
        <v>325</v>
      </c>
      <c r="D12">
        <v>0</v>
      </c>
      <c r="E12" s="88">
        <v>129.91798131446814</v>
      </c>
      <c r="F12" s="7">
        <v>31</v>
      </c>
      <c r="G12" s="7">
        <v>1</v>
      </c>
      <c r="H12" s="7">
        <v>319.92</v>
      </c>
      <c r="I12" s="166"/>
      <c r="J12" s="92">
        <v>0</v>
      </c>
      <c r="K12" s="7">
        <f t="shared" si="0"/>
        <v>0</v>
      </c>
      <c r="L12" s="7"/>
      <c r="M12" s="85"/>
      <c r="N12" s="85"/>
      <c r="O12" s="85"/>
      <c r="P12" s="85"/>
      <c r="Q12" s="85"/>
      <c r="R12" s="85"/>
    </row>
    <row r="13" spans="1:18" ht="12.75">
      <c r="A13" s="2">
        <v>38292</v>
      </c>
      <c r="B13" s="76">
        <f>'Data Input'!S121</f>
        <v>0</v>
      </c>
      <c r="C13">
        <v>530</v>
      </c>
      <c r="D13">
        <v>0</v>
      </c>
      <c r="E13" s="88">
        <v>130.18559108448443</v>
      </c>
      <c r="F13" s="7">
        <v>30</v>
      </c>
      <c r="G13" s="7">
        <v>1</v>
      </c>
      <c r="H13" s="7">
        <v>352.08</v>
      </c>
      <c r="I13" s="166"/>
      <c r="J13" s="92">
        <v>0</v>
      </c>
      <c r="K13" s="7">
        <f t="shared" si="0"/>
        <v>0</v>
      </c>
      <c r="L13" s="7"/>
      <c r="M13" s="24"/>
      <c r="N13" s="24"/>
      <c r="O13" s="24"/>
      <c r="P13" s="24"/>
      <c r="Q13" s="24"/>
      <c r="R13" s="24"/>
    </row>
    <row r="14" spans="1:18" ht="12.75">
      <c r="A14" s="2">
        <v>38322</v>
      </c>
      <c r="B14" s="76">
        <f>'Data Input'!S122</f>
        <v>0</v>
      </c>
      <c r="C14">
        <v>895.5</v>
      </c>
      <c r="D14">
        <v>0</v>
      </c>
      <c r="E14" s="88">
        <v>130.45375208681136</v>
      </c>
      <c r="F14" s="7">
        <v>31</v>
      </c>
      <c r="G14" s="7">
        <v>0</v>
      </c>
      <c r="H14" s="7">
        <v>336.288</v>
      </c>
      <c r="I14" s="166"/>
      <c r="J14" s="92">
        <v>0</v>
      </c>
      <c r="K14" s="7">
        <f t="shared" si="0"/>
        <v>0</v>
      </c>
      <c r="L14" s="7"/>
      <c r="M14" s="24"/>
      <c r="N14" s="24"/>
      <c r="O14" s="24"/>
      <c r="P14" s="24"/>
      <c r="Q14" s="24"/>
      <c r="R14" s="24"/>
    </row>
    <row r="15" spans="1:18" ht="13.5" thickBot="1">
      <c r="A15" s="2">
        <v>38353</v>
      </c>
      <c r="B15" s="76">
        <f>'Data Input'!S123</f>
        <v>0</v>
      </c>
      <c r="C15">
        <v>1011.1</v>
      </c>
      <c r="D15">
        <v>0</v>
      </c>
      <c r="E15" s="88">
        <v>130.7437021568508</v>
      </c>
      <c r="F15" s="7">
        <v>31</v>
      </c>
      <c r="G15" s="7">
        <v>0</v>
      </c>
      <c r="H15" s="7">
        <v>319.92</v>
      </c>
      <c r="I15" s="166"/>
      <c r="J15" s="92">
        <v>0</v>
      </c>
      <c r="K15" s="7">
        <f t="shared" si="0"/>
        <v>0</v>
      </c>
      <c r="L15" s="7"/>
      <c r="M15" s="36"/>
      <c r="N15" s="36"/>
      <c r="O15" s="36"/>
      <c r="P15" s="36"/>
      <c r="Q15" s="36"/>
      <c r="R15" s="36"/>
    </row>
    <row r="16" spans="1:13" ht="13.5" thickBot="1">
      <c r="A16" s="2">
        <v>38384</v>
      </c>
      <c r="B16" s="76">
        <f>'Data Input'!S124</f>
        <v>0</v>
      </c>
      <c r="C16">
        <v>747</v>
      </c>
      <c r="D16">
        <v>0</v>
      </c>
      <c r="E16" s="88">
        <v>131.0342966778299</v>
      </c>
      <c r="F16" s="7">
        <v>28</v>
      </c>
      <c r="G16" s="7">
        <v>0</v>
      </c>
      <c r="H16" s="7">
        <v>319.872</v>
      </c>
      <c r="I16" s="166"/>
      <c r="J16" s="92">
        <v>0</v>
      </c>
      <c r="K16" s="7">
        <f t="shared" si="0"/>
        <v>0</v>
      </c>
      <c r="L16" s="7"/>
      <c r="M16"/>
    </row>
    <row r="17" spans="1:22" ht="12.75">
      <c r="A17" s="2">
        <v>38412</v>
      </c>
      <c r="B17" s="76">
        <f>'Data Input'!S125</f>
        <v>0</v>
      </c>
      <c r="C17">
        <v>733.6</v>
      </c>
      <c r="D17">
        <v>0</v>
      </c>
      <c r="E17" s="88">
        <v>131.32553708212293</v>
      </c>
      <c r="F17" s="7">
        <v>31</v>
      </c>
      <c r="G17" s="7">
        <v>1</v>
      </c>
      <c r="H17" s="7">
        <v>351.912</v>
      </c>
      <c r="I17" s="166"/>
      <c r="J17" s="92">
        <v>0</v>
      </c>
      <c r="K17" s="7">
        <f t="shared" si="0"/>
        <v>0</v>
      </c>
      <c r="L17" s="7"/>
      <c r="M17" s="85"/>
      <c r="N17" s="85"/>
      <c r="O17" s="85"/>
      <c r="P17" s="85"/>
      <c r="Q17" s="85"/>
      <c r="R17" s="85"/>
      <c r="S17" s="85"/>
      <c r="T17" s="85"/>
      <c r="U17" s="85"/>
      <c r="V17" s="85"/>
    </row>
    <row r="18" spans="1:22" ht="12.75">
      <c r="A18" s="2">
        <v>38443</v>
      </c>
      <c r="B18" s="76">
        <f>'Data Input'!S126</f>
        <v>0</v>
      </c>
      <c r="C18">
        <v>371.5</v>
      </c>
      <c r="D18">
        <v>0</v>
      </c>
      <c r="E18" s="88">
        <v>131.61742480528775</v>
      </c>
      <c r="F18" s="7">
        <v>30</v>
      </c>
      <c r="G18" s="7">
        <v>1</v>
      </c>
      <c r="H18" s="7">
        <v>336.24</v>
      </c>
      <c r="I18" s="166"/>
      <c r="J18" s="92">
        <v>0</v>
      </c>
      <c r="K18" s="7">
        <f t="shared" si="0"/>
        <v>0</v>
      </c>
      <c r="L18" s="7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">
        <v>38473</v>
      </c>
      <c r="B19" s="76">
        <f>'Data Input'!S127</f>
        <v>0</v>
      </c>
      <c r="C19">
        <v>215.4</v>
      </c>
      <c r="D19">
        <v>0</v>
      </c>
      <c r="E19" s="88">
        <v>131.90996128607298</v>
      </c>
      <c r="F19" s="7">
        <v>31</v>
      </c>
      <c r="G19" s="7">
        <v>1</v>
      </c>
      <c r="H19" s="7">
        <v>336.288</v>
      </c>
      <c r="I19" s="166"/>
      <c r="J19" s="92">
        <v>0</v>
      </c>
      <c r="K19" s="7">
        <f t="shared" si="0"/>
        <v>0</v>
      </c>
      <c r="L19" s="11" t="str">
        <f>C2</f>
        <v>Heating Degree Days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">
        <v>38504</v>
      </c>
      <c r="B20" s="76">
        <f>'Data Input'!S128</f>
        <v>0</v>
      </c>
      <c r="C20">
        <v>26.3</v>
      </c>
      <c r="D20">
        <v>74.7</v>
      </c>
      <c r="E20" s="88">
        <v>132.203147966425</v>
      </c>
      <c r="F20" s="7">
        <v>30</v>
      </c>
      <c r="G20" s="7">
        <v>0</v>
      </c>
      <c r="H20" s="7">
        <v>352.08</v>
      </c>
      <c r="I20" s="166"/>
      <c r="J20" s="92">
        <v>0</v>
      </c>
      <c r="K20" s="7">
        <f t="shared" si="0"/>
        <v>0</v>
      </c>
      <c r="L20" s="11" t="str">
        <f>D2</f>
        <v>Cooling Degree Days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">
        <v>38534</v>
      </c>
      <c r="B21" s="76">
        <f>'Data Input'!S129</f>
        <v>0</v>
      </c>
      <c r="C21">
        <v>14.4</v>
      </c>
      <c r="D21">
        <v>94.3</v>
      </c>
      <c r="E21" s="88">
        <v>132.49698629149512</v>
      </c>
      <c r="F21" s="7">
        <v>31</v>
      </c>
      <c r="G21" s="7">
        <v>0</v>
      </c>
      <c r="H21" s="7">
        <v>319.92</v>
      </c>
      <c r="I21" s="166"/>
      <c r="J21" s="92">
        <v>0</v>
      </c>
      <c r="K21" s="7">
        <f t="shared" si="0"/>
        <v>0</v>
      </c>
      <c r="L21" s="11" t="str">
        <f>E2</f>
        <v>Ontario Real GDP Monthly %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">
        <v>38565</v>
      </c>
      <c r="B22" s="76">
        <f>'Data Input'!S130</f>
        <v>0</v>
      </c>
      <c r="C22">
        <v>18.5</v>
      </c>
      <c r="D22">
        <v>58.9</v>
      </c>
      <c r="E22" s="88">
        <v>132.79147770964664</v>
      </c>
      <c r="F22" s="7">
        <v>31</v>
      </c>
      <c r="G22" s="7">
        <v>0</v>
      </c>
      <c r="H22" s="7">
        <v>351.912</v>
      </c>
      <c r="I22" s="167"/>
      <c r="J22" s="92">
        <v>0</v>
      </c>
      <c r="K22" s="7">
        <f t="shared" si="0"/>
        <v>0</v>
      </c>
      <c r="L22" s="11" t="str">
        <f>F2</f>
        <v>Number of Days in Month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">
        <v>38596</v>
      </c>
      <c r="B23" s="76">
        <f>'Data Input'!S131</f>
        <v>0</v>
      </c>
      <c r="C23">
        <v>85.2</v>
      </c>
      <c r="D23">
        <v>18.1</v>
      </c>
      <c r="E23" s="88">
        <v>133.0866236724621</v>
      </c>
      <c r="F23" s="7">
        <v>30</v>
      </c>
      <c r="G23" s="7">
        <v>1</v>
      </c>
      <c r="H23" s="7">
        <v>336.24</v>
      </c>
      <c r="I23" s="166"/>
      <c r="J23" s="92">
        <v>0</v>
      </c>
      <c r="K23" s="7">
        <f t="shared" si="0"/>
        <v>0</v>
      </c>
      <c r="L23" s="11" t="str">
        <f>G2</f>
        <v>Spring Fall Flag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ht="13.5" thickBot="1">
      <c r="A24" s="2">
        <v>38626</v>
      </c>
      <c r="B24" s="76">
        <f>'Data Input'!S132</f>
        <v>0</v>
      </c>
      <c r="C24">
        <v>300</v>
      </c>
      <c r="D24">
        <v>7</v>
      </c>
      <c r="E24" s="88">
        <v>133.38242563475035</v>
      </c>
      <c r="F24" s="7">
        <v>31</v>
      </c>
      <c r="G24" s="7">
        <v>1</v>
      </c>
      <c r="H24" s="7">
        <v>319.92</v>
      </c>
      <c r="I24" s="166"/>
      <c r="J24" s="92">
        <v>0</v>
      </c>
      <c r="K24" s="7">
        <f t="shared" si="0"/>
        <v>0</v>
      </c>
      <c r="L24" s="11" t="str">
        <f>H2</f>
        <v>Number of Peak Hours</v>
      </c>
      <c r="M24" s="24"/>
      <c r="N24" s="24"/>
      <c r="O24" s="24"/>
      <c r="P24" s="24"/>
      <c r="Q24" s="24"/>
      <c r="R24" s="24"/>
      <c r="S24" s="24"/>
      <c r="T24" s="24"/>
      <c r="U24" s="24"/>
      <c r="V24" s="36"/>
    </row>
    <row r="25" spans="1:21" ht="12.75">
      <c r="A25" s="2">
        <v>38657</v>
      </c>
      <c r="B25" s="76">
        <f>'Data Input'!S133</f>
        <v>0</v>
      </c>
      <c r="C25">
        <v>563.8</v>
      </c>
      <c r="D25">
        <v>0</v>
      </c>
      <c r="E25" s="88">
        <v>133.6788850545537</v>
      </c>
      <c r="F25" s="7">
        <v>30</v>
      </c>
      <c r="G25" s="7">
        <v>1</v>
      </c>
      <c r="H25" s="7">
        <v>352.08</v>
      </c>
      <c r="I25" s="166"/>
      <c r="J25" s="92">
        <v>0</v>
      </c>
      <c r="K25" s="7">
        <f t="shared" si="0"/>
        <v>0</v>
      </c>
      <c r="L25" s="11" t="str">
        <f>I2</f>
        <v>Number of Customers</v>
      </c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13.5" thickBot="1">
      <c r="A26" s="2">
        <v>38687</v>
      </c>
      <c r="B26" s="76">
        <f>'Data Input'!S134</f>
        <v>0</v>
      </c>
      <c r="C26">
        <v>838.9</v>
      </c>
      <c r="D26">
        <v>0</v>
      </c>
      <c r="E26" s="88">
        <v>133.97600339315525</v>
      </c>
      <c r="F26" s="7">
        <v>31</v>
      </c>
      <c r="G26" s="7">
        <v>0</v>
      </c>
      <c r="H26" s="7">
        <v>319.92</v>
      </c>
      <c r="I26" s="166"/>
      <c r="J26" s="92">
        <v>0</v>
      </c>
      <c r="K26" s="7">
        <f t="shared" si="0"/>
        <v>0</v>
      </c>
      <c r="L26" s="11" t="str">
        <f>J2</f>
        <v>CDM Flag</v>
      </c>
      <c r="M26" s="36"/>
      <c r="N26" s="36"/>
      <c r="O26" s="36"/>
      <c r="P26" s="36"/>
      <c r="Q26" s="36"/>
      <c r="R26" s="36"/>
      <c r="S26" s="36"/>
      <c r="T26" s="36"/>
      <c r="U26" s="36"/>
    </row>
    <row r="27" spans="1:13" ht="12.75">
      <c r="A27" s="2">
        <v>38718</v>
      </c>
      <c r="B27" s="76">
        <f>'Data Input'!S135</f>
        <v>0</v>
      </c>
      <c r="C27">
        <v>783.8</v>
      </c>
      <c r="D27">
        <v>0</v>
      </c>
      <c r="E27" s="88">
        <v>134.25197202423305</v>
      </c>
      <c r="F27" s="7">
        <v>31</v>
      </c>
      <c r="G27" s="7">
        <v>0</v>
      </c>
      <c r="H27" s="7">
        <v>336.288</v>
      </c>
      <c r="I27" s="166"/>
      <c r="J27" s="92">
        <v>1</v>
      </c>
      <c r="K27" s="7">
        <f t="shared" si="0"/>
        <v>0</v>
      </c>
      <c r="L27" s="7"/>
      <c r="M27"/>
    </row>
    <row r="28" spans="1:13" ht="12.75">
      <c r="A28" s="2">
        <v>38749</v>
      </c>
      <c r="B28" s="76">
        <f>'Data Input'!S136</f>
        <v>0</v>
      </c>
      <c r="C28">
        <v>821.6</v>
      </c>
      <c r="D28">
        <v>0</v>
      </c>
      <c r="E28" s="88">
        <v>134.5285091055065</v>
      </c>
      <c r="F28" s="7">
        <v>28</v>
      </c>
      <c r="G28" s="7">
        <v>0</v>
      </c>
      <c r="H28" s="7">
        <v>319.872</v>
      </c>
      <c r="I28" s="166"/>
      <c r="J28" s="92">
        <v>2</v>
      </c>
      <c r="K28" s="7">
        <f t="shared" si="0"/>
        <v>0</v>
      </c>
      <c r="L28" s="7"/>
      <c r="M28"/>
    </row>
    <row r="29" spans="1:13" ht="12.75">
      <c r="A29" s="2">
        <v>38777</v>
      </c>
      <c r="B29" s="76">
        <f>'Data Input'!S137</f>
        <v>0</v>
      </c>
      <c r="C29">
        <v>644.4</v>
      </c>
      <c r="D29">
        <v>0</v>
      </c>
      <c r="E29" s="88">
        <v>134.80561580788986</v>
      </c>
      <c r="F29" s="7">
        <v>31</v>
      </c>
      <c r="G29" s="7">
        <v>1</v>
      </c>
      <c r="H29" s="7">
        <v>368.28</v>
      </c>
      <c r="I29" s="166"/>
      <c r="J29" s="92">
        <v>3</v>
      </c>
      <c r="K29" s="7">
        <f t="shared" si="0"/>
        <v>0</v>
      </c>
      <c r="L29" s="7"/>
      <c r="M29"/>
    </row>
    <row r="30" spans="1:13" ht="12.75">
      <c r="A30" s="2">
        <v>38808</v>
      </c>
      <c r="B30" s="76">
        <f>'Data Input'!S138</f>
        <v>0</v>
      </c>
      <c r="C30">
        <v>365.5</v>
      </c>
      <c r="D30">
        <v>0</v>
      </c>
      <c r="E30" s="88">
        <v>135.08329330470943</v>
      </c>
      <c r="F30" s="7">
        <v>30</v>
      </c>
      <c r="G30" s="7">
        <v>1</v>
      </c>
      <c r="H30" s="7">
        <v>303.84</v>
      </c>
      <c r="I30" s="166"/>
      <c r="J30" s="92">
        <v>4</v>
      </c>
      <c r="K30" s="7">
        <f t="shared" si="0"/>
        <v>0</v>
      </c>
      <c r="L30" s="7"/>
      <c r="M30" s="11"/>
    </row>
    <row r="31" spans="1:13" ht="12.75">
      <c r="A31" s="2">
        <v>38838</v>
      </c>
      <c r="B31" s="76">
        <f>'Data Input'!S139</f>
        <v>0</v>
      </c>
      <c r="C31">
        <v>165.6</v>
      </c>
      <c r="D31">
        <v>13.6</v>
      </c>
      <c r="E31" s="88">
        <v>135.3615427717083</v>
      </c>
      <c r="F31" s="7">
        <v>31</v>
      </c>
      <c r="G31" s="7">
        <v>1</v>
      </c>
      <c r="H31" s="7">
        <v>351.912</v>
      </c>
      <c r="I31" s="166"/>
      <c r="J31" s="92">
        <v>5</v>
      </c>
      <c r="K31" s="7">
        <f t="shared" si="0"/>
        <v>0</v>
      </c>
      <c r="L31" s="7"/>
      <c r="M31" s="11"/>
    </row>
    <row r="32" spans="1:13" ht="12.75">
      <c r="A32" s="2">
        <v>38869</v>
      </c>
      <c r="B32" s="76">
        <f>'Data Input'!S140</f>
        <v>0</v>
      </c>
      <c r="C32">
        <v>50.6</v>
      </c>
      <c r="D32">
        <v>29.9</v>
      </c>
      <c r="E32" s="88">
        <v>135.64036538705133</v>
      </c>
      <c r="F32" s="7">
        <v>30</v>
      </c>
      <c r="G32" s="7">
        <v>0</v>
      </c>
      <c r="H32" s="7">
        <v>352.08</v>
      </c>
      <c r="I32" s="166"/>
      <c r="J32" s="92">
        <v>6</v>
      </c>
      <c r="K32" s="7">
        <f t="shared" si="0"/>
        <v>0</v>
      </c>
      <c r="L32" s="7"/>
      <c r="M32" s="11"/>
    </row>
    <row r="33" spans="1:13" ht="12.75">
      <c r="A33" s="2">
        <v>38899</v>
      </c>
      <c r="B33" s="76">
        <f>'Data Input'!S141</f>
        <v>0</v>
      </c>
      <c r="C33">
        <v>10.8</v>
      </c>
      <c r="D33">
        <v>84.2</v>
      </c>
      <c r="E33" s="88">
        <v>135.9197623313303</v>
      </c>
      <c r="F33" s="7">
        <v>31</v>
      </c>
      <c r="G33" s="7">
        <v>0</v>
      </c>
      <c r="H33" s="7">
        <v>319.92</v>
      </c>
      <c r="I33" s="166"/>
      <c r="J33" s="92">
        <v>7</v>
      </c>
      <c r="K33" s="7">
        <f t="shared" si="0"/>
        <v>0</v>
      </c>
      <c r="L33" s="7"/>
      <c r="M33" s="11"/>
    </row>
    <row r="34" spans="1:13" ht="12.75">
      <c r="A34" s="2">
        <v>38930</v>
      </c>
      <c r="B34" s="76">
        <f>'Data Input'!S142</f>
        <v>0</v>
      </c>
      <c r="C34">
        <v>44.8</v>
      </c>
      <c r="D34">
        <v>30.6</v>
      </c>
      <c r="E34" s="88">
        <v>136.1997347875688</v>
      </c>
      <c r="F34" s="7">
        <v>31</v>
      </c>
      <c r="G34" s="7">
        <v>0</v>
      </c>
      <c r="H34" s="7">
        <v>351.912</v>
      </c>
      <c r="I34" s="166"/>
      <c r="J34" s="92">
        <v>8</v>
      </c>
      <c r="K34" s="7">
        <f t="shared" si="0"/>
        <v>0</v>
      </c>
      <c r="L34" s="7"/>
      <c r="M34" s="11"/>
    </row>
    <row r="35" spans="1:13" ht="12.75">
      <c r="A35" s="2">
        <v>38961</v>
      </c>
      <c r="B35" s="76">
        <f>'Data Input'!S143</f>
        <v>0</v>
      </c>
      <c r="C35">
        <v>179.6</v>
      </c>
      <c r="D35">
        <v>1.2</v>
      </c>
      <c r="E35" s="88">
        <v>136.48028394122719</v>
      </c>
      <c r="F35" s="7">
        <v>30</v>
      </c>
      <c r="G35" s="7">
        <v>1</v>
      </c>
      <c r="H35" s="7">
        <v>319.68</v>
      </c>
      <c r="I35" s="166"/>
      <c r="J35" s="92">
        <v>9</v>
      </c>
      <c r="K35" s="7">
        <f t="shared" si="0"/>
        <v>0</v>
      </c>
      <c r="L35" s="7"/>
      <c r="M35" s="11"/>
    </row>
    <row r="36" spans="1:13" ht="12.75">
      <c r="A36" s="2">
        <v>38991</v>
      </c>
      <c r="B36" s="76">
        <f>'Data Input'!S144</f>
        <v>0</v>
      </c>
      <c r="C36">
        <v>399.5</v>
      </c>
      <c r="D36">
        <v>0</v>
      </c>
      <c r="E36" s="88">
        <v>136.76141098020776</v>
      </c>
      <c r="F36" s="7">
        <v>31</v>
      </c>
      <c r="G36" s="7">
        <v>1</v>
      </c>
      <c r="H36" s="7">
        <v>336.288</v>
      </c>
      <c r="I36" s="166"/>
      <c r="J36" s="92">
        <v>10</v>
      </c>
      <c r="K36" s="7">
        <f t="shared" si="0"/>
        <v>0</v>
      </c>
      <c r="L36" s="7"/>
      <c r="M36" s="11"/>
    </row>
    <row r="37" spans="1:13" ht="12.75">
      <c r="A37" s="2">
        <v>39022</v>
      </c>
      <c r="B37" s="76">
        <f>'Data Input'!S145</f>
        <v>0</v>
      </c>
      <c r="C37">
        <v>513</v>
      </c>
      <c r="D37">
        <v>0</v>
      </c>
      <c r="E37" s="88">
        <v>137.04311709485967</v>
      </c>
      <c r="F37" s="7">
        <v>30</v>
      </c>
      <c r="G37" s="7">
        <v>1</v>
      </c>
      <c r="H37" s="7">
        <v>352.08</v>
      </c>
      <c r="I37" s="166"/>
      <c r="J37" s="92">
        <v>11</v>
      </c>
      <c r="K37" s="7">
        <f t="shared" si="0"/>
        <v>0</v>
      </c>
      <c r="L37" s="7"/>
      <c r="M37" s="11"/>
    </row>
    <row r="38" spans="1:13" ht="12.75">
      <c r="A38" s="2">
        <v>39052</v>
      </c>
      <c r="B38" s="76">
        <f>'Data Input'!S146</f>
        <v>0</v>
      </c>
      <c r="C38">
        <v>675.3</v>
      </c>
      <c r="D38">
        <v>0</v>
      </c>
      <c r="E38" s="88">
        <v>137.3254034779841</v>
      </c>
      <c r="F38" s="7">
        <v>31</v>
      </c>
      <c r="G38" s="7">
        <v>0</v>
      </c>
      <c r="H38" s="7">
        <v>304.296</v>
      </c>
      <c r="I38" s="166"/>
      <c r="J38" s="92">
        <v>12</v>
      </c>
      <c r="K38" s="7">
        <f t="shared" si="0"/>
        <v>0</v>
      </c>
      <c r="L38" s="7"/>
      <c r="M38" s="11"/>
    </row>
    <row r="39" spans="1:13" ht="12.75">
      <c r="A39" s="2">
        <v>39083</v>
      </c>
      <c r="B39" s="76">
        <f>'Data Input'!S147</f>
        <v>0</v>
      </c>
      <c r="C39">
        <v>882.1</v>
      </c>
      <c r="D39">
        <v>0</v>
      </c>
      <c r="E39" s="88">
        <v>137.5858759607308</v>
      </c>
      <c r="F39" s="7">
        <v>31</v>
      </c>
      <c r="G39" s="7">
        <v>0</v>
      </c>
      <c r="H39" s="7">
        <v>351.912</v>
      </c>
      <c r="I39" s="166"/>
      <c r="J39" s="92">
        <v>13</v>
      </c>
      <c r="K39" s="7">
        <f t="shared" si="0"/>
        <v>0</v>
      </c>
      <c r="L39" s="7"/>
      <c r="M39" s="11"/>
    </row>
    <row r="40" spans="1:13" ht="12.75">
      <c r="A40" s="2">
        <v>39114</v>
      </c>
      <c r="B40" s="76">
        <f>'Data Input'!S148</f>
        <v>0</v>
      </c>
      <c r="C40">
        <v>906.6</v>
      </c>
      <c r="D40">
        <v>0</v>
      </c>
      <c r="E40" s="88">
        <v>137.84684249565245</v>
      </c>
      <c r="F40" s="7">
        <v>28</v>
      </c>
      <c r="G40" s="7">
        <v>0</v>
      </c>
      <c r="H40" s="7">
        <v>319.872</v>
      </c>
      <c r="I40" s="166"/>
      <c r="J40" s="92">
        <v>14</v>
      </c>
      <c r="K40" s="7">
        <f t="shared" si="0"/>
        <v>0</v>
      </c>
      <c r="L40" s="7"/>
      <c r="M40" s="11"/>
    </row>
    <row r="41" spans="1:13" ht="12.75">
      <c r="A41" s="2">
        <v>39142</v>
      </c>
      <c r="B41" s="76">
        <f>'Data Input'!S149</f>
        <v>0</v>
      </c>
      <c r="C41">
        <v>689.1</v>
      </c>
      <c r="D41">
        <v>0</v>
      </c>
      <c r="E41" s="88">
        <v>138.10830401984444</v>
      </c>
      <c r="F41" s="7">
        <v>31</v>
      </c>
      <c r="G41" s="7">
        <v>1</v>
      </c>
      <c r="H41" s="7">
        <v>351.912</v>
      </c>
      <c r="I41" s="166"/>
      <c r="J41" s="92">
        <v>15</v>
      </c>
      <c r="K41" s="7">
        <f t="shared" si="0"/>
        <v>0</v>
      </c>
      <c r="L41" s="7"/>
      <c r="M41" s="11"/>
    </row>
    <row r="42" spans="1:13" ht="12.75">
      <c r="A42" s="2">
        <v>39173</v>
      </c>
      <c r="B42" s="76">
        <f>'Data Input'!S150</f>
        <v>0</v>
      </c>
      <c r="C42">
        <v>428.3</v>
      </c>
      <c r="D42">
        <v>0</v>
      </c>
      <c r="E42" s="88">
        <v>138.37026147217955</v>
      </c>
      <c r="F42" s="7">
        <v>30</v>
      </c>
      <c r="G42" s="7">
        <v>1</v>
      </c>
      <c r="H42" s="7">
        <v>319.68</v>
      </c>
      <c r="I42" s="166"/>
      <c r="J42" s="92">
        <v>16</v>
      </c>
      <c r="K42" s="7">
        <f t="shared" si="0"/>
        <v>0</v>
      </c>
      <c r="L42" s="7"/>
      <c r="M42" s="11"/>
    </row>
    <row r="43" spans="1:13" ht="12.75">
      <c r="A43" s="2">
        <v>39203</v>
      </c>
      <c r="B43" s="76">
        <f>'Data Input'!S151</f>
        <v>0</v>
      </c>
      <c r="C43">
        <v>186.7</v>
      </c>
      <c r="D43">
        <v>14.2</v>
      </c>
      <c r="E43" s="88">
        <v>138.63271579331135</v>
      </c>
      <c r="F43" s="7">
        <v>31</v>
      </c>
      <c r="G43" s="7">
        <v>1</v>
      </c>
      <c r="H43" s="7">
        <v>351.912</v>
      </c>
      <c r="I43" s="166"/>
      <c r="J43" s="92">
        <v>17</v>
      </c>
      <c r="K43" s="7">
        <f t="shared" si="0"/>
        <v>0</v>
      </c>
      <c r="L43" s="7"/>
      <c r="M43" s="11"/>
    </row>
    <row r="44" spans="1:13" ht="12.75">
      <c r="A44" s="2">
        <v>39234</v>
      </c>
      <c r="B44" s="76">
        <f>'Data Input'!S152</f>
        <v>0</v>
      </c>
      <c r="C44">
        <v>62.5</v>
      </c>
      <c r="D44">
        <v>52.4</v>
      </c>
      <c r="E44" s="88">
        <v>138.89566792567766</v>
      </c>
      <c r="F44" s="7">
        <v>30</v>
      </c>
      <c r="G44" s="7">
        <v>0</v>
      </c>
      <c r="H44" s="7">
        <v>336.24</v>
      </c>
      <c r="I44" s="166"/>
      <c r="J44" s="92">
        <v>18</v>
      </c>
      <c r="K44" s="7">
        <f t="shared" si="0"/>
        <v>0</v>
      </c>
      <c r="L44" s="7"/>
      <c r="M44" s="11"/>
    </row>
    <row r="45" spans="1:13" ht="12.75">
      <c r="A45" s="2">
        <v>39264</v>
      </c>
      <c r="B45" s="76">
        <f>'Data Input'!S153</f>
        <v>0</v>
      </c>
      <c r="C45">
        <v>34.1</v>
      </c>
      <c r="D45">
        <v>46.5</v>
      </c>
      <c r="E45" s="88">
        <v>139.1591188135038</v>
      </c>
      <c r="F45" s="7">
        <v>31</v>
      </c>
      <c r="G45" s="7">
        <v>0</v>
      </c>
      <c r="H45" s="7">
        <v>336.288</v>
      </c>
      <c r="I45" s="166"/>
      <c r="J45" s="92">
        <v>19</v>
      </c>
      <c r="K45" s="7">
        <f t="shared" si="0"/>
        <v>0</v>
      </c>
      <c r="L45" s="7"/>
      <c r="M45" s="11"/>
    </row>
    <row r="46" spans="1:13" ht="12.75">
      <c r="A46" s="2">
        <v>39295</v>
      </c>
      <c r="B46" s="76">
        <f>'Data Input'!S154</f>
        <v>0</v>
      </c>
      <c r="C46">
        <v>36</v>
      </c>
      <c r="D46">
        <v>49.6</v>
      </c>
      <c r="E46" s="88">
        <v>139.4230694028061</v>
      </c>
      <c r="F46" s="7">
        <v>31</v>
      </c>
      <c r="G46" s="7">
        <v>0</v>
      </c>
      <c r="H46" s="7">
        <v>351.912</v>
      </c>
      <c r="I46" s="166"/>
      <c r="J46" s="92">
        <v>20</v>
      </c>
      <c r="K46" s="7">
        <f t="shared" si="0"/>
        <v>0</v>
      </c>
      <c r="L46" s="7"/>
      <c r="M46" s="11"/>
    </row>
    <row r="47" spans="1:13" ht="12.75">
      <c r="A47" s="2">
        <v>39326</v>
      </c>
      <c r="B47" s="76">
        <f>'Data Input'!S155</f>
        <v>0</v>
      </c>
      <c r="C47">
        <v>118.8</v>
      </c>
      <c r="D47">
        <v>11.9</v>
      </c>
      <c r="E47" s="88">
        <v>139.68752064139528</v>
      </c>
      <c r="F47" s="7">
        <v>30</v>
      </c>
      <c r="G47" s="7">
        <v>1</v>
      </c>
      <c r="H47" s="7">
        <v>303.84</v>
      </c>
      <c r="I47" s="166"/>
      <c r="J47" s="92">
        <v>21</v>
      </c>
      <c r="K47" s="7">
        <f t="shared" si="0"/>
        <v>0</v>
      </c>
      <c r="L47" s="7"/>
      <c r="M47" s="11"/>
    </row>
    <row r="48" spans="1:13" ht="12.75">
      <c r="A48" s="2">
        <v>39356</v>
      </c>
      <c r="B48" s="76">
        <f>'Data Input'!S156</f>
        <v>0</v>
      </c>
      <c r="C48">
        <v>273.1</v>
      </c>
      <c r="D48">
        <v>0</v>
      </c>
      <c r="E48" s="88">
        <v>139.95247347887977</v>
      </c>
      <c r="F48" s="7">
        <v>31</v>
      </c>
      <c r="G48" s="7">
        <v>1</v>
      </c>
      <c r="H48" s="7">
        <v>351.912</v>
      </c>
      <c r="I48" s="166"/>
      <c r="J48" s="92">
        <v>22</v>
      </c>
      <c r="K48" s="7">
        <f t="shared" si="0"/>
        <v>0</v>
      </c>
      <c r="L48" s="7"/>
      <c r="M48" s="11"/>
    </row>
    <row r="49" spans="1:13" ht="12.75">
      <c r="A49" s="2">
        <v>39387</v>
      </c>
      <c r="B49" s="76">
        <f>'Data Input'!S157</f>
        <v>0</v>
      </c>
      <c r="C49">
        <v>589.6</v>
      </c>
      <c r="D49">
        <v>0</v>
      </c>
      <c r="E49" s="88">
        <v>140.21792886666915</v>
      </c>
      <c r="F49" s="7">
        <v>30</v>
      </c>
      <c r="G49" s="7">
        <v>1</v>
      </c>
      <c r="H49" s="7">
        <v>352.08</v>
      </c>
      <c r="I49" s="166"/>
      <c r="J49" s="92">
        <v>23</v>
      </c>
      <c r="K49" s="7">
        <f t="shared" si="0"/>
        <v>0</v>
      </c>
      <c r="L49" s="7"/>
      <c r="M49" s="11"/>
    </row>
    <row r="50" spans="1:13" ht="12.75">
      <c r="A50" s="2">
        <v>39417</v>
      </c>
      <c r="B50" s="76">
        <f>'Data Input'!S158</f>
        <v>0</v>
      </c>
      <c r="C50">
        <v>824.5</v>
      </c>
      <c r="D50">
        <v>0</v>
      </c>
      <c r="E50" s="88">
        <v>140.48388775797773</v>
      </c>
      <c r="F50" s="7">
        <v>31</v>
      </c>
      <c r="G50" s="7">
        <v>0</v>
      </c>
      <c r="H50" s="7">
        <v>304.296</v>
      </c>
      <c r="I50" s="168"/>
      <c r="J50" s="92">
        <v>24</v>
      </c>
      <c r="K50" s="7">
        <f t="shared" si="0"/>
        <v>0</v>
      </c>
      <c r="L50" s="7"/>
      <c r="M50" s="11"/>
    </row>
    <row r="51" spans="1:11" ht="12.75">
      <c r="A51" s="2">
        <v>39448</v>
      </c>
      <c r="B51" s="76">
        <f>'Data Input'!S159</f>
        <v>0</v>
      </c>
      <c r="C51">
        <v>829.7</v>
      </c>
      <c r="D51">
        <v>0</v>
      </c>
      <c r="E51" s="89">
        <v>140.42521823206457</v>
      </c>
      <c r="F51" s="7">
        <v>31</v>
      </c>
      <c r="G51" s="7">
        <v>0</v>
      </c>
      <c r="H51" s="1">
        <v>352</v>
      </c>
      <c r="I51" s="165"/>
      <c r="J51" s="92">
        <v>25</v>
      </c>
      <c r="K51" s="7">
        <f t="shared" si="0"/>
        <v>0</v>
      </c>
    </row>
    <row r="52" spans="1:11" ht="12.75">
      <c r="A52" s="2">
        <v>39479</v>
      </c>
      <c r="B52" s="76">
        <f>'Data Input'!S160</f>
        <v>0</v>
      </c>
      <c r="C52">
        <v>861.5</v>
      </c>
      <c r="D52">
        <v>0</v>
      </c>
      <c r="E52" s="89">
        <v>140.36657320798807</v>
      </c>
      <c r="F52" s="7">
        <v>29</v>
      </c>
      <c r="G52" s="7">
        <v>0</v>
      </c>
      <c r="H52" s="1">
        <v>320</v>
      </c>
      <c r="I52" s="165"/>
      <c r="J52" s="92">
        <v>26</v>
      </c>
      <c r="K52" s="7">
        <f t="shared" si="0"/>
        <v>0</v>
      </c>
    </row>
    <row r="53" spans="1:11" ht="12.75">
      <c r="A53" s="2">
        <v>39508</v>
      </c>
      <c r="B53" s="76">
        <f>'Data Input'!S161</f>
        <v>0</v>
      </c>
      <c r="C53">
        <v>777.8</v>
      </c>
      <c r="D53">
        <v>0</v>
      </c>
      <c r="E53" s="89">
        <v>140.30795267551565</v>
      </c>
      <c r="F53" s="7">
        <v>31</v>
      </c>
      <c r="G53" s="7">
        <v>1</v>
      </c>
      <c r="H53" s="1">
        <v>304</v>
      </c>
      <c r="I53" s="165"/>
      <c r="J53" s="92">
        <v>27</v>
      </c>
      <c r="K53" s="7">
        <f t="shared" si="0"/>
        <v>0</v>
      </c>
    </row>
    <row r="54" spans="1:11" ht="12.75">
      <c r="A54" s="2">
        <v>39539</v>
      </c>
      <c r="B54" s="76">
        <f>'Data Input'!S162</f>
        <v>0</v>
      </c>
      <c r="C54">
        <v>367.9</v>
      </c>
      <c r="D54">
        <v>0</v>
      </c>
      <c r="E54" s="89">
        <v>140.24935662441902</v>
      </c>
      <c r="F54" s="7">
        <v>30</v>
      </c>
      <c r="G54" s="7">
        <v>1</v>
      </c>
      <c r="H54" s="1">
        <v>352</v>
      </c>
      <c r="I54" s="165"/>
      <c r="J54" s="92">
        <v>28</v>
      </c>
      <c r="K54" s="7">
        <f t="shared" si="0"/>
        <v>0</v>
      </c>
    </row>
    <row r="55" spans="1:11" ht="12.75">
      <c r="A55" s="2">
        <v>39569</v>
      </c>
      <c r="B55" s="76">
        <f>'Data Input'!S163</f>
        <v>0</v>
      </c>
      <c r="C55">
        <v>268.8</v>
      </c>
      <c r="D55">
        <v>0</v>
      </c>
      <c r="E55" s="89">
        <v>140.19078504447415</v>
      </c>
      <c r="F55" s="7">
        <v>31</v>
      </c>
      <c r="G55" s="7">
        <v>1</v>
      </c>
      <c r="H55" s="1">
        <v>336</v>
      </c>
      <c r="I55" s="165"/>
      <c r="J55" s="92">
        <v>29</v>
      </c>
      <c r="K55" s="7">
        <f t="shared" si="0"/>
        <v>0</v>
      </c>
    </row>
    <row r="56" spans="1:11" ht="12.75">
      <c r="A56" s="2">
        <v>39600</v>
      </c>
      <c r="B56" s="76">
        <f>'Data Input'!S164</f>
        <v>0</v>
      </c>
      <c r="C56">
        <v>49.4</v>
      </c>
      <c r="D56">
        <v>23.7</v>
      </c>
      <c r="E56" s="89">
        <v>140.1322379254613</v>
      </c>
      <c r="F56" s="7">
        <v>30</v>
      </c>
      <c r="G56" s="7">
        <v>0</v>
      </c>
      <c r="H56" s="1">
        <v>336</v>
      </c>
      <c r="I56" s="165"/>
      <c r="J56" s="92">
        <v>30</v>
      </c>
      <c r="K56" s="7">
        <f t="shared" si="0"/>
        <v>0</v>
      </c>
    </row>
    <row r="57" spans="1:11" ht="12.75">
      <c r="A57" s="2">
        <v>39630</v>
      </c>
      <c r="B57" s="76">
        <f>'Data Input'!S165</f>
        <v>0</v>
      </c>
      <c r="C57">
        <v>16.5</v>
      </c>
      <c r="D57">
        <v>36.7</v>
      </c>
      <c r="E57" s="89">
        <v>140.073715257165</v>
      </c>
      <c r="F57" s="7">
        <v>31</v>
      </c>
      <c r="G57" s="7">
        <v>0</v>
      </c>
      <c r="H57" s="1">
        <v>352</v>
      </c>
      <c r="I57" s="165"/>
      <c r="J57" s="92">
        <v>31</v>
      </c>
      <c r="K57" s="7">
        <f t="shared" si="0"/>
        <v>0</v>
      </c>
    </row>
    <row r="58" spans="1:11" ht="12.75">
      <c r="A58" s="2">
        <v>39661</v>
      </c>
      <c r="B58" s="76">
        <f>'Data Input'!S166</f>
        <v>0</v>
      </c>
      <c r="C58">
        <v>28.1</v>
      </c>
      <c r="D58">
        <v>19.9</v>
      </c>
      <c r="E58" s="89">
        <v>140.01521702937399</v>
      </c>
      <c r="F58" s="7">
        <v>31</v>
      </c>
      <c r="G58" s="7">
        <v>0</v>
      </c>
      <c r="H58" s="1">
        <v>320</v>
      </c>
      <c r="I58" s="165"/>
      <c r="J58" s="92">
        <v>32</v>
      </c>
      <c r="K58" s="7">
        <f t="shared" si="0"/>
        <v>0</v>
      </c>
    </row>
    <row r="59" spans="1:11" ht="12.75">
      <c r="A59" s="2">
        <v>39692</v>
      </c>
      <c r="B59" s="76">
        <f>'Data Input'!S167</f>
        <v>0</v>
      </c>
      <c r="C59">
        <v>153.4</v>
      </c>
      <c r="D59">
        <v>7.6</v>
      </c>
      <c r="E59" s="89">
        <v>139.95674323188132</v>
      </c>
      <c r="F59" s="7">
        <v>30</v>
      </c>
      <c r="G59" s="7">
        <v>1</v>
      </c>
      <c r="H59" s="1">
        <v>336</v>
      </c>
      <c r="I59" s="165"/>
      <c r="J59" s="92">
        <v>33</v>
      </c>
      <c r="K59" s="7">
        <f t="shared" si="0"/>
        <v>0</v>
      </c>
    </row>
    <row r="60" spans="1:11" ht="12.75">
      <c r="A60" s="2">
        <v>39722</v>
      </c>
      <c r="B60" s="76">
        <f>'Data Input'!S168</f>
        <v>0</v>
      </c>
      <c r="C60">
        <v>380.2</v>
      </c>
      <c r="D60">
        <v>0.3</v>
      </c>
      <c r="E60" s="89">
        <v>139.8982938544843</v>
      </c>
      <c r="F60" s="7">
        <v>31</v>
      </c>
      <c r="G60" s="7">
        <v>1</v>
      </c>
      <c r="H60" s="1">
        <v>352</v>
      </c>
      <c r="I60" s="165"/>
      <c r="J60" s="92">
        <v>34</v>
      </c>
      <c r="K60" s="7">
        <f t="shared" si="0"/>
        <v>0</v>
      </c>
    </row>
    <row r="61" spans="1:11" ht="12.75">
      <c r="A61" s="2">
        <v>39753</v>
      </c>
      <c r="B61" s="76">
        <f>'Data Input'!S169</f>
        <v>0</v>
      </c>
      <c r="C61">
        <v>573.2</v>
      </c>
      <c r="D61">
        <v>0</v>
      </c>
      <c r="E61" s="89">
        <v>139.83986888698453</v>
      </c>
      <c r="F61" s="7">
        <v>30</v>
      </c>
      <c r="G61" s="7">
        <v>1</v>
      </c>
      <c r="H61" s="1">
        <v>304</v>
      </c>
      <c r="I61" s="165"/>
      <c r="J61" s="92">
        <v>35</v>
      </c>
      <c r="K61" s="7">
        <f t="shared" si="0"/>
        <v>0</v>
      </c>
    </row>
    <row r="62" spans="1:11" ht="12.75">
      <c r="A62" s="2">
        <v>39783</v>
      </c>
      <c r="B62" s="76">
        <f>'Data Input'!S170</f>
        <v>0</v>
      </c>
      <c r="C62">
        <v>891.8</v>
      </c>
      <c r="D62">
        <v>0</v>
      </c>
      <c r="E62" s="89">
        <v>139.78146831918784</v>
      </c>
      <c r="F62" s="7">
        <v>31</v>
      </c>
      <c r="G62" s="7">
        <v>0</v>
      </c>
      <c r="H62" s="1">
        <v>336</v>
      </c>
      <c r="I62" s="165"/>
      <c r="J62" s="92">
        <v>36</v>
      </c>
      <c r="K62" s="7">
        <f t="shared" si="0"/>
        <v>0</v>
      </c>
    </row>
    <row r="63" spans="1:34" s="12" customFormat="1" ht="12.75">
      <c r="A63" s="2">
        <v>39814</v>
      </c>
      <c r="B63" s="76">
        <f>'Data Input'!S171</f>
        <v>0</v>
      </c>
      <c r="C63">
        <v>1046.7</v>
      </c>
      <c r="D63">
        <v>0</v>
      </c>
      <c r="E63" s="88">
        <v>139.3791116068711</v>
      </c>
      <c r="F63" s="7">
        <v>31</v>
      </c>
      <c r="G63" s="7">
        <v>0</v>
      </c>
      <c r="H63" s="1">
        <v>336</v>
      </c>
      <c r="I63" s="165"/>
      <c r="J63" s="92">
        <v>37</v>
      </c>
      <c r="K63" s="7">
        <f t="shared" si="0"/>
        <v>0</v>
      </c>
      <c r="L63" s="33"/>
      <c r="M63" s="1"/>
      <c r="N63"/>
      <c r="O63"/>
      <c r="P63"/>
      <c r="Q63"/>
      <c r="R63"/>
      <c r="S63"/>
      <c r="T63"/>
      <c r="U63"/>
      <c r="V63"/>
      <c r="W63"/>
      <c r="X63"/>
      <c r="Y63"/>
      <c r="Z63" s="8"/>
      <c r="AC63" s="8"/>
      <c r="AD63" s="8"/>
      <c r="AE63" s="8"/>
      <c r="AF63" s="8"/>
      <c r="AG63" s="8"/>
      <c r="AH63" s="8"/>
    </row>
    <row r="64" spans="1:12" ht="12.75">
      <c r="A64" s="2">
        <v>39845</v>
      </c>
      <c r="B64" s="76">
        <f>'Data Input'!S172</f>
        <v>0</v>
      </c>
      <c r="C64">
        <v>790.3</v>
      </c>
      <c r="D64">
        <v>0</v>
      </c>
      <c r="E64" s="88">
        <v>138.97791306613385</v>
      </c>
      <c r="F64" s="7">
        <v>28</v>
      </c>
      <c r="G64" s="7">
        <v>0</v>
      </c>
      <c r="H64" s="1">
        <v>304</v>
      </c>
      <c r="I64" s="165"/>
      <c r="J64" s="92">
        <v>38</v>
      </c>
      <c r="K64" s="7">
        <f t="shared" si="0"/>
        <v>0</v>
      </c>
      <c r="L64" s="33"/>
    </row>
    <row r="65" spans="1:12" ht="12.75">
      <c r="A65" s="2">
        <v>39873</v>
      </c>
      <c r="B65" s="76">
        <f>'Data Input'!S173</f>
        <v>0</v>
      </c>
      <c r="C65">
        <v>696.2</v>
      </c>
      <c r="D65">
        <v>0</v>
      </c>
      <c r="E65" s="88">
        <v>138.57786936321438</v>
      </c>
      <c r="F65" s="7">
        <v>31</v>
      </c>
      <c r="G65" s="7">
        <v>1</v>
      </c>
      <c r="H65" s="1">
        <v>352</v>
      </c>
      <c r="I65" s="165"/>
      <c r="J65" s="92">
        <v>39</v>
      </c>
      <c r="K65" s="7">
        <f t="shared" si="0"/>
        <v>0</v>
      </c>
      <c r="L65" s="33"/>
    </row>
    <row r="66" spans="1:12" ht="12.75">
      <c r="A66" s="2">
        <v>39904</v>
      </c>
      <c r="B66" s="76">
        <f>'Data Input'!S174</f>
        <v>0</v>
      </c>
      <c r="C66">
        <v>434.2</v>
      </c>
      <c r="D66">
        <v>0</v>
      </c>
      <c r="E66" s="88">
        <v>138.17897717394706</v>
      </c>
      <c r="F66" s="7">
        <v>30</v>
      </c>
      <c r="G66" s="7">
        <v>1</v>
      </c>
      <c r="H66" s="1">
        <v>320</v>
      </c>
      <c r="I66" s="165"/>
      <c r="J66" s="92">
        <v>40</v>
      </c>
      <c r="K66" s="7">
        <f t="shared" si="0"/>
        <v>0</v>
      </c>
      <c r="L66" s="33"/>
    </row>
    <row r="67" spans="1:12" ht="12.75">
      <c r="A67" s="2">
        <v>39934</v>
      </c>
      <c r="B67" s="76">
        <f>'Data Input'!S175</f>
        <v>0</v>
      </c>
      <c r="C67">
        <v>264.3</v>
      </c>
      <c r="D67">
        <v>0.6</v>
      </c>
      <c r="E67" s="88">
        <v>137.78123318373483</v>
      </c>
      <c r="F67" s="7">
        <v>31</v>
      </c>
      <c r="G67" s="7">
        <v>1</v>
      </c>
      <c r="H67" s="1">
        <v>320</v>
      </c>
      <c r="I67" s="165"/>
      <c r="J67" s="92">
        <v>41</v>
      </c>
      <c r="K67" s="7">
        <f t="shared" si="0"/>
        <v>0</v>
      </c>
      <c r="L67" s="33"/>
    </row>
    <row r="68" spans="1:12" ht="12.75">
      <c r="A68" s="2">
        <v>39965</v>
      </c>
      <c r="B68" s="76">
        <f>'Data Input'!S176</f>
        <v>0</v>
      </c>
      <c r="C68">
        <v>93.2</v>
      </c>
      <c r="D68">
        <v>35.8</v>
      </c>
      <c r="E68" s="88">
        <v>137.38463408752156</v>
      </c>
      <c r="F68" s="7">
        <v>30</v>
      </c>
      <c r="G68" s="7">
        <v>0</v>
      </c>
      <c r="H68" s="1">
        <v>352</v>
      </c>
      <c r="I68" s="165"/>
      <c r="J68" s="92">
        <v>42</v>
      </c>
      <c r="K68" s="7">
        <f aca="true" t="shared" si="1" ref="K68:K98">$N$18+C68*$N$19+D68*$N$20+E68*$N$21+F68*$N$22+G68*$N$23+H68*$N$24+I68*$N$25+J68*$N$26</f>
        <v>0</v>
      </c>
      <c r="L68" s="33"/>
    </row>
    <row r="69" spans="1:12" ht="12.75">
      <c r="A69" s="2">
        <v>39995</v>
      </c>
      <c r="B69" s="76">
        <f>'Data Input'!S177</f>
        <v>0</v>
      </c>
      <c r="C69">
        <v>47.8</v>
      </c>
      <c r="D69">
        <v>8.8</v>
      </c>
      <c r="E69" s="88">
        <v>136.98917658976464</v>
      </c>
      <c r="F69" s="7">
        <v>31</v>
      </c>
      <c r="G69" s="7">
        <v>0</v>
      </c>
      <c r="H69" s="1">
        <v>352</v>
      </c>
      <c r="I69" s="165"/>
      <c r="J69" s="92">
        <v>43</v>
      </c>
      <c r="K69" s="7">
        <f t="shared" si="1"/>
        <v>0</v>
      </c>
      <c r="L69" s="33"/>
    </row>
    <row r="70" spans="1:12" ht="12.75">
      <c r="A70" s="2">
        <v>40026</v>
      </c>
      <c r="B70" s="76">
        <f>'Data Input'!S178</f>
        <v>0</v>
      </c>
      <c r="C70">
        <v>60.8</v>
      </c>
      <c r="D70">
        <v>34</v>
      </c>
      <c r="E70" s="88">
        <v>136.59485740440758</v>
      </c>
      <c r="F70" s="7">
        <v>31</v>
      </c>
      <c r="G70" s="7">
        <v>0</v>
      </c>
      <c r="H70" s="1">
        <v>320</v>
      </c>
      <c r="I70" s="165"/>
      <c r="J70" s="92">
        <v>44</v>
      </c>
      <c r="K70" s="7">
        <f t="shared" si="1"/>
        <v>0</v>
      </c>
      <c r="L70" s="33"/>
    </row>
    <row r="71" spans="1:12" ht="12.75">
      <c r="A71" s="2">
        <v>40057</v>
      </c>
      <c r="B71" s="76">
        <f>'Data Input'!S179</f>
        <v>0</v>
      </c>
      <c r="C71">
        <v>113.6</v>
      </c>
      <c r="D71">
        <v>6.8</v>
      </c>
      <c r="E71" s="88">
        <v>136.20167325485272</v>
      </c>
      <c r="F71" s="7">
        <v>30</v>
      </c>
      <c r="G71" s="7">
        <v>1</v>
      </c>
      <c r="H71" s="1">
        <v>336</v>
      </c>
      <c r="I71" s="165"/>
      <c r="J71" s="92">
        <v>45</v>
      </c>
      <c r="K71" s="7">
        <f t="shared" si="1"/>
        <v>0</v>
      </c>
      <c r="L71" s="33"/>
    </row>
    <row r="72" spans="1:12" ht="12.75">
      <c r="A72" s="2">
        <v>40087</v>
      </c>
      <c r="B72" s="76">
        <f>'Data Input'!S180</f>
        <v>0</v>
      </c>
      <c r="C72">
        <v>418.2</v>
      </c>
      <c r="D72">
        <v>0</v>
      </c>
      <c r="E72" s="88">
        <v>135.80962087393394</v>
      </c>
      <c r="F72" s="7">
        <v>31</v>
      </c>
      <c r="G72" s="7">
        <v>1</v>
      </c>
      <c r="H72" s="1">
        <v>336</v>
      </c>
      <c r="I72" s="165"/>
      <c r="J72" s="92">
        <v>46</v>
      </c>
      <c r="K72" s="7">
        <f t="shared" si="1"/>
        <v>0</v>
      </c>
      <c r="L72" s="33"/>
    </row>
    <row r="73" spans="1:12" ht="12.75">
      <c r="A73" s="2">
        <v>40118</v>
      </c>
      <c r="B73" s="76">
        <f>'Data Input'!S181</f>
        <v>0</v>
      </c>
      <c r="C73">
        <v>453.3</v>
      </c>
      <c r="D73">
        <v>0</v>
      </c>
      <c r="E73" s="88">
        <v>135.41869700388958</v>
      </c>
      <c r="F73" s="7">
        <v>30</v>
      </c>
      <c r="G73" s="7">
        <v>1</v>
      </c>
      <c r="H73" s="1">
        <v>320</v>
      </c>
      <c r="I73" s="165"/>
      <c r="J73" s="92">
        <v>47</v>
      </c>
      <c r="K73" s="7">
        <f t="shared" si="1"/>
        <v>0</v>
      </c>
      <c r="L73" s="33"/>
    </row>
    <row r="74" spans="1:34" s="20" customFormat="1" ht="12.75">
      <c r="A74" s="2">
        <v>40148</v>
      </c>
      <c r="B74" s="76">
        <f>'Data Input'!S182</f>
        <v>0</v>
      </c>
      <c r="C74">
        <v>826.5</v>
      </c>
      <c r="D74">
        <v>0</v>
      </c>
      <c r="E74" s="182">
        <v>135.02889839633545</v>
      </c>
      <c r="F74" s="7">
        <v>31</v>
      </c>
      <c r="G74" s="7">
        <v>0</v>
      </c>
      <c r="H74" s="1">
        <v>352</v>
      </c>
      <c r="I74" s="165"/>
      <c r="J74" s="92">
        <v>48</v>
      </c>
      <c r="K74" s="7">
        <f t="shared" si="1"/>
        <v>0</v>
      </c>
      <c r="L74" s="33"/>
      <c r="M74" s="1"/>
      <c r="N74"/>
      <c r="O74"/>
      <c r="P74"/>
      <c r="Q74"/>
      <c r="R74"/>
      <c r="S74"/>
      <c r="T74"/>
      <c r="U74"/>
      <c r="V74"/>
      <c r="W74"/>
      <c r="X74"/>
      <c r="Y74"/>
      <c r="Z74" s="18"/>
      <c r="AC74" s="18"/>
      <c r="AD74" s="18"/>
      <c r="AE74" s="18"/>
      <c r="AF74" s="18"/>
      <c r="AG74" s="18"/>
      <c r="AH74" s="18"/>
    </row>
    <row r="75" spans="1:26" ht="12.75">
      <c r="A75" s="2">
        <v>40179</v>
      </c>
      <c r="C75" s="181">
        <f aca="true" t="shared" si="2" ref="C75:D86">(C3+C15+C27+C39+C51+C63)/6</f>
        <v>947.1833333333334</v>
      </c>
      <c r="D75" s="181">
        <f t="shared" si="2"/>
        <v>0</v>
      </c>
      <c r="E75" s="88">
        <v>135.32901731143812</v>
      </c>
      <c r="F75" s="7">
        <v>31</v>
      </c>
      <c r="G75" s="7">
        <v>0</v>
      </c>
      <c r="H75" s="1">
        <v>320</v>
      </c>
      <c r="I75" s="87">
        <f aca="true" t="shared" si="3" ref="I75:I80">I74+($I$81-$I$74)/7</f>
        <v>0</v>
      </c>
      <c r="J75" s="92">
        <v>49</v>
      </c>
      <c r="K75" s="7">
        <f t="shared" si="1"/>
        <v>0</v>
      </c>
      <c r="L75" s="33"/>
      <c r="Z75" s="8"/>
    </row>
    <row r="76" spans="1:12" ht="12.75">
      <c r="A76" s="2">
        <v>40210</v>
      </c>
      <c r="C76" s="181">
        <f t="shared" si="2"/>
        <v>817.8666666666667</v>
      </c>
      <c r="D76" s="181">
        <f t="shared" si="2"/>
        <v>0</v>
      </c>
      <c r="E76" s="88">
        <v>135.62980327903304</v>
      </c>
      <c r="F76" s="7">
        <v>28</v>
      </c>
      <c r="G76" s="7">
        <v>0</v>
      </c>
      <c r="H76" s="1">
        <v>304</v>
      </c>
      <c r="I76" s="87">
        <f t="shared" si="3"/>
        <v>0</v>
      </c>
      <c r="J76" s="92">
        <v>50</v>
      </c>
      <c r="K76" s="7">
        <f t="shared" si="1"/>
        <v>0</v>
      </c>
      <c r="L76" s="33"/>
    </row>
    <row r="77" spans="1:12" ht="12.75">
      <c r="A77" s="2">
        <v>40238</v>
      </c>
      <c r="C77" s="181">
        <f t="shared" si="2"/>
        <v>700.6333333333333</v>
      </c>
      <c r="D77" s="181">
        <f t="shared" si="2"/>
        <v>0</v>
      </c>
      <c r="E77" s="88">
        <v>135.9312577817293</v>
      </c>
      <c r="F77" s="7">
        <v>31</v>
      </c>
      <c r="G77" s="7">
        <v>1</v>
      </c>
      <c r="H77" s="1">
        <v>368</v>
      </c>
      <c r="I77" s="87">
        <f t="shared" si="3"/>
        <v>0</v>
      </c>
      <c r="J77" s="92">
        <v>51</v>
      </c>
      <c r="K77" s="7">
        <f t="shared" si="1"/>
        <v>0</v>
      </c>
      <c r="L77" s="33"/>
    </row>
    <row r="78" spans="1:12" ht="12.75">
      <c r="A78" s="2">
        <v>40269</v>
      </c>
      <c r="C78" s="181">
        <f t="shared" si="2"/>
        <v>404.5666666666666</v>
      </c>
      <c r="D78" s="181">
        <f t="shared" si="2"/>
        <v>0</v>
      </c>
      <c r="E78" s="88">
        <v>136.23338230543126</v>
      </c>
      <c r="F78" s="7">
        <v>30</v>
      </c>
      <c r="G78" s="7">
        <v>1</v>
      </c>
      <c r="H78" s="1">
        <v>320</v>
      </c>
      <c r="I78" s="87">
        <f t="shared" si="3"/>
        <v>0</v>
      </c>
      <c r="J78" s="92">
        <v>52</v>
      </c>
      <c r="K78" s="7">
        <f t="shared" si="1"/>
        <v>0</v>
      </c>
      <c r="L78" s="33"/>
    </row>
    <row r="79" spans="1:12" ht="12.75">
      <c r="A79" s="2">
        <v>40299</v>
      </c>
      <c r="C79" s="181">
        <f t="shared" si="2"/>
        <v>226.51666666666665</v>
      </c>
      <c r="D79" s="181">
        <f t="shared" si="2"/>
        <v>4.8999999999999995</v>
      </c>
      <c r="E79" s="88">
        <v>136.5361783393459</v>
      </c>
      <c r="F79" s="7">
        <v>31</v>
      </c>
      <c r="G79" s="7">
        <v>1</v>
      </c>
      <c r="H79" s="1">
        <v>320</v>
      </c>
      <c r="I79" s="87">
        <f t="shared" si="3"/>
        <v>0</v>
      </c>
      <c r="J79" s="92">
        <v>53</v>
      </c>
      <c r="K79" s="7">
        <f t="shared" si="1"/>
        <v>0</v>
      </c>
      <c r="L79" s="33"/>
    </row>
    <row r="80" spans="1:12" ht="12.75">
      <c r="A80" s="2">
        <v>40330</v>
      </c>
      <c r="C80" s="181">
        <f t="shared" si="2"/>
        <v>64.51666666666667</v>
      </c>
      <c r="D80" s="181">
        <f t="shared" si="2"/>
        <v>37.38333333333333</v>
      </c>
      <c r="E80" s="88">
        <v>136.83964737599013</v>
      </c>
      <c r="F80" s="7">
        <v>30</v>
      </c>
      <c r="G80" s="7">
        <v>0</v>
      </c>
      <c r="H80" s="1">
        <v>352</v>
      </c>
      <c r="I80" s="87">
        <f t="shared" si="3"/>
        <v>0</v>
      </c>
      <c r="J80" s="92">
        <v>54</v>
      </c>
      <c r="K80" s="7">
        <f t="shared" si="1"/>
        <v>0</v>
      </c>
      <c r="L80" s="33"/>
    </row>
    <row r="81" spans="1:12" ht="12.75">
      <c r="A81" s="2">
        <v>40360</v>
      </c>
      <c r="C81" s="181">
        <f t="shared" si="2"/>
        <v>25.616666666666664</v>
      </c>
      <c r="D81" s="181">
        <f t="shared" si="2"/>
        <v>51.63333333333333</v>
      </c>
      <c r="E81" s="88">
        <v>137.1437909111982</v>
      </c>
      <c r="F81" s="7">
        <v>31</v>
      </c>
      <c r="G81" s="7">
        <v>0</v>
      </c>
      <c r="H81" s="1">
        <v>336</v>
      </c>
      <c r="I81" s="62"/>
      <c r="J81" s="92">
        <v>55</v>
      </c>
      <c r="K81" s="7">
        <f t="shared" si="1"/>
        <v>0</v>
      </c>
      <c r="L81" s="33"/>
    </row>
    <row r="82" spans="1:12" ht="12.75">
      <c r="A82" s="2">
        <v>40391</v>
      </c>
      <c r="C82" s="181">
        <f t="shared" si="2"/>
        <v>45.083333333333336</v>
      </c>
      <c r="D82" s="181">
        <f t="shared" si="2"/>
        <v>34.666666666666664</v>
      </c>
      <c r="E82" s="88">
        <v>137.44861044412903</v>
      </c>
      <c r="F82" s="7">
        <v>31</v>
      </c>
      <c r="G82" s="7">
        <v>0</v>
      </c>
      <c r="H82" s="1">
        <v>336</v>
      </c>
      <c r="I82" s="87">
        <f aca="true" t="shared" si="4" ref="I82:I91">I81+($I$92-$I$81)/11</f>
        <v>0</v>
      </c>
      <c r="J82" s="92">
        <v>56</v>
      </c>
      <c r="K82" s="7">
        <f t="shared" si="1"/>
        <v>0</v>
      </c>
      <c r="L82" s="33"/>
    </row>
    <row r="83" spans="1:12" ht="12.75">
      <c r="A83" s="2">
        <v>40422</v>
      </c>
      <c r="C83" s="181">
        <f t="shared" si="2"/>
        <v>123.90000000000002</v>
      </c>
      <c r="D83" s="181">
        <f t="shared" si="2"/>
        <v>10.850000000000001</v>
      </c>
      <c r="E83" s="88">
        <v>137.7541074772736</v>
      </c>
      <c r="F83" s="7">
        <v>30</v>
      </c>
      <c r="G83" s="7">
        <v>1</v>
      </c>
      <c r="H83" s="1">
        <v>336</v>
      </c>
      <c r="I83" s="87">
        <f t="shared" si="4"/>
        <v>0</v>
      </c>
      <c r="J83" s="92">
        <v>57</v>
      </c>
      <c r="K83" s="7">
        <f t="shared" si="1"/>
        <v>0</v>
      </c>
      <c r="L83" s="33"/>
    </row>
    <row r="84" spans="1:12" ht="12.75">
      <c r="A84" s="2">
        <v>40452</v>
      </c>
      <c r="C84" s="181">
        <f t="shared" si="2"/>
        <v>349.3333333333333</v>
      </c>
      <c r="D84" s="181">
        <f t="shared" si="2"/>
        <v>1.2166666666666666</v>
      </c>
      <c r="E84" s="88">
        <v>138.0602835164624</v>
      </c>
      <c r="F84" s="7">
        <v>31</v>
      </c>
      <c r="G84" s="7">
        <v>1</v>
      </c>
      <c r="H84" s="1">
        <v>320</v>
      </c>
      <c r="I84" s="87">
        <f t="shared" si="4"/>
        <v>0</v>
      </c>
      <c r="J84" s="92">
        <v>58</v>
      </c>
      <c r="K84" s="7">
        <f t="shared" si="1"/>
        <v>0</v>
      </c>
      <c r="L84" s="33"/>
    </row>
    <row r="85" spans="1:12" ht="12.75">
      <c r="A85" s="2">
        <v>40483</v>
      </c>
      <c r="C85" s="181">
        <f t="shared" si="2"/>
        <v>537.1500000000001</v>
      </c>
      <c r="D85" s="181">
        <f t="shared" si="2"/>
        <v>0</v>
      </c>
      <c r="E85" s="88">
        <v>138.36714007087275</v>
      </c>
      <c r="F85" s="7">
        <v>30</v>
      </c>
      <c r="G85" s="7">
        <v>1</v>
      </c>
      <c r="H85" s="1">
        <v>336</v>
      </c>
      <c r="I85" s="87">
        <f t="shared" si="4"/>
        <v>0</v>
      </c>
      <c r="J85" s="92">
        <v>59</v>
      </c>
      <c r="K85" s="7">
        <f t="shared" si="1"/>
        <v>0</v>
      </c>
      <c r="L85" s="33"/>
    </row>
    <row r="86" spans="1:12" ht="12.75">
      <c r="A86" s="2">
        <v>40513</v>
      </c>
      <c r="C86" s="181">
        <f t="shared" si="2"/>
        <v>825.4166666666666</v>
      </c>
      <c r="D86" s="181">
        <f t="shared" si="2"/>
        <v>0</v>
      </c>
      <c r="E86" s="182">
        <v>138.6746786530365</v>
      </c>
      <c r="F86" s="7">
        <v>31</v>
      </c>
      <c r="G86" s="7">
        <v>0</v>
      </c>
      <c r="H86" s="1">
        <v>368</v>
      </c>
      <c r="I86" s="87">
        <f t="shared" si="4"/>
        <v>0</v>
      </c>
      <c r="J86" s="92">
        <v>60</v>
      </c>
      <c r="K86" s="7">
        <f t="shared" si="1"/>
        <v>0</v>
      </c>
      <c r="L86" s="33"/>
    </row>
    <row r="87" spans="1:12" ht="12.75">
      <c r="A87" s="2">
        <v>40544</v>
      </c>
      <c r="C87" s="181">
        <f>C75</f>
        <v>947.1833333333334</v>
      </c>
      <c r="D87" s="181">
        <f>D75</f>
        <v>0</v>
      </c>
      <c r="E87" s="88">
        <v>139.03916243618784</v>
      </c>
      <c r="F87" s="7">
        <v>31</v>
      </c>
      <c r="G87" s="7">
        <v>0</v>
      </c>
      <c r="H87" s="37">
        <v>320</v>
      </c>
      <c r="I87" s="87">
        <f t="shared" si="4"/>
        <v>0</v>
      </c>
      <c r="J87" s="92">
        <v>61</v>
      </c>
      <c r="K87" s="7">
        <f t="shared" si="1"/>
        <v>0</v>
      </c>
      <c r="L87" s="33"/>
    </row>
    <row r="88" spans="1:12" ht="12.75">
      <c r="A88" s="2">
        <v>40575</v>
      </c>
      <c r="C88" s="181">
        <f aca="true" t="shared" si="5" ref="C88:D98">C76</f>
        <v>817.8666666666667</v>
      </c>
      <c r="D88" s="181">
        <f t="shared" si="5"/>
        <v>0</v>
      </c>
      <c r="E88" s="88">
        <v>139.4046042055373</v>
      </c>
      <c r="F88" s="7">
        <v>28</v>
      </c>
      <c r="G88" s="7">
        <v>0</v>
      </c>
      <c r="H88" s="37">
        <v>304</v>
      </c>
      <c r="I88" s="87">
        <f t="shared" si="4"/>
        <v>0</v>
      </c>
      <c r="J88" s="92">
        <v>62</v>
      </c>
      <c r="K88" s="7">
        <f t="shared" si="1"/>
        <v>0</v>
      </c>
      <c r="L88" s="33"/>
    </row>
    <row r="89" spans="1:12" ht="12.75">
      <c r="A89" s="2">
        <v>40603</v>
      </c>
      <c r="C89" s="181">
        <f t="shared" si="5"/>
        <v>700.6333333333333</v>
      </c>
      <c r="D89" s="181">
        <f t="shared" si="5"/>
        <v>0</v>
      </c>
      <c r="E89" s="88">
        <v>139.77100647899545</v>
      </c>
      <c r="F89" s="7">
        <v>31</v>
      </c>
      <c r="G89" s="7">
        <v>1</v>
      </c>
      <c r="H89" s="37">
        <v>368</v>
      </c>
      <c r="I89" s="87">
        <f t="shared" si="4"/>
        <v>0</v>
      </c>
      <c r="J89" s="92">
        <v>63</v>
      </c>
      <c r="K89" s="7">
        <f t="shared" si="1"/>
        <v>0</v>
      </c>
      <c r="L89" s="33"/>
    </row>
    <row r="90" spans="1:12" ht="12.75">
      <c r="A90" s="2">
        <v>40634</v>
      </c>
      <c r="C90" s="181">
        <f t="shared" si="5"/>
        <v>404.5666666666666</v>
      </c>
      <c r="D90" s="181">
        <f t="shared" si="5"/>
        <v>0</v>
      </c>
      <c r="E90" s="88">
        <v>140.1383717810907</v>
      </c>
      <c r="F90" s="7">
        <v>30</v>
      </c>
      <c r="G90" s="7">
        <v>1</v>
      </c>
      <c r="H90" s="37">
        <v>320</v>
      </c>
      <c r="I90" s="87">
        <f t="shared" si="4"/>
        <v>0</v>
      </c>
      <c r="J90" s="92">
        <v>64</v>
      </c>
      <c r="K90" s="7">
        <f t="shared" si="1"/>
        <v>0</v>
      </c>
      <c r="L90" s="33"/>
    </row>
    <row r="91" spans="1:12" ht="12.75">
      <c r="A91" s="2">
        <v>40664</v>
      </c>
      <c r="C91" s="181">
        <f t="shared" si="5"/>
        <v>226.51666666666665</v>
      </c>
      <c r="D91" s="181">
        <f t="shared" si="5"/>
        <v>4.8999999999999995</v>
      </c>
      <c r="E91" s="88">
        <v>140.50670264298682</v>
      </c>
      <c r="F91" s="7">
        <v>31</v>
      </c>
      <c r="G91" s="7">
        <v>1</v>
      </c>
      <c r="H91" s="37">
        <v>320</v>
      </c>
      <c r="I91" s="87">
        <f t="shared" si="4"/>
        <v>0</v>
      </c>
      <c r="J91" s="92">
        <v>65</v>
      </c>
      <c r="K91" s="7">
        <f t="shared" si="1"/>
        <v>0</v>
      </c>
      <c r="L91" s="33"/>
    </row>
    <row r="92" spans="1:12" ht="12.75">
      <c r="A92" s="2">
        <v>40695</v>
      </c>
      <c r="C92" s="181">
        <f t="shared" si="5"/>
        <v>64.51666666666667</v>
      </c>
      <c r="D92" s="181">
        <f t="shared" si="5"/>
        <v>37.38333333333333</v>
      </c>
      <c r="E92" s="88">
        <v>140.87600160250034</v>
      </c>
      <c r="F92" s="7">
        <v>30</v>
      </c>
      <c r="G92" s="7">
        <v>0</v>
      </c>
      <c r="H92" s="37">
        <v>352</v>
      </c>
      <c r="I92" s="62"/>
      <c r="J92" s="92">
        <v>66</v>
      </c>
      <c r="K92" s="7">
        <f t="shared" si="1"/>
        <v>0</v>
      </c>
      <c r="L92" s="33"/>
    </row>
    <row r="93" spans="1:12" ht="12.75">
      <c r="A93" s="2">
        <v>40725</v>
      </c>
      <c r="C93" s="181">
        <f t="shared" si="5"/>
        <v>25.616666666666664</v>
      </c>
      <c r="D93" s="181">
        <f t="shared" si="5"/>
        <v>51.63333333333333</v>
      </c>
      <c r="E93" s="88">
        <v>141.246271204118</v>
      </c>
      <c r="F93" s="7">
        <v>31</v>
      </c>
      <c r="G93" s="7">
        <v>0</v>
      </c>
      <c r="H93" s="37">
        <v>336</v>
      </c>
      <c r="I93" s="87">
        <f aca="true" t="shared" si="6" ref="I93:I98">I92+($I$92-$I$81)/11</f>
        <v>0</v>
      </c>
      <c r="J93" s="92">
        <v>67</v>
      </c>
      <c r="K93" s="7">
        <f t="shared" si="1"/>
        <v>0</v>
      </c>
      <c r="L93" s="33"/>
    </row>
    <row r="94" spans="1:12" ht="12.75">
      <c r="A94" s="2">
        <v>40756</v>
      </c>
      <c r="C94" s="181">
        <f t="shared" si="5"/>
        <v>45.083333333333336</v>
      </c>
      <c r="D94" s="181">
        <f t="shared" si="5"/>
        <v>34.666666666666664</v>
      </c>
      <c r="E94" s="88">
        <v>141.61751399901428</v>
      </c>
      <c r="F94" s="7">
        <v>31</v>
      </c>
      <c r="G94" s="7">
        <v>0</v>
      </c>
      <c r="H94" s="37">
        <v>336</v>
      </c>
      <c r="I94" s="87">
        <f t="shared" si="6"/>
        <v>0</v>
      </c>
      <c r="J94" s="92">
        <v>68</v>
      </c>
      <c r="K94" s="7">
        <f t="shared" si="1"/>
        <v>0</v>
      </c>
      <c r="L94" s="33"/>
    </row>
    <row r="95" spans="1:12" ht="12.75">
      <c r="A95" s="2">
        <v>40787</v>
      </c>
      <c r="C95" s="181">
        <f t="shared" si="5"/>
        <v>123.90000000000002</v>
      </c>
      <c r="D95" s="181">
        <f t="shared" si="5"/>
        <v>10.850000000000001</v>
      </c>
      <c r="E95" s="88">
        <v>141.98973254506907</v>
      </c>
      <c r="F95" s="7">
        <v>30</v>
      </c>
      <c r="G95" s="7">
        <v>1</v>
      </c>
      <c r="H95" s="37">
        <v>336</v>
      </c>
      <c r="I95" s="87">
        <f t="shared" si="6"/>
        <v>0</v>
      </c>
      <c r="J95" s="92">
        <v>69</v>
      </c>
      <c r="K95" s="7">
        <f t="shared" si="1"/>
        <v>0</v>
      </c>
      <c r="L95" s="33"/>
    </row>
    <row r="96" spans="1:12" ht="12.75">
      <c r="A96" s="2">
        <v>40817</v>
      </c>
      <c r="C96" s="181">
        <f t="shared" si="5"/>
        <v>349.3333333333333</v>
      </c>
      <c r="D96" s="181">
        <f t="shared" si="5"/>
        <v>1.2166666666666666</v>
      </c>
      <c r="E96" s="88">
        <v>142.3629294068852</v>
      </c>
      <c r="F96" s="7">
        <v>31</v>
      </c>
      <c r="G96" s="7">
        <v>1</v>
      </c>
      <c r="H96" s="37">
        <v>320</v>
      </c>
      <c r="I96" s="87">
        <f t="shared" si="6"/>
        <v>0</v>
      </c>
      <c r="J96" s="92">
        <v>70</v>
      </c>
      <c r="K96" s="7">
        <f t="shared" si="1"/>
        <v>0</v>
      </c>
      <c r="L96" s="33"/>
    </row>
    <row r="97" spans="1:12" ht="12.75">
      <c r="A97" s="2">
        <v>40848</v>
      </c>
      <c r="C97" s="181">
        <f t="shared" si="5"/>
        <v>537.1500000000001</v>
      </c>
      <c r="D97" s="181">
        <f t="shared" si="5"/>
        <v>0</v>
      </c>
      <c r="E97" s="88">
        <v>142.73710715580614</v>
      </c>
      <c r="F97" s="7">
        <v>30</v>
      </c>
      <c r="G97" s="7">
        <v>1</v>
      </c>
      <c r="H97" s="37">
        <v>336</v>
      </c>
      <c r="I97" s="87">
        <f t="shared" si="6"/>
        <v>0</v>
      </c>
      <c r="J97" s="92">
        <v>71</v>
      </c>
      <c r="K97" s="7">
        <f t="shared" si="1"/>
        <v>0</v>
      </c>
      <c r="L97" s="33"/>
    </row>
    <row r="98" spans="1:12" ht="12.75">
      <c r="A98" s="2">
        <v>40878</v>
      </c>
      <c r="C98" s="181">
        <f t="shared" si="5"/>
        <v>825.4166666666666</v>
      </c>
      <c r="D98" s="181">
        <f t="shared" si="5"/>
        <v>0</v>
      </c>
      <c r="E98" s="182">
        <v>143.11226836993367</v>
      </c>
      <c r="F98" s="7">
        <v>31</v>
      </c>
      <c r="G98" s="7">
        <v>0</v>
      </c>
      <c r="H98" s="37">
        <v>368</v>
      </c>
      <c r="I98" s="87">
        <f t="shared" si="6"/>
        <v>0</v>
      </c>
      <c r="J98" s="92">
        <v>72</v>
      </c>
      <c r="K98" s="7">
        <f t="shared" si="1"/>
        <v>0</v>
      </c>
      <c r="L98" s="33"/>
    </row>
    <row r="99" spans="1:28" ht="12.75">
      <c r="A99" s="2"/>
      <c r="Z99" s="8"/>
      <c r="AA99" s="8"/>
      <c r="AB99" s="8"/>
    </row>
    <row r="100" spans="1:11" ht="12.75">
      <c r="A100" s="2"/>
      <c r="C100" s="15"/>
      <c r="D100" s="1" t="s">
        <v>57</v>
      </c>
      <c r="K100" s="33">
        <f>SUM(K3:K98)</f>
        <v>0</v>
      </c>
    </row>
    <row r="101" ht="12.75">
      <c r="A101" s="2"/>
    </row>
    <row r="102" spans="1:13" ht="12.75">
      <c r="A102" s="13">
        <v>2003</v>
      </c>
      <c r="K102" s="4"/>
      <c r="L102" s="25"/>
      <c r="M102" s="3"/>
    </row>
    <row r="103" spans="1:13" ht="12.75">
      <c r="A103">
        <v>2004</v>
      </c>
      <c r="B103" s="4">
        <f>SUM(B3:B14)</f>
        <v>0</v>
      </c>
      <c r="K103" s="4">
        <f>SUM(K3:K14)</f>
        <v>0</v>
      </c>
      <c r="L103" s="25">
        <f aca="true" t="shared" si="7" ref="L103:L108">K103-B103</f>
        <v>0</v>
      </c>
      <c r="M103" s="3" t="e">
        <f aca="true" t="shared" si="8" ref="M103:M108">L103/B103</f>
        <v>#DIV/0!</v>
      </c>
    </row>
    <row r="104" spans="1:28" ht="12.75">
      <c r="A104" s="13">
        <v>2005</v>
      </c>
      <c r="B104" s="4">
        <f>SUM(B15:B26)</f>
        <v>0</v>
      </c>
      <c r="K104" s="4">
        <f>SUM(K15:K26)</f>
        <v>0</v>
      </c>
      <c r="L104" s="25">
        <f t="shared" si="7"/>
        <v>0</v>
      </c>
      <c r="M104" s="3" t="e">
        <f t="shared" si="8"/>
        <v>#DIV/0!</v>
      </c>
      <c r="Z104" s="8"/>
      <c r="AA104" s="8"/>
      <c r="AB104" s="8"/>
    </row>
    <row r="105" spans="1:13" ht="12.75">
      <c r="A105">
        <v>2006</v>
      </c>
      <c r="B105" s="4">
        <f>SUM(B27:B38)</f>
        <v>0</v>
      </c>
      <c r="K105" s="4">
        <f>SUM(K27:K38)</f>
        <v>0</v>
      </c>
      <c r="L105" s="25">
        <f t="shared" si="7"/>
        <v>0</v>
      </c>
      <c r="M105" s="3" t="e">
        <f t="shared" si="8"/>
        <v>#DIV/0!</v>
      </c>
    </row>
    <row r="106" spans="1:13" ht="12.75">
      <c r="A106" s="13">
        <v>2007</v>
      </c>
      <c r="B106" s="4">
        <f>SUM(B39:B50)</f>
        <v>0</v>
      </c>
      <c r="K106" s="4">
        <f>SUM(K39:K50)</f>
        <v>0</v>
      </c>
      <c r="L106" s="25">
        <f t="shared" si="7"/>
        <v>0</v>
      </c>
      <c r="M106" s="3" t="e">
        <f t="shared" si="8"/>
        <v>#DIV/0!</v>
      </c>
    </row>
    <row r="107" spans="1:13" ht="12.75">
      <c r="A107">
        <v>2008</v>
      </c>
      <c r="B107" s="4">
        <f>SUM(B51:B62)</f>
        <v>0</v>
      </c>
      <c r="K107" s="4">
        <f>SUM(K51:K62)</f>
        <v>0</v>
      </c>
      <c r="L107" s="25">
        <f t="shared" si="7"/>
        <v>0</v>
      </c>
      <c r="M107" s="3" t="e">
        <f t="shared" si="8"/>
        <v>#DIV/0!</v>
      </c>
    </row>
    <row r="108" spans="1:13" ht="12.75">
      <c r="A108" s="13">
        <v>2009</v>
      </c>
      <c r="B108" s="4">
        <f>SUM(B63:B74)</f>
        <v>0</v>
      </c>
      <c r="K108" s="4">
        <f>SUM(K63:K74)</f>
        <v>0</v>
      </c>
      <c r="L108" s="25">
        <f t="shared" si="7"/>
        <v>0</v>
      </c>
      <c r="M108" s="3" t="e">
        <f t="shared" si="8"/>
        <v>#DIV/0!</v>
      </c>
    </row>
    <row r="109" spans="1:13" ht="12.75">
      <c r="A109">
        <v>2010</v>
      </c>
      <c r="K109" s="4">
        <f>SUM(K75:K86)</f>
        <v>0</v>
      </c>
      <c r="L109" s="25"/>
      <c r="M109" s="3"/>
    </row>
    <row r="110" spans="1:11" ht="12.75">
      <c r="A110" s="13">
        <v>2011</v>
      </c>
      <c r="K110" s="4">
        <f>SUM(K87:K98)</f>
        <v>0</v>
      </c>
    </row>
    <row r="111" ht="12.75">
      <c r="K111" s="4"/>
    </row>
    <row r="112" spans="1:12" ht="12.75">
      <c r="A112" t="s">
        <v>59</v>
      </c>
      <c r="B112" s="4">
        <f>SUM(B102:B108)</f>
        <v>0</v>
      </c>
      <c r="K112" s="4">
        <f>SUM(K102:K108)</f>
        <v>0</v>
      </c>
      <c r="L112" s="4">
        <f>K112-B112</f>
        <v>0</v>
      </c>
    </row>
    <row r="114" spans="11:12" ht="12.75">
      <c r="K114" s="4">
        <f>SUM(K102:K110)</f>
        <v>0</v>
      </c>
      <c r="L114" s="33">
        <f>K100-K114</f>
        <v>0</v>
      </c>
    </row>
    <row r="115" spans="11:13" ht="12.75">
      <c r="K115" s="15"/>
      <c r="L115" s="15" t="s">
        <v>47</v>
      </c>
      <c r="M115" s="15"/>
    </row>
    <row r="117" spans="26:28" ht="12.75">
      <c r="Z117" s="8"/>
      <c r="AA117" s="8"/>
      <c r="AB117" s="8"/>
    </row>
    <row r="129" spans="26:28" ht="12.75">
      <c r="Z129" s="8"/>
      <c r="AA129" s="8"/>
      <c r="AB129" s="8"/>
    </row>
  </sheetData>
  <sheetProtection/>
  <printOptions/>
  <pageMargins left="0.38" right="0.75" top="0.73" bottom="0.74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8515625" style="0" customWidth="1"/>
    <col min="2" max="2" width="18.00390625" style="4" customWidth="1"/>
    <col min="3" max="3" width="11.7109375" style="1" customWidth="1"/>
    <col min="4" max="4" width="13.421875" style="1" customWidth="1"/>
    <col min="5" max="5" width="14.421875" style="23" customWidth="1"/>
    <col min="6" max="6" width="10.140625" style="1" customWidth="1"/>
    <col min="7" max="7" width="10.140625" style="90" customWidth="1"/>
    <col min="8" max="9" width="12.421875" style="1" customWidth="1"/>
    <col min="10" max="10" width="13.00390625" style="1" customWidth="1"/>
    <col min="11" max="11" width="15.421875" style="1" bestFit="1" customWidth="1"/>
    <col min="12" max="12" width="17.00390625" style="1" customWidth="1"/>
    <col min="13" max="13" width="12.421875" style="1" customWidth="1"/>
    <col min="14" max="14" width="25.8515625" style="0" bestFit="1" customWidth="1"/>
    <col min="15" max="17" width="18.00390625" style="0" customWidth="1"/>
    <col min="18" max="18" width="17.140625" style="0" customWidth="1"/>
    <col min="19" max="20" width="15.7109375" style="0" customWidth="1"/>
    <col min="21" max="21" width="15.00390625" style="0" customWidth="1"/>
    <col min="22" max="23" width="14.140625" style="0" bestFit="1" customWidth="1"/>
    <col min="24" max="24" width="11.7109375" style="0" bestFit="1" customWidth="1"/>
    <col min="25" max="25" width="11.8515625" style="0" bestFit="1" customWidth="1"/>
    <col min="26" max="26" width="12.57421875" style="4" customWidth="1"/>
    <col min="27" max="27" width="11.28125" style="4" customWidth="1"/>
    <col min="28" max="28" width="11.57421875" style="4" customWidth="1"/>
    <col min="29" max="29" width="9.28125" style="4" customWidth="1"/>
    <col min="30" max="30" width="9.140625" style="4" customWidth="1"/>
    <col min="31" max="31" width="11.7109375" style="4" bestFit="1" customWidth="1"/>
    <col min="32" max="32" width="10.7109375" style="4" bestFit="1" customWidth="1"/>
    <col min="33" max="34" width="9.140625" style="4" customWidth="1"/>
  </cols>
  <sheetData>
    <row r="1" spans="1:15" ht="12.75">
      <c r="A1" s="203" t="s">
        <v>123</v>
      </c>
      <c r="B1" s="26"/>
      <c r="C1" s="31"/>
      <c r="D1" s="31"/>
      <c r="I1" s="17"/>
      <c r="M1" s="203" t="s">
        <v>123</v>
      </c>
      <c r="N1" s="202"/>
      <c r="O1" s="202"/>
    </row>
    <row r="2" spans="2:26" ht="42" customHeight="1">
      <c r="B2" s="5" t="s">
        <v>64</v>
      </c>
      <c r="C2" s="9" t="s">
        <v>1</v>
      </c>
      <c r="D2" s="9" t="s">
        <v>2</v>
      </c>
      <c r="E2" s="21" t="s">
        <v>5</v>
      </c>
      <c r="F2" s="9" t="s">
        <v>3</v>
      </c>
      <c r="G2" s="9" t="s">
        <v>11</v>
      </c>
      <c r="H2" s="9" t="s">
        <v>4</v>
      </c>
      <c r="I2" s="9" t="s">
        <v>51</v>
      </c>
      <c r="J2" s="91" t="s">
        <v>88</v>
      </c>
      <c r="K2" s="9" t="s">
        <v>8</v>
      </c>
      <c r="L2" s="9" t="s">
        <v>9</v>
      </c>
      <c r="M2" t="s">
        <v>13</v>
      </c>
      <c r="Z2" s="6"/>
    </row>
    <row r="3" spans="1:13" ht="13.5" thickBot="1">
      <c r="A3" s="2">
        <v>37987</v>
      </c>
      <c r="B3" s="70">
        <f>'Data Input'!AC111</f>
        <v>1368.241073115435</v>
      </c>
      <c r="C3">
        <v>1129.7</v>
      </c>
      <c r="D3">
        <v>0</v>
      </c>
      <c r="E3" s="88">
        <v>127.53411264087498</v>
      </c>
      <c r="F3" s="7">
        <v>31</v>
      </c>
      <c r="G3" s="7">
        <v>0</v>
      </c>
      <c r="H3" s="7">
        <v>336.288</v>
      </c>
      <c r="I3" s="169">
        <f>'Data Input'!AF111</f>
        <v>11</v>
      </c>
      <c r="J3" s="92">
        <v>0</v>
      </c>
      <c r="K3" s="7">
        <f>$N$18+C3*$N$19+D3*$N$20+E3*$N$21+F3*$N$22+G3*$N$23+H3*$N$24+I3*$N$25+J3*$N$26</f>
        <v>1252.0158055019658</v>
      </c>
      <c r="L3" s="7"/>
      <c r="M3"/>
    </row>
    <row r="4" spans="1:14" ht="12.75">
      <c r="A4" s="2">
        <v>38018</v>
      </c>
      <c r="B4" s="70">
        <f>'Data Input'!AC112</f>
        <v>1315.5582845267334</v>
      </c>
      <c r="C4">
        <v>780.2</v>
      </c>
      <c r="D4">
        <v>0</v>
      </c>
      <c r="E4" s="88">
        <v>127.79681203173486</v>
      </c>
      <c r="F4" s="7">
        <v>29</v>
      </c>
      <c r="G4" s="7">
        <v>0</v>
      </c>
      <c r="H4" s="7">
        <v>320.16</v>
      </c>
      <c r="I4" s="169">
        <f>'Data Input'!AF112</f>
        <v>10</v>
      </c>
      <c r="J4" s="92">
        <v>0</v>
      </c>
      <c r="K4" s="7">
        <f aca="true" t="shared" si="0" ref="K4:K67">$N$18+C4*$N$19+D4*$N$20+E4*$N$21+F4*$N$22+G4*$N$23+H4*$N$24+I4*$N$25+J4*$N$26</f>
        <v>1216.71496090923</v>
      </c>
      <c r="L4" s="7"/>
      <c r="M4" s="86" t="s">
        <v>14</v>
      </c>
      <c r="N4" s="86"/>
    </row>
    <row r="5" spans="1:14" ht="12.75">
      <c r="A5" s="2">
        <v>38047</v>
      </c>
      <c r="B5" s="70">
        <f>'Data Input'!AC113</f>
        <v>1341.0825618741733</v>
      </c>
      <c r="C5">
        <v>662.7</v>
      </c>
      <c r="D5">
        <v>0</v>
      </c>
      <c r="E5" s="88">
        <v>128.06005254032812</v>
      </c>
      <c r="F5" s="7">
        <v>31</v>
      </c>
      <c r="G5" s="7">
        <v>1</v>
      </c>
      <c r="H5" s="7">
        <v>368.28</v>
      </c>
      <c r="I5" s="169">
        <f>'Data Input'!AF113</f>
        <v>10</v>
      </c>
      <c r="J5" s="92">
        <v>0</v>
      </c>
      <c r="K5" s="7">
        <f t="shared" si="0"/>
        <v>1287.411392169705</v>
      </c>
      <c r="L5" s="7"/>
      <c r="M5" s="24" t="s">
        <v>15</v>
      </c>
      <c r="N5" s="24">
        <v>0.8130434618159795</v>
      </c>
    </row>
    <row r="6" spans="1:14" ht="12.75">
      <c r="A6" s="2">
        <v>38078</v>
      </c>
      <c r="B6" s="70">
        <f>'Data Input'!AC114</f>
        <v>1241.7910447761196</v>
      </c>
      <c r="C6">
        <v>460</v>
      </c>
      <c r="D6">
        <v>0</v>
      </c>
      <c r="E6" s="88">
        <v>128.32383528126866</v>
      </c>
      <c r="F6" s="7">
        <v>30</v>
      </c>
      <c r="G6" s="7">
        <v>1</v>
      </c>
      <c r="H6" s="7">
        <v>336.24</v>
      </c>
      <c r="I6" s="169">
        <f>'Data Input'!AF114</f>
        <v>10</v>
      </c>
      <c r="J6" s="92">
        <v>0</v>
      </c>
      <c r="K6" s="7">
        <f t="shared" si="0"/>
        <v>1273.4985187112563</v>
      </c>
      <c r="L6" s="7"/>
      <c r="M6" s="24" t="s">
        <v>16</v>
      </c>
      <c r="N6" s="24">
        <v>0.6610396708017122</v>
      </c>
    </row>
    <row r="7" spans="1:14" ht="12.75">
      <c r="A7" s="2">
        <v>38108</v>
      </c>
      <c r="B7" s="70">
        <f>'Data Input'!AC115</f>
        <v>1447.68562252031</v>
      </c>
      <c r="C7">
        <v>258.3</v>
      </c>
      <c r="D7">
        <v>1</v>
      </c>
      <c r="E7" s="88">
        <v>128.58816137146633</v>
      </c>
      <c r="F7" s="7">
        <v>31</v>
      </c>
      <c r="G7" s="7">
        <v>1</v>
      </c>
      <c r="H7" s="7">
        <v>319.92</v>
      </c>
      <c r="I7" s="169">
        <f>'Data Input'!AF115</f>
        <v>10</v>
      </c>
      <c r="J7" s="92">
        <v>0</v>
      </c>
      <c r="K7" s="7">
        <f t="shared" si="0"/>
        <v>1330.0234158236788</v>
      </c>
      <c r="L7" s="7"/>
      <c r="M7" s="24" t="s">
        <v>17</v>
      </c>
      <c r="N7" s="24">
        <v>0.6179970893162153</v>
      </c>
    </row>
    <row r="8" spans="1:14" ht="12.75">
      <c r="A8" s="2">
        <v>38139</v>
      </c>
      <c r="B8" s="70">
        <f>'Data Input'!AC116</f>
        <v>1302.153788021916</v>
      </c>
      <c r="C8">
        <v>105.1</v>
      </c>
      <c r="D8">
        <v>7.8</v>
      </c>
      <c r="E8" s="88">
        <v>128.85303193013166</v>
      </c>
      <c r="F8" s="7">
        <v>30</v>
      </c>
      <c r="G8" s="7">
        <v>0</v>
      </c>
      <c r="H8" s="7">
        <v>352.08</v>
      </c>
      <c r="I8" s="169">
        <f>'Data Input'!AF116</f>
        <v>10</v>
      </c>
      <c r="J8" s="92">
        <v>0</v>
      </c>
      <c r="K8" s="7">
        <f t="shared" si="0"/>
        <v>1318.0571130274311</v>
      </c>
      <c r="L8" s="7"/>
      <c r="M8" s="24" t="s">
        <v>18</v>
      </c>
      <c r="N8" s="24">
        <v>74.83235204853001</v>
      </c>
    </row>
    <row r="9" spans="1:14" ht="13.5" thickBot="1">
      <c r="A9" s="2">
        <v>38169</v>
      </c>
      <c r="B9" s="70">
        <f>'Data Input'!AC117</f>
        <v>1286.3782354052526</v>
      </c>
      <c r="C9">
        <v>30.1</v>
      </c>
      <c r="D9">
        <v>39.3</v>
      </c>
      <c r="E9" s="88">
        <v>129.11844807878055</v>
      </c>
      <c r="F9" s="7">
        <v>31</v>
      </c>
      <c r="G9" s="7">
        <v>0</v>
      </c>
      <c r="H9" s="7">
        <v>336.288</v>
      </c>
      <c r="I9" s="169">
        <f>'Data Input'!AF117</f>
        <v>10</v>
      </c>
      <c r="J9" s="92">
        <v>0</v>
      </c>
      <c r="K9" s="7">
        <f t="shared" si="0"/>
        <v>1331.1063990979403</v>
      </c>
      <c r="L9" s="7"/>
      <c r="M9" s="36" t="s">
        <v>19</v>
      </c>
      <c r="N9" s="36">
        <v>72</v>
      </c>
    </row>
    <row r="10" spans="1:13" ht="12.75">
      <c r="A10" s="2">
        <v>38200</v>
      </c>
      <c r="B10" s="70">
        <f>'Data Input'!AC118</f>
        <v>1337.0111467976571</v>
      </c>
      <c r="C10">
        <v>82.3</v>
      </c>
      <c r="D10">
        <v>15</v>
      </c>
      <c r="E10" s="88">
        <v>129.38441094123903</v>
      </c>
      <c r="F10" s="7">
        <v>31</v>
      </c>
      <c r="G10" s="7">
        <v>0</v>
      </c>
      <c r="H10" s="7">
        <v>336.288</v>
      </c>
      <c r="I10" s="169">
        <f>'Data Input'!AF118</f>
        <v>10</v>
      </c>
      <c r="J10" s="92">
        <v>0</v>
      </c>
      <c r="K10" s="7">
        <f t="shared" si="0"/>
        <v>1359.1728664759833</v>
      </c>
      <c r="L10" s="7"/>
      <c r="M10"/>
    </row>
    <row r="11" spans="1:13" ht="13.5" thickBot="1">
      <c r="A11" s="2">
        <v>38231</v>
      </c>
      <c r="B11" s="70">
        <f>'Data Input'!AC119</f>
        <v>1304.8176837332328</v>
      </c>
      <c r="C11">
        <v>92.8</v>
      </c>
      <c r="D11">
        <v>19.5</v>
      </c>
      <c r="E11" s="88">
        <v>129.65092164364802</v>
      </c>
      <c r="F11" s="7">
        <v>30</v>
      </c>
      <c r="G11" s="7">
        <v>1</v>
      </c>
      <c r="H11" s="7">
        <v>336.24</v>
      </c>
      <c r="I11" s="169">
        <f>'Data Input'!AF119</f>
        <v>10</v>
      </c>
      <c r="J11" s="92">
        <v>0</v>
      </c>
      <c r="K11" s="7">
        <f t="shared" si="0"/>
        <v>1308.0983282160448</v>
      </c>
      <c r="L11" s="7"/>
      <c r="M11" t="s">
        <v>20</v>
      </c>
    </row>
    <row r="12" spans="1:18" ht="12.75">
      <c r="A12" s="2">
        <v>38261</v>
      </c>
      <c r="B12" s="70">
        <f>'Data Input'!AC120</f>
        <v>1398.2524088418666</v>
      </c>
      <c r="C12">
        <v>325</v>
      </c>
      <c r="D12">
        <v>0</v>
      </c>
      <c r="E12" s="88">
        <v>129.91798131446814</v>
      </c>
      <c r="F12" s="7">
        <v>31</v>
      </c>
      <c r="G12" s="7">
        <v>1</v>
      </c>
      <c r="H12" s="7">
        <v>319.92</v>
      </c>
      <c r="I12" s="169">
        <f>'Data Input'!AF120</f>
        <v>10</v>
      </c>
      <c r="J12" s="92">
        <v>0</v>
      </c>
      <c r="K12" s="7">
        <f t="shared" si="0"/>
        <v>1353.1345876321009</v>
      </c>
      <c r="L12" s="7"/>
      <c r="M12" s="85"/>
      <c r="N12" s="85" t="s">
        <v>24</v>
      </c>
      <c r="O12" s="85" t="s">
        <v>25</v>
      </c>
      <c r="P12" s="85" t="s">
        <v>26</v>
      </c>
      <c r="Q12" s="85" t="s">
        <v>27</v>
      </c>
      <c r="R12" s="85" t="s">
        <v>28</v>
      </c>
    </row>
    <row r="13" spans="1:18" ht="12.75">
      <c r="A13" s="2">
        <v>38292</v>
      </c>
      <c r="B13" s="70">
        <f>'Data Input'!AC121</f>
        <v>1343.6897789533348</v>
      </c>
      <c r="C13">
        <v>530</v>
      </c>
      <c r="D13">
        <v>0</v>
      </c>
      <c r="E13" s="88">
        <v>130.18559108448443</v>
      </c>
      <c r="F13" s="7">
        <v>30</v>
      </c>
      <c r="G13" s="7">
        <v>1</v>
      </c>
      <c r="H13" s="7">
        <v>352.08</v>
      </c>
      <c r="I13" s="169">
        <f>'Data Input'!AF121</f>
        <v>10</v>
      </c>
      <c r="J13" s="92">
        <v>0</v>
      </c>
      <c r="K13" s="7">
        <f t="shared" si="0"/>
        <v>1305.7837307808495</v>
      </c>
      <c r="L13" s="7"/>
      <c r="M13" s="24" t="s">
        <v>21</v>
      </c>
      <c r="N13" s="24">
        <v>8</v>
      </c>
      <c r="O13" s="24">
        <v>688015.1343304943</v>
      </c>
      <c r="P13" s="24">
        <v>86001.89179131179</v>
      </c>
      <c r="Q13" s="24">
        <v>15.357807268703173</v>
      </c>
      <c r="R13" s="24">
        <v>3.0037376556509794E-12</v>
      </c>
    </row>
    <row r="14" spans="1:18" ht="12.75">
      <c r="A14" s="2">
        <v>38322</v>
      </c>
      <c r="B14" s="70">
        <f>'Data Input'!AC122</f>
        <v>1317.4759115813342</v>
      </c>
      <c r="C14">
        <v>895.5</v>
      </c>
      <c r="D14">
        <v>0</v>
      </c>
      <c r="E14" s="88">
        <v>130.45375208681136</v>
      </c>
      <c r="F14" s="7">
        <v>31</v>
      </c>
      <c r="G14" s="7">
        <v>0</v>
      </c>
      <c r="H14" s="7">
        <v>336.288</v>
      </c>
      <c r="I14" s="169">
        <f>'Data Input'!AF122</f>
        <v>10</v>
      </c>
      <c r="J14" s="92">
        <v>0</v>
      </c>
      <c r="K14" s="7">
        <f t="shared" si="0"/>
        <v>1333.7000174315265</v>
      </c>
      <c r="L14" s="7"/>
      <c r="M14" s="24" t="s">
        <v>22</v>
      </c>
      <c r="N14" s="24">
        <v>63</v>
      </c>
      <c r="O14" s="24">
        <v>352792.4975262535</v>
      </c>
      <c r="P14" s="24">
        <v>5599.880913115135</v>
      </c>
      <c r="Q14" s="24"/>
      <c r="R14" s="24"/>
    </row>
    <row r="15" spans="1:18" ht="13.5" thickBot="1">
      <c r="A15" s="2">
        <v>38353</v>
      </c>
      <c r="B15" s="70">
        <f>'Data Input'!AC123</f>
        <v>1349.7638390326845</v>
      </c>
      <c r="C15">
        <v>1011.1</v>
      </c>
      <c r="D15">
        <v>0</v>
      </c>
      <c r="E15" s="88">
        <v>130.7437021568508</v>
      </c>
      <c r="F15" s="7">
        <v>31</v>
      </c>
      <c r="G15" s="7">
        <v>0</v>
      </c>
      <c r="H15" s="7">
        <v>319.92</v>
      </c>
      <c r="I15" s="169">
        <f>'Data Input'!AF123</f>
        <v>13</v>
      </c>
      <c r="J15" s="92">
        <v>0</v>
      </c>
      <c r="K15" s="7">
        <f t="shared" si="0"/>
        <v>1320.5693901299012</v>
      </c>
      <c r="L15" s="7"/>
      <c r="M15" s="36" t="s">
        <v>7</v>
      </c>
      <c r="N15" s="36">
        <v>71</v>
      </c>
      <c r="O15" s="36">
        <v>1040807.6318567479</v>
      </c>
      <c r="P15" s="36"/>
      <c r="Q15" s="36"/>
      <c r="R15" s="36"/>
    </row>
    <row r="16" spans="1:13" ht="13.5" thickBot="1">
      <c r="A16" s="2">
        <v>38384</v>
      </c>
      <c r="B16" s="70">
        <f>'Data Input'!AC124</f>
        <v>1342.9246174192326</v>
      </c>
      <c r="C16">
        <v>747</v>
      </c>
      <c r="D16">
        <v>0</v>
      </c>
      <c r="E16" s="88">
        <v>131.0342966778299</v>
      </c>
      <c r="F16" s="7">
        <v>28</v>
      </c>
      <c r="G16" s="7">
        <v>0</v>
      </c>
      <c r="H16" s="7">
        <v>319.872</v>
      </c>
      <c r="I16" s="169">
        <f>'Data Input'!AF124</f>
        <v>13</v>
      </c>
      <c r="J16" s="92">
        <v>0</v>
      </c>
      <c r="K16" s="7">
        <f t="shared" si="0"/>
        <v>1239.3162392612358</v>
      </c>
      <c r="L16" s="7"/>
      <c r="M16"/>
    </row>
    <row r="17" spans="1:22" ht="12.75">
      <c r="A17" s="2">
        <v>38412</v>
      </c>
      <c r="B17" s="70">
        <f>'Data Input'!AC125</f>
        <v>1323.5216323446061</v>
      </c>
      <c r="C17">
        <v>733.6</v>
      </c>
      <c r="D17">
        <v>0</v>
      </c>
      <c r="E17" s="88">
        <v>131.32553708212293</v>
      </c>
      <c r="F17" s="7">
        <v>31</v>
      </c>
      <c r="G17" s="7">
        <v>1</v>
      </c>
      <c r="H17" s="7">
        <v>351.912</v>
      </c>
      <c r="I17" s="169">
        <f>'Data Input'!AF125</f>
        <v>13</v>
      </c>
      <c r="J17" s="92">
        <v>0</v>
      </c>
      <c r="K17" s="7">
        <f t="shared" si="0"/>
        <v>1338.7675981931263</v>
      </c>
      <c r="L17" s="7"/>
      <c r="M17" s="85"/>
      <c r="N17" s="85" t="s">
        <v>29</v>
      </c>
      <c r="O17" s="85" t="s">
        <v>18</v>
      </c>
      <c r="P17" s="85" t="s">
        <v>30</v>
      </c>
      <c r="Q17" s="85" t="s">
        <v>31</v>
      </c>
      <c r="R17" s="85" t="s">
        <v>32</v>
      </c>
      <c r="S17" s="85" t="s">
        <v>33</v>
      </c>
      <c r="T17" s="85" t="s">
        <v>34</v>
      </c>
      <c r="U17" s="85" t="s">
        <v>35</v>
      </c>
      <c r="V17" s="85" t="s">
        <v>35</v>
      </c>
    </row>
    <row r="18" spans="1:22" ht="12.75">
      <c r="A18" s="2">
        <v>38443</v>
      </c>
      <c r="B18" s="70">
        <f>'Data Input'!AC126</f>
        <v>1298.6113735121862</v>
      </c>
      <c r="C18">
        <v>371.5</v>
      </c>
      <c r="D18">
        <v>0</v>
      </c>
      <c r="E18" s="88">
        <v>131.61742480528775</v>
      </c>
      <c r="F18" s="7">
        <v>30</v>
      </c>
      <c r="G18" s="7">
        <v>1</v>
      </c>
      <c r="H18" s="7">
        <v>336.24</v>
      </c>
      <c r="I18" s="169">
        <f>'Data Input'!AF126</f>
        <v>13</v>
      </c>
      <c r="J18" s="92">
        <v>0</v>
      </c>
      <c r="K18" s="7">
        <f t="shared" si="0"/>
        <v>1337.5715809465103</v>
      </c>
      <c r="L18" s="7"/>
      <c r="M18" s="24" t="s">
        <v>23</v>
      </c>
      <c r="N18" s="24">
        <v>-2342.4040594979438</v>
      </c>
      <c r="O18" s="24">
        <v>675.116263680201</v>
      </c>
      <c r="P18" s="24">
        <v>-3.469630618478965</v>
      </c>
      <c r="Q18" s="24">
        <v>0.0009458636601294118</v>
      </c>
      <c r="R18" s="24">
        <v>-3691.517081211561</v>
      </c>
      <c r="S18" s="24">
        <v>-993.2910377843264</v>
      </c>
      <c r="T18" s="24">
        <v>-3691.517081211561</v>
      </c>
      <c r="U18" s="24">
        <v>-993.2910377843264</v>
      </c>
      <c r="V18" s="24">
        <v>3451918.0948298555</v>
      </c>
    </row>
    <row r="19" spans="1:22" ht="12.75">
      <c r="A19" s="2">
        <v>38473</v>
      </c>
      <c r="B19" s="70">
        <f>'Data Input'!AC127</f>
        <v>1378.6604949933874</v>
      </c>
      <c r="C19">
        <v>215.4</v>
      </c>
      <c r="D19">
        <v>0</v>
      </c>
      <c r="E19" s="88">
        <v>131.90996128607298</v>
      </c>
      <c r="F19" s="7">
        <v>31</v>
      </c>
      <c r="G19" s="7">
        <v>1</v>
      </c>
      <c r="H19" s="7">
        <v>336.288</v>
      </c>
      <c r="I19" s="169">
        <f>'Data Input'!AF127</f>
        <v>13</v>
      </c>
      <c r="J19" s="92">
        <v>0</v>
      </c>
      <c r="K19" s="7">
        <f t="shared" si="0"/>
        <v>1391.8119368345763</v>
      </c>
      <c r="L19" s="11" t="str">
        <f>C2</f>
        <v>Heating Degree Days</v>
      </c>
      <c r="M19" s="24" t="s">
        <v>81</v>
      </c>
      <c r="N19" s="24">
        <v>-0.07855125871894839</v>
      </c>
      <c r="O19" s="24">
        <v>0.04263121846343401</v>
      </c>
      <c r="P19" s="24">
        <v>-1.8425759701502316</v>
      </c>
      <c r="Q19" s="24">
        <v>0.07009731266729706</v>
      </c>
      <c r="R19" s="24">
        <v>-0.16374300280020349</v>
      </c>
      <c r="S19" s="24">
        <v>0.006640485362306714</v>
      </c>
      <c r="T19" s="24">
        <v>-0.16374300280020349</v>
      </c>
      <c r="U19" s="24">
        <v>0.006640485362306714</v>
      </c>
      <c r="V19" s="24">
        <v>4069.797626759661</v>
      </c>
    </row>
    <row r="20" spans="1:22" ht="12.75">
      <c r="A20" s="2">
        <v>38504</v>
      </c>
      <c r="B20" s="70">
        <f>'Data Input'!AC128</f>
        <v>1301.341394294351</v>
      </c>
      <c r="C20">
        <v>26.3</v>
      </c>
      <c r="D20">
        <v>74.7</v>
      </c>
      <c r="E20" s="88">
        <v>132.203147966425</v>
      </c>
      <c r="F20" s="7">
        <v>30</v>
      </c>
      <c r="G20" s="7">
        <v>0</v>
      </c>
      <c r="H20" s="7">
        <v>352.08</v>
      </c>
      <c r="I20" s="169">
        <f>'Data Input'!AF128</f>
        <v>13</v>
      </c>
      <c r="J20" s="92">
        <v>0</v>
      </c>
      <c r="K20" s="7">
        <f t="shared" si="0"/>
        <v>1308.9733460857742</v>
      </c>
      <c r="L20" s="11" t="str">
        <f>D2</f>
        <v>Cooling Degree Days</v>
      </c>
      <c r="M20" s="24" t="s">
        <v>82</v>
      </c>
      <c r="N20" s="24">
        <v>-1.099450539727478</v>
      </c>
      <c r="O20" s="24">
        <v>0.7582555257859093</v>
      </c>
      <c r="P20" s="24">
        <v>-1.449973659721016</v>
      </c>
      <c r="Q20" s="24">
        <v>0.15202623503845258</v>
      </c>
      <c r="R20" s="24">
        <v>-2.6147042206973863</v>
      </c>
      <c r="S20" s="24">
        <v>0.41580314124243034</v>
      </c>
      <c r="T20" s="24">
        <v>-2.6147042206973863</v>
      </c>
      <c r="U20" s="24">
        <v>0.41580314124243034</v>
      </c>
      <c r="V20" s="24">
        <v>11839.5868782012</v>
      </c>
    </row>
    <row r="21" spans="1:22" ht="12.75">
      <c r="A21" s="2">
        <v>38534</v>
      </c>
      <c r="B21" s="70">
        <f>'Data Input'!AC129</f>
        <v>1320.9522010202156</v>
      </c>
      <c r="C21">
        <v>14.4</v>
      </c>
      <c r="D21">
        <v>94.3</v>
      </c>
      <c r="E21" s="88">
        <v>132.49698629149512</v>
      </c>
      <c r="F21" s="7">
        <v>31</v>
      </c>
      <c r="G21" s="7">
        <v>0</v>
      </c>
      <c r="H21" s="7">
        <v>319.92</v>
      </c>
      <c r="I21" s="169">
        <f>'Data Input'!AF129</f>
        <v>15</v>
      </c>
      <c r="J21" s="92">
        <v>0</v>
      </c>
      <c r="K21" s="7">
        <f t="shared" si="0"/>
        <v>1324.197428772233</v>
      </c>
      <c r="L21" s="11" t="str">
        <f>E2</f>
        <v>Ontario Real GDP Monthly %</v>
      </c>
      <c r="M21" s="24" t="s">
        <v>83</v>
      </c>
      <c r="N21" s="24">
        <v>20.492315797080252</v>
      </c>
      <c r="O21" s="24">
        <v>4.976566488156231</v>
      </c>
      <c r="P21" s="24">
        <v>4.117761883790776</v>
      </c>
      <c r="Q21" s="24">
        <v>0.00011341272368306316</v>
      </c>
      <c r="R21" s="24">
        <v>10.547435168674088</v>
      </c>
      <c r="S21" s="24">
        <v>30.437196425486416</v>
      </c>
      <c r="T21" s="24">
        <v>10.547435168674088</v>
      </c>
      <c r="U21" s="24">
        <v>30.437196425486416</v>
      </c>
      <c r="V21" s="24">
        <v>31312.853420123785</v>
      </c>
    </row>
    <row r="22" spans="1:22" ht="12.75">
      <c r="A22" s="2">
        <v>38565</v>
      </c>
      <c r="B22" s="70">
        <f>'Data Input'!AC130</f>
        <v>1354.912148120159</v>
      </c>
      <c r="C22">
        <v>18.5</v>
      </c>
      <c r="D22">
        <v>58.9</v>
      </c>
      <c r="E22" s="88">
        <v>132.79147770964664</v>
      </c>
      <c r="F22" s="7">
        <v>31</v>
      </c>
      <c r="G22" s="7">
        <v>0</v>
      </c>
      <c r="H22" s="7">
        <v>351.912</v>
      </c>
      <c r="I22" s="169">
        <f>'Data Input'!AF130</f>
        <v>13</v>
      </c>
      <c r="J22" s="92">
        <v>0</v>
      </c>
      <c r="K22" s="7">
        <f t="shared" si="0"/>
        <v>1375.002374428146</v>
      </c>
      <c r="L22" s="11" t="str">
        <f>F2</f>
        <v>Number of Days in Month</v>
      </c>
      <c r="M22" s="24" t="s">
        <v>84</v>
      </c>
      <c r="N22" s="24">
        <v>35.98486926676201</v>
      </c>
      <c r="O22" s="24">
        <v>11.802690621917982</v>
      </c>
      <c r="P22" s="24">
        <v>3.048869992401303</v>
      </c>
      <c r="Q22" s="24">
        <v>0.0033563639333184184</v>
      </c>
      <c r="R22" s="24">
        <v>12.399059731547698</v>
      </c>
      <c r="S22" s="24">
        <v>59.57067880197633</v>
      </c>
      <c r="T22" s="24">
        <v>12.399059731547698</v>
      </c>
      <c r="U22" s="24">
        <v>59.57067880197633</v>
      </c>
      <c r="V22" s="24">
        <v>261105.93795721952</v>
      </c>
    </row>
    <row r="23" spans="1:22" ht="12.75">
      <c r="A23" s="2">
        <v>38596</v>
      </c>
      <c r="B23" s="70">
        <f>'Data Input'!AC131</f>
        <v>1327.4891365955032</v>
      </c>
      <c r="C23">
        <v>85.2</v>
      </c>
      <c r="D23">
        <v>18.1</v>
      </c>
      <c r="E23" s="88">
        <v>133.0866236724621</v>
      </c>
      <c r="F23" s="7">
        <v>30</v>
      </c>
      <c r="G23" s="7">
        <v>1</v>
      </c>
      <c r="H23" s="7">
        <v>336.24</v>
      </c>
      <c r="I23" s="169">
        <f>'Data Input'!AF131</f>
        <v>13</v>
      </c>
      <c r="J23" s="92">
        <v>0</v>
      </c>
      <c r="K23" s="7">
        <f t="shared" si="0"/>
        <v>1370.2680387035273</v>
      </c>
      <c r="L23" s="11" t="str">
        <f>G2</f>
        <v>Spring Fall Flag</v>
      </c>
      <c r="M23" s="24" t="s">
        <v>85</v>
      </c>
      <c r="N23" s="24">
        <v>-14.779889636061935</v>
      </c>
      <c r="O23" s="24">
        <v>23.519258622548126</v>
      </c>
      <c r="P23" s="24">
        <v>-0.6284164766100374</v>
      </c>
      <c r="Q23" s="24">
        <v>0.5320028656989302</v>
      </c>
      <c r="R23" s="24">
        <v>-61.77940627599931</v>
      </c>
      <c r="S23" s="24">
        <v>32.219627003875445</v>
      </c>
      <c r="T23" s="24">
        <v>-61.77940627599931</v>
      </c>
      <c r="U23" s="24">
        <v>32.219627003875445</v>
      </c>
      <c r="V23" s="24">
        <v>16676.094886798528</v>
      </c>
    </row>
    <row r="24" spans="1:22" ht="13.5" thickBot="1">
      <c r="A24" s="2">
        <v>38626</v>
      </c>
      <c r="B24" s="70">
        <f>'Data Input'!AC132</f>
        <v>1406.2629888532022</v>
      </c>
      <c r="C24">
        <v>300</v>
      </c>
      <c r="D24">
        <v>7</v>
      </c>
      <c r="E24" s="88">
        <v>133.38242563475035</v>
      </c>
      <c r="F24" s="7">
        <v>31</v>
      </c>
      <c r="G24" s="7">
        <v>1</v>
      </c>
      <c r="H24" s="7">
        <v>319.92</v>
      </c>
      <c r="I24" s="169">
        <f>'Data Input'!AF132</f>
        <v>13</v>
      </c>
      <c r="J24" s="92">
        <v>0</v>
      </c>
      <c r="K24" s="7">
        <f t="shared" si="0"/>
        <v>1408.0247016010792</v>
      </c>
      <c r="L24" s="11" t="str">
        <f>H2</f>
        <v>Number of Peak Hours</v>
      </c>
      <c r="M24" s="24" t="s">
        <v>86</v>
      </c>
      <c r="N24" s="24">
        <v>-0.023225232110167086</v>
      </c>
      <c r="O24" s="24">
        <v>0.55616334884074</v>
      </c>
      <c r="P24" s="24">
        <v>-0.04175973148640138</v>
      </c>
      <c r="Q24" s="24">
        <v>0.9668223037133153</v>
      </c>
      <c r="R24" s="24">
        <v>-1.1346296767767847</v>
      </c>
      <c r="S24" s="24">
        <v>1.0881792125564504</v>
      </c>
      <c r="T24" s="24">
        <v>-1.1346296767767847</v>
      </c>
      <c r="U24" s="24">
        <v>1.0881792125564504</v>
      </c>
      <c r="V24" s="36">
        <v>3054.9137236557763</v>
      </c>
    </row>
    <row r="25" spans="1:21" ht="12.75">
      <c r="A25" s="2">
        <v>38657</v>
      </c>
      <c r="B25" s="70">
        <f>'Data Input'!AC133</f>
        <v>1273.502739467221</v>
      </c>
      <c r="C25">
        <v>563.8</v>
      </c>
      <c r="D25">
        <v>0</v>
      </c>
      <c r="E25" s="88">
        <v>133.6788850545537</v>
      </c>
      <c r="F25" s="7">
        <v>30</v>
      </c>
      <c r="G25" s="7">
        <v>1</v>
      </c>
      <c r="H25" s="7">
        <v>352.08</v>
      </c>
      <c r="I25" s="169">
        <f>'Data Input'!AF133</f>
        <v>13</v>
      </c>
      <c r="J25" s="92">
        <v>0</v>
      </c>
      <c r="K25" s="7">
        <f t="shared" si="0"/>
        <v>1364.342380649317</v>
      </c>
      <c r="L25" s="11" t="str">
        <f>I2</f>
        <v>Number of Customers</v>
      </c>
      <c r="M25" s="24" t="s">
        <v>87</v>
      </c>
      <c r="N25" s="24">
        <v>-3.45733359784253</v>
      </c>
      <c r="O25" s="24">
        <v>9.642145646316752</v>
      </c>
      <c r="P25" s="24">
        <v>-0.35856475567377605</v>
      </c>
      <c r="Q25" s="24">
        <v>0.7211195129884678</v>
      </c>
      <c r="R25" s="24">
        <v>-22.72563588668678</v>
      </c>
      <c r="S25" s="24">
        <v>15.81096869100172</v>
      </c>
      <c r="T25" s="24">
        <v>-22.72563588668678</v>
      </c>
      <c r="U25" s="24">
        <v>15.81096869100172</v>
      </c>
    </row>
    <row r="26" spans="1:21" ht="13.5" thickBot="1">
      <c r="A26" s="2">
        <v>38687</v>
      </c>
      <c r="B26" s="70">
        <f>'Data Input'!AC134</f>
        <v>1339.0893633100322</v>
      </c>
      <c r="C26">
        <v>838.9</v>
      </c>
      <c r="D26">
        <v>0</v>
      </c>
      <c r="E26" s="88">
        <v>133.97600339315525</v>
      </c>
      <c r="F26" s="7">
        <v>31</v>
      </c>
      <c r="G26" s="7">
        <v>0</v>
      </c>
      <c r="H26" s="7">
        <v>319.92</v>
      </c>
      <c r="I26" s="169">
        <f>'Data Input'!AF134</f>
        <v>13</v>
      </c>
      <c r="J26" s="92">
        <v>0</v>
      </c>
      <c r="K26" s="7">
        <f t="shared" si="0"/>
        <v>1400.333254566948</v>
      </c>
      <c r="L26" s="11" t="str">
        <f>J2</f>
        <v>CDM Flag</v>
      </c>
      <c r="M26" s="36" t="s">
        <v>89</v>
      </c>
      <c r="N26" s="36">
        <v>-8.485107839289372</v>
      </c>
      <c r="O26" s="36">
        <v>0.9612741586576388</v>
      </c>
      <c r="P26" s="36">
        <v>-8.826938457534645</v>
      </c>
      <c r="Q26" s="36">
        <v>1.2913847798251667E-12</v>
      </c>
      <c r="R26" s="36">
        <v>-10.406062132128245</v>
      </c>
      <c r="S26" s="36">
        <v>-6.564153546450498</v>
      </c>
      <c r="T26" s="36">
        <v>-10.406062132128245</v>
      </c>
      <c r="U26" s="36">
        <v>-6.564153546450498</v>
      </c>
    </row>
    <row r="27" spans="1:13" ht="12.75">
      <c r="A27" s="2">
        <v>38718</v>
      </c>
      <c r="B27" s="70">
        <f>'Data Input'!AC135</f>
        <v>1330.1435858681277</v>
      </c>
      <c r="C27">
        <v>783.8</v>
      </c>
      <c r="D27">
        <v>0</v>
      </c>
      <c r="E27" s="88">
        <v>134.25197202423305</v>
      </c>
      <c r="F27" s="7">
        <v>31</v>
      </c>
      <c r="G27" s="7">
        <v>0</v>
      </c>
      <c r="H27" s="7">
        <v>336.288</v>
      </c>
      <c r="I27" s="169">
        <f>'Data Input'!AF135</f>
        <v>13</v>
      </c>
      <c r="J27" s="92">
        <v>1</v>
      </c>
      <c r="K27" s="7">
        <f t="shared" si="0"/>
        <v>1401.4514068220276</v>
      </c>
      <c r="L27" s="7"/>
      <c r="M27"/>
    </row>
    <row r="28" spans="1:13" ht="12.75">
      <c r="A28" s="2">
        <v>38749</v>
      </c>
      <c r="B28" s="70">
        <f>'Data Input'!AC136</f>
        <v>1211.1562440959756</v>
      </c>
      <c r="C28">
        <v>821.6</v>
      </c>
      <c r="D28">
        <v>0</v>
      </c>
      <c r="E28" s="88">
        <v>134.5285091055065</v>
      </c>
      <c r="F28" s="7">
        <v>28</v>
      </c>
      <c r="G28" s="7">
        <v>0</v>
      </c>
      <c r="H28" s="7">
        <v>319.872</v>
      </c>
      <c r="I28" s="169">
        <f>'Data Input'!AF136</f>
        <v>13</v>
      </c>
      <c r="J28" s="92">
        <v>2</v>
      </c>
      <c r="K28" s="7">
        <f t="shared" si="0"/>
        <v>1288.0906042122542</v>
      </c>
      <c r="L28" s="7"/>
      <c r="M28"/>
    </row>
    <row r="29" spans="1:13" ht="12.75">
      <c r="A29" s="2">
        <v>38777</v>
      </c>
      <c r="B29" s="70">
        <f>'Data Input'!AC137</f>
        <v>1387.5212544870585</v>
      </c>
      <c r="C29">
        <v>644.4</v>
      </c>
      <c r="D29">
        <v>0</v>
      </c>
      <c r="E29" s="88">
        <v>134.80561580788986</v>
      </c>
      <c r="F29" s="7">
        <v>31</v>
      </c>
      <c r="G29" s="7">
        <v>1</v>
      </c>
      <c r="H29" s="7">
        <v>368.28</v>
      </c>
      <c r="I29" s="169">
        <f>'Data Input'!AF137</f>
        <v>13</v>
      </c>
      <c r="J29" s="92">
        <v>3</v>
      </c>
      <c r="K29" s="7">
        <f t="shared" si="0"/>
        <v>1391.2537686009264</v>
      </c>
      <c r="L29" s="7"/>
      <c r="M29"/>
    </row>
    <row r="30" spans="1:13" ht="12.75">
      <c r="A30" s="2">
        <v>38808</v>
      </c>
      <c r="B30" s="70">
        <f>'Data Input'!AC138</f>
        <v>1313.8862648781408</v>
      </c>
      <c r="C30">
        <v>365.5</v>
      </c>
      <c r="D30">
        <v>0</v>
      </c>
      <c r="E30" s="88">
        <v>135.08329330470943</v>
      </c>
      <c r="F30" s="7">
        <v>30</v>
      </c>
      <c r="G30" s="7">
        <v>1</v>
      </c>
      <c r="H30" s="7">
        <v>303.84</v>
      </c>
      <c r="I30" s="169">
        <f>'Data Input'!AF138</f>
        <v>13</v>
      </c>
      <c r="J30" s="92">
        <v>4</v>
      </c>
      <c r="K30" s="7">
        <f t="shared" si="0"/>
        <v>1375.8786264633375</v>
      </c>
      <c r="L30" s="7"/>
      <c r="M30" s="11"/>
    </row>
    <row r="31" spans="1:13" ht="12.75">
      <c r="A31" s="2">
        <v>38838</v>
      </c>
      <c r="B31" s="70">
        <f>'Data Input'!AC139</f>
        <v>1336.6616285660305</v>
      </c>
      <c r="C31">
        <v>165.6</v>
      </c>
      <c r="D31">
        <v>13.6</v>
      </c>
      <c r="E31" s="88">
        <v>135.3615427717083</v>
      </c>
      <c r="F31" s="7">
        <v>31</v>
      </c>
      <c r="G31" s="7">
        <v>1</v>
      </c>
      <c r="H31" s="7">
        <v>351.912</v>
      </c>
      <c r="I31" s="169">
        <f>'Data Input'!AF139</f>
        <v>13</v>
      </c>
      <c r="J31" s="92">
        <v>5</v>
      </c>
      <c r="K31" s="7">
        <f t="shared" si="0"/>
        <v>1408.713749758544</v>
      </c>
      <c r="L31" s="7"/>
      <c r="M31" s="11"/>
    </row>
    <row r="32" spans="1:13" ht="12.75">
      <c r="A32" s="2">
        <v>38869</v>
      </c>
      <c r="B32" s="70">
        <f>'Data Input'!AC140</f>
        <v>1344.7005478934439</v>
      </c>
      <c r="C32">
        <v>50.6</v>
      </c>
      <c r="D32">
        <v>29.9</v>
      </c>
      <c r="E32" s="88">
        <v>135.64036538705133</v>
      </c>
      <c r="F32" s="7">
        <v>30</v>
      </c>
      <c r="G32" s="7">
        <v>0</v>
      </c>
      <c r="H32" s="7">
        <v>352.08</v>
      </c>
      <c r="I32" s="169">
        <f>'Data Input'!AF140</f>
        <v>13</v>
      </c>
      <c r="J32" s="92">
        <v>6</v>
      </c>
      <c r="K32" s="7">
        <f t="shared" si="0"/>
        <v>1375.845832489659</v>
      </c>
      <c r="L32" s="7"/>
      <c r="M32" s="11"/>
    </row>
    <row r="33" spans="1:13" ht="12.75">
      <c r="A33" s="2">
        <v>38899</v>
      </c>
      <c r="B33" s="70">
        <f>'Data Input'!AC141</f>
        <v>1362.658227848101</v>
      </c>
      <c r="C33">
        <v>10.8</v>
      </c>
      <c r="D33">
        <v>84.2</v>
      </c>
      <c r="E33" s="88">
        <v>135.9197623313303</v>
      </c>
      <c r="F33" s="7">
        <v>31</v>
      </c>
      <c r="G33" s="7">
        <v>0</v>
      </c>
      <c r="H33" s="7">
        <v>319.92</v>
      </c>
      <c r="I33" s="169">
        <f>'Data Input'!AF141</f>
        <v>13</v>
      </c>
      <c r="J33" s="92">
        <v>7</v>
      </c>
      <c r="K33" s="7">
        <f t="shared" si="0"/>
        <v>1353.2441835865106</v>
      </c>
      <c r="L33" s="7"/>
      <c r="M33" s="11"/>
    </row>
    <row r="34" spans="1:13" ht="12.75">
      <c r="A34" s="2">
        <v>38930</v>
      </c>
      <c r="B34" s="70">
        <f>'Data Input'!AC142</f>
        <v>1344.57774419044</v>
      </c>
      <c r="C34">
        <v>44.8</v>
      </c>
      <c r="D34">
        <v>30.6</v>
      </c>
      <c r="E34" s="88">
        <v>136.1997347875688</v>
      </c>
      <c r="F34" s="7">
        <v>31</v>
      </c>
      <c r="G34" s="7">
        <v>0</v>
      </c>
      <c r="H34" s="7">
        <v>351.912</v>
      </c>
      <c r="I34" s="169">
        <f>'Data Input'!AF142</f>
        <v>13</v>
      </c>
      <c r="J34" s="92">
        <v>8</v>
      </c>
      <c r="K34" s="7">
        <f t="shared" si="0"/>
        <v>1406.0131442422244</v>
      </c>
      <c r="L34" s="7"/>
      <c r="M34" s="11"/>
    </row>
    <row r="35" spans="1:13" ht="12.75">
      <c r="A35" s="2">
        <v>38961</v>
      </c>
      <c r="B35" s="70">
        <f>'Data Input'!AC143</f>
        <v>1338.1069336860003</v>
      </c>
      <c r="C35">
        <v>179.6</v>
      </c>
      <c r="D35">
        <v>1.2</v>
      </c>
      <c r="E35" s="88">
        <v>136.48028394122719</v>
      </c>
      <c r="F35" s="7">
        <v>30</v>
      </c>
      <c r="G35" s="7">
        <v>1</v>
      </c>
      <c r="H35" s="7">
        <v>319.68</v>
      </c>
      <c r="I35" s="169">
        <f>'Data Input'!AF143</f>
        <v>13</v>
      </c>
      <c r="J35" s="92">
        <v>9</v>
      </c>
      <c r="K35" s="7">
        <f t="shared" si="0"/>
        <v>1374.9961112275312</v>
      </c>
      <c r="L35" s="7"/>
      <c r="M35" s="11"/>
    </row>
    <row r="36" spans="1:13" ht="12.75">
      <c r="A36" s="2">
        <v>38991</v>
      </c>
      <c r="B36" s="70">
        <f>'Data Input'!AC144</f>
        <v>1363.5934252786699</v>
      </c>
      <c r="C36">
        <v>399.5</v>
      </c>
      <c r="D36">
        <v>0</v>
      </c>
      <c r="E36" s="88">
        <v>136.76141098020776</v>
      </c>
      <c r="F36" s="7">
        <v>31</v>
      </c>
      <c r="G36" s="7">
        <v>1</v>
      </c>
      <c r="H36" s="7">
        <v>336.288</v>
      </c>
      <c r="I36" s="169">
        <f>'Data Input'!AF144</f>
        <v>13</v>
      </c>
      <c r="J36" s="92">
        <v>10</v>
      </c>
      <c r="K36" s="7">
        <f t="shared" si="0"/>
        <v>1391.9170109173826</v>
      </c>
      <c r="L36" s="7"/>
      <c r="M36" s="11"/>
    </row>
    <row r="37" spans="1:13" ht="12.75">
      <c r="A37" s="2">
        <v>39022</v>
      </c>
      <c r="B37" s="70">
        <f>'Data Input'!AC145</f>
        <v>1305.0727375779336</v>
      </c>
      <c r="C37">
        <v>513</v>
      </c>
      <c r="D37">
        <v>0</v>
      </c>
      <c r="E37" s="88">
        <v>137.04311709485967</v>
      </c>
      <c r="F37" s="7">
        <v>30</v>
      </c>
      <c r="G37" s="7">
        <v>1</v>
      </c>
      <c r="H37" s="7">
        <v>352.08</v>
      </c>
      <c r="I37" s="169">
        <f>'Data Input'!AF145</f>
        <v>13</v>
      </c>
      <c r="J37" s="92">
        <v>11</v>
      </c>
      <c r="K37" s="7">
        <f t="shared" si="0"/>
        <v>1343.937503744662</v>
      </c>
      <c r="L37" s="7"/>
      <c r="M37" s="11"/>
    </row>
    <row r="38" spans="1:13" ht="12.75">
      <c r="A38" s="2">
        <v>39052</v>
      </c>
      <c r="B38" s="70">
        <f>'Data Input'!AC146</f>
        <v>1347.7706404685437</v>
      </c>
      <c r="C38">
        <v>675.3</v>
      </c>
      <c r="D38">
        <v>0</v>
      </c>
      <c r="E38" s="88">
        <v>137.3254034779841</v>
      </c>
      <c r="F38" s="7">
        <v>31</v>
      </c>
      <c r="G38" s="7">
        <v>0</v>
      </c>
      <c r="H38" s="7">
        <v>304.296</v>
      </c>
      <c r="I38" s="169">
        <f>'Data Input'!AF146</f>
        <v>13</v>
      </c>
      <c r="J38" s="92">
        <v>12</v>
      </c>
      <c r="K38" s="7">
        <f t="shared" si="0"/>
        <v>1380.3627817174654</v>
      </c>
      <c r="L38" s="7"/>
      <c r="M38" s="11"/>
    </row>
    <row r="39" spans="1:13" ht="12.75">
      <c r="A39" s="2">
        <v>39083</v>
      </c>
      <c r="B39" s="70">
        <f>'Data Input'!AC147</f>
        <v>1318.8456451917625</v>
      </c>
      <c r="C39">
        <v>882.1</v>
      </c>
      <c r="D39">
        <v>0</v>
      </c>
      <c r="E39" s="88">
        <v>137.5858759607308</v>
      </c>
      <c r="F39" s="7">
        <v>31</v>
      </c>
      <c r="G39" s="7">
        <v>0</v>
      </c>
      <c r="H39" s="7">
        <v>351.912</v>
      </c>
      <c r="I39" s="169">
        <f>'Data Input'!AF147</f>
        <v>15</v>
      </c>
      <c r="J39" s="92">
        <v>13</v>
      </c>
      <c r="K39" s="7">
        <f t="shared" si="0"/>
        <v>1352.9503981001487</v>
      </c>
      <c r="L39" s="7"/>
      <c r="M39" s="11"/>
    </row>
    <row r="40" spans="1:13" ht="12.75">
      <c r="A40" s="2">
        <v>39114</v>
      </c>
      <c r="B40" s="70">
        <f>'Data Input'!AC148</f>
        <v>1250.5478934441717</v>
      </c>
      <c r="C40">
        <v>906.6</v>
      </c>
      <c r="D40">
        <v>0</v>
      </c>
      <c r="E40" s="88">
        <v>137.84684249565245</v>
      </c>
      <c r="F40" s="7">
        <v>28</v>
      </c>
      <c r="G40" s="7">
        <v>0</v>
      </c>
      <c r="H40" s="7">
        <v>319.872</v>
      </c>
      <c r="I40" s="169">
        <f>'Data Input'!AF148</f>
        <v>15</v>
      </c>
      <c r="J40" s="92">
        <v>14</v>
      </c>
      <c r="K40" s="7">
        <f t="shared" si="0"/>
        <v>1240.6781217048533</v>
      </c>
      <c r="L40" s="7"/>
      <c r="M40" s="11"/>
    </row>
    <row r="41" spans="1:13" ht="12.75">
      <c r="A41" s="2">
        <v>39142</v>
      </c>
      <c r="B41" s="70">
        <f>'Data Input'!AC149</f>
        <v>1369.3651993198566</v>
      </c>
      <c r="C41">
        <v>689.1</v>
      </c>
      <c r="D41">
        <v>0</v>
      </c>
      <c r="E41" s="88">
        <v>138.10830401984444</v>
      </c>
      <c r="F41" s="7">
        <v>31</v>
      </c>
      <c r="G41" s="7">
        <v>1</v>
      </c>
      <c r="H41" s="7">
        <v>351.912</v>
      </c>
      <c r="I41" s="169">
        <f>'Data Input'!AF149</f>
        <v>15</v>
      </c>
      <c r="J41" s="92">
        <v>15</v>
      </c>
      <c r="K41" s="7">
        <f t="shared" si="0"/>
        <v>1347.0664464868782</v>
      </c>
      <c r="L41" s="7"/>
      <c r="M41" s="11"/>
    </row>
    <row r="42" spans="1:13" ht="12.75">
      <c r="A42" s="2">
        <v>39173</v>
      </c>
      <c r="B42" s="70">
        <f>'Data Input'!AC150</f>
        <v>1299.1403740789722</v>
      </c>
      <c r="C42">
        <v>428.3</v>
      </c>
      <c r="D42">
        <v>0</v>
      </c>
      <c r="E42" s="88">
        <v>138.37026147217955</v>
      </c>
      <c r="F42" s="7">
        <v>30</v>
      </c>
      <c r="G42" s="7">
        <v>1</v>
      </c>
      <c r="H42" s="7">
        <v>319.68</v>
      </c>
      <c r="I42" s="169">
        <f>'Data Input'!AF150</f>
        <v>15</v>
      </c>
      <c r="J42" s="92">
        <v>16</v>
      </c>
      <c r="K42" s="7">
        <f t="shared" si="0"/>
        <v>1329.1993481747531</v>
      </c>
      <c r="L42" s="7"/>
      <c r="M42" s="11"/>
    </row>
    <row r="43" spans="1:13" ht="12.75">
      <c r="A43" s="2">
        <v>39203</v>
      </c>
      <c r="B43" s="70">
        <f>'Data Input'!AC151</f>
        <v>1352.2860381636126</v>
      </c>
      <c r="C43">
        <v>186.7</v>
      </c>
      <c r="D43">
        <v>14.2</v>
      </c>
      <c r="E43" s="88">
        <v>138.63271579331135</v>
      </c>
      <c r="F43" s="7">
        <v>31</v>
      </c>
      <c r="G43" s="7">
        <v>1</v>
      </c>
      <c r="H43" s="7">
        <v>351.912</v>
      </c>
      <c r="I43" s="169">
        <f>'Data Input'!AF151</f>
        <v>15</v>
      </c>
      <c r="J43" s="92">
        <v>17</v>
      </c>
      <c r="K43" s="7">
        <f t="shared" si="0"/>
        <v>1364.6945971941595</v>
      </c>
      <c r="L43" s="7"/>
      <c r="M43" s="11"/>
    </row>
    <row r="44" spans="1:13" ht="12.75">
      <c r="A44" s="2">
        <v>39234</v>
      </c>
      <c r="B44" s="70">
        <f>'Data Input'!AC152</f>
        <v>1347.2321934630645</v>
      </c>
      <c r="C44">
        <v>62.5</v>
      </c>
      <c r="D44">
        <v>52.4</v>
      </c>
      <c r="E44" s="88">
        <v>138.89566792567766</v>
      </c>
      <c r="F44" s="7">
        <v>30</v>
      </c>
      <c r="G44" s="7">
        <v>0</v>
      </c>
      <c r="H44" s="7">
        <v>336.24</v>
      </c>
      <c r="I44" s="169">
        <f>'Data Input'!AF152</f>
        <v>15</v>
      </c>
      <c r="J44" s="92">
        <v>18</v>
      </c>
      <c r="K44" s="7">
        <f t="shared" si="0"/>
        <v>1308.51404941307</v>
      </c>
      <c r="L44" s="7"/>
      <c r="M44" s="11"/>
    </row>
    <row r="45" spans="1:13" ht="12.75">
      <c r="A45" s="2">
        <v>39264</v>
      </c>
      <c r="B45" s="70">
        <f>'Data Input'!AC153</f>
        <v>1345.9569242395619</v>
      </c>
      <c r="C45">
        <v>34.1</v>
      </c>
      <c r="D45">
        <v>46.5</v>
      </c>
      <c r="E45" s="88">
        <v>139.1591188135038</v>
      </c>
      <c r="F45" s="7">
        <v>31</v>
      </c>
      <c r="G45" s="7">
        <v>0</v>
      </c>
      <c r="H45" s="7">
        <v>336.288</v>
      </c>
      <c r="I45" s="169">
        <f>'Data Input'!AF153</f>
        <v>15</v>
      </c>
      <c r="J45" s="92">
        <v>19</v>
      </c>
      <c r="K45" s="7">
        <f t="shared" si="0"/>
        <v>1350.1290287517668</v>
      </c>
      <c r="L45" s="7"/>
      <c r="M45" s="11"/>
    </row>
    <row r="46" spans="1:13" ht="12.75">
      <c r="A46" s="2">
        <v>39295</v>
      </c>
      <c r="B46" s="70">
        <f>'Data Input'!AC154</f>
        <v>1342.8018137162287</v>
      </c>
      <c r="C46">
        <v>36</v>
      </c>
      <c r="D46">
        <v>49.6</v>
      </c>
      <c r="E46" s="88">
        <v>139.4230694028061</v>
      </c>
      <c r="F46" s="7">
        <v>31</v>
      </c>
      <c r="G46" s="7">
        <v>0</v>
      </c>
      <c r="H46" s="7">
        <v>351.912</v>
      </c>
      <c r="I46" s="169">
        <f>'Data Input'!AF154</f>
        <v>15</v>
      </c>
      <c r="J46" s="92">
        <v>20</v>
      </c>
      <c r="K46" s="7">
        <f t="shared" si="0"/>
        <v>1343.132464652075</v>
      </c>
      <c r="L46" s="7"/>
      <c r="M46" s="11"/>
    </row>
    <row r="47" spans="1:13" ht="12.75">
      <c r="A47" s="2">
        <v>39326</v>
      </c>
      <c r="B47" s="70">
        <f>'Data Input'!AC155</f>
        <v>1353.8824863026637</v>
      </c>
      <c r="C47">
        <v>118.8</v>
      </c>
      <c r="D47">
        <v>11.9</v>
      </c>
      <c r="E47" s="88">
        <v>139.68752064139528</v>
      </c>
      <c r="F47" s="7">
        <v>30</v>
      </c>
      <c r="G47" s="7">
        <v>1</v>
      </c>
      <c r="H47" s="7">
        <v>303.84</v>
      </c>
      <c r="I47" s="169">
        <f>'Data Input'!AF155</f>
        <v>15</v>
      </c>
      <c r="J47" s="92">
        <v>21</v>
      </c>
      <c r="K47" s="7">
        <f t="shared" si="0"/>
        <v>1325.363540687857</v>
      </c>
      <c r="L47" s="7"/>
      <c r="M47" s="11"/>
    </row>
    <row r="48" spans="1:13" ht="12.75">
      <c r="A48" s="2">
        <v>39356</v>
      </c>
      <c r="B48" s="70">
        <f>'Data Input'!AC156</f>
        <v>1320.177593047421</v>
      </c>
      <c r="C48">
        <v>273.1</v>
      </c>
      <c r="D48">
        <v>0</v>
      </c>
      <c r="E48" s="88">
        <v>139.95247347887977</v>
      </c>
      <c r="F48" s="7">
        <v>31</v>
      </c>
      <c r="G48" s="7">
        <v>1</v>
      </c>
      <c r="H48" s="7">
        <v>351.912</v>
      </c>
      <c r="I48" s="169">
        <f>'Data Input'!AF156</f>
        <v>15</v>
      </c>
      <c r="J48" s="92">
        <v>22</v>
      </c>
      <c r="K48" s="7">
        <f t="shared" si="0"/>
        <v>1358.1393181768178</v>
      </c>
      <c r="L48" s="7"/>
      <c r="M48" s="11"/>
    </row>
    <row r="49" spans="1:13" ht="12.75">
      <c r="A49" s="2">
        <v>39387</v>
      </c>
      <c r="B49" s="70">
        <f>'Data Input'!AC157</f>
        <v>1314.2452295484604</v>
      </c>
      <c r="C49">
        <v>589.6</v>
      </c>
      <c r="D49">
        <v>0</v>
      </c>
      <c r="E49" s="88">
        <v>140.21792886666915</v>
      </c>
      <c r="F49" s="7">
        <v>30</v>
      </c>
      <c r="G49" s="7">
        <v>1</v>
      </c>
      <c r="H49" s="7">
        <v>352.08</v>
      </c>
      <c r="I49" s="169">
        <f>'Data Input'!AF157</f>
        <v>15</v>
      </c>
      <c r="J49" s="92">
        <v>23</v>
      </c>
      <c r="K49" s="7">
        <f t="shared" si="0"/>
        <v>1294.243761483841</v>
      </c>
      <c r="L49" s="7"/>
      <c r="M49" s="11"/>
    </row>
    <row r="50" spans="1:13" ht="12.75">
      <c r="A50" s="2">
        <v>39417</v>
      </c>
      <c r="B50" s="70">
        <f>'Data Input'!AC158</f>
        <v>1391.6965803891935</v>
      </c>
      <c r="C50">
        <v>824.5</v>
      </c>
      <c r="D50">
        <v>0</v>
      </c>
      <c r="E50" s="88">
        <v>140.48388775797773</v>
      </c>
      <c r="F50" s="7">
        <v>31</v>
      </c>
      <c r="G50" s="7">
        <v>0</v>
      </c>
      <c r="H50" s="7">
        <v>304.296</v>
      </c>
      <c r="I50" s="169">
        <f>'Data Input'!AF158</f>
        <v>15</v>
      </c>
      <c r="J50" s="92">
        <v>24</v>
      </c>
      <c r="K50" s="7">
        <f t="shared" si="0"/>
        <v>1324.6316299551834</v>
      </c>
      <c r="L50" s="7"/>
      <c r="M50" s="11"/>
    </row>
    <row r="51" spans="1:11" ht="12.75">
      <c r="A51" s="2">
        <v>39448</v>
      </c>
      <c r="B51" s="70">
        <f>'Data Input'!AC159</f>
        <v>1420.4199999999998</v>
      </c>
      <c r="C51">
        <v>829.7</v>
      </c>
      <c r="D51">
        <v>0</v>
      </c>
      <c r="E51" s="89">
        <v>140.42521823206457</v>
      </c>
      <c r="F51" s="7">
        <v>31</v>
      </c>
      <c r="G51" s="7">
        <v>0</v>
      </c>
      <c r="H51" s="1">
        <v>352</v>
      </c>
      <c r="I51" s="169">
        <f>'Data Input'!AF159</f>
        <v>13</v>
      </c>
      <c r="J51" s="92">
        <v>25</v>
      </c>
      <c r="K51" s="7">
        <f t="shared" si="0"/>
        <v>1320.3425118409796</v>
      </c>
    </row>
    <row r="52" spans="1:11" ht="12.75">
      <c r="A52" s="2">
        <v>39479</v>
      </c>
      <c r="B52" s="70">
        <f>'Data Input'!AC160</f>
        <v>1330.2099999999998</v>
      </c>
      <c r="C52">
        <v>861.5</v>
      </c>
      <c r="D52">
        <v>0</v>
      </c>
      <c r="E52" s="89">
        <v>140.36657320798807</v>
      </c>
      <c r="F52" s="7">
        <v>29</v>
      </c>
      <c r="G52" s="7">
        <v>0</v>
      </c>
      <c r="H52" s="1">
        <v>320</v>
      </c>
      <c r="I52" s="169">
        <f>'Data Input'!AF160</f>
        <v>13</v>
      </c>
      <c r="J52" s="92">
        <v>26</v>
      </c>
      <c r="K52" s="7">
        <f t="shared" si="0"/>
        <v>1236.931170515126</v>
      </c>
    </row>
    <row r="53" spans="1:11" ht="12.75">
      <c r="A53" s="2">
        <v>39508</v>
      </c>
      <c r="B53" s="70">
        <f>'Data Input'!AC161</f>
        <v>1465.7399999999998</v>
      </c>
      <c r="C53">
        <v>777.8</v>
      </c>
      <c r="D53">
        <v>0</v>
      </c>
      <c r="E53" s="89">
        <v>140.30795267551565</v>
      </c>
      <c r="F53" s="7">
        <v>31</v>
      </c>
      <c r="G53" s="7">
        <v>1</v>
      </c>
      <c r="H53" s="1">
        <v>304</v>
      </c>
      <c r="I53" s="169">
        <f>'Data Input'!AF161</f>
        <v>13</v>
      </c>
      <c r="J53" s="92">
        <v>27</v>
      </c>
      <c r="K53" s="7">
        <f t="shared" si="0"/>
        <v>1291.3809851782196</v>
      </c>
    </row>
    <row r="54" spans="1:11" ht="12.75">
      <c r="A54" s="2">
        <v>39539</v>
      </c>
      <c r="B54" s="70">
        <f>'Data Input'!AC162</f>
        <v>1380.7900000000002</v>
      </c>
      <c r="C54">
        <v>367.9</v>
      </c>
      <c r="D54">
        <v>0</v>
      </c>
      <c r="E54" s="89">
        <v>140.24935662441902</v>
      </c>
      <c r="F54" s="7">
        <v>30</v>
      </c>
      <c r="G54" s="7">
        <v>1</v>
      </c>
      <c r="H54" s="1">
        <v>352</v>
      </c>
      <c r="I54" s="169">
        <f>'Data Input'!AF162</f>
        <v>13</v>
      </c>
      <c r="J54" s="92">
        <v>28</v>
      </c>
      <c r="K54" s="7">
        <f t="shared" si="0"/>
        <v>1276.7935890962433</v>
      </c>
    </row>
    <row r="55" spans="1:11" ht="12.75">
      <c r="A55" s="2">
        <v>39569</v>
      </c>
      <c r="B55" s="70">
        <f>'Data Input'!AC163</f>
        <v>1432.4599999999998</v>
      </c>
      <c r="C55">
        <v>268.8</v>
      </c>
      <c r="D55">
        <v>0</v>
      </c>
      <c r="E55" s="89">
        <v>140.19078504447415</v>
      </c>
      <c r="F55" s="7">
        <v>31</v>
      </c>
      <c r="G55" s="7">
        <v>1</v>
      </c>
      <c r="H55" s="1">
        <v>336</v>
      </c>
      <c r="I55" s="169">
        <f>'Data Input'!AF163</f>
        <v>13</v>
      </c>
      <c r="J55" s="92">
        <v>29</v>
      </c>
      <c r="K55" s="7">
        <f t="shared" si="0"/>
        <v>1311.2491166635623</v>
      </c>
    </row>
    <row r="56" spans="1:11" ht="12.75">
      <c r="A56" s="2">
        <v>39600</v>
      </c>
      <c r="B56" s="70">
        <f>'Data Input'!AC164</f>
        <v>1426.0700000000002</v>
      </c>
      <c r="C56">
        <v>49.4</v>
      </c>
      <c r="D56">
        <v>23.7</v>
      </c>
      <c r="E56" s="89">
        <v>140.1322379254613</v>
      </c>
      <c r="F56" s="7">
        <v>30</v>
      </c>
      <c r="G56" s="7">
        <v>0</v>
      </c>
      <c r="H56" s="1">
        <v>336</v>
      </c>
      <c r="I56" s="169">
        <f>'Data Input'!AF164</f>
        <v>13</v>
      </c>
      <c r="J56" s="92">
        <v>30</v>
      </c>
      <c r="K56" s="7">
        <f t="shared" si="0"/>
        <v>1271.5364315131483</v>
      </c>
    </row>
    <row r="57" spans="1:11" ht="12.75">
      <c r="A57" s="2">
        <v>39630</v>
      </c>
      <c r="B57" s="70">
        <f>'Data Input'!AC165</f>
        <v>1389.01</v>
      </c>
      <c r="C57">
        <v>16.5</v>
      </c>
      <c r="D57">
        <v>36.7</v>
      </c>
      <c r="E57" s="89">
        <v>140.073715257165</v>
      </c>
      <c r="F57" s="7">
        <v>31</v>
      </c>
      <c r="G57" s="7">
        <v>0</v>
      </c>
      <c r="H57" s="1">
        <v>352</v>
      </c>
      <c r="I57" s="169">
        <f>'Data Input'!AF165</f>
        <v>13</v>
      </c>
      <c r="J57" s="92">
        <v>31</v>
      </c>
      <c r="K57" s="7">
        <f t="shared" si="0"/>
        <v>1285.7568036222383</v>
      </c>
    </row>
    <row r="58" spans="1:11" ht="12.75">
      <c r="A58" s="2">
        <v>39661</v>
      </c>
      <c r="B58" s="70">
        <f>'Data Input'!AC166</f>
        <v>1356.5400000000002</v>
      </c>
      <c r="C58">
        <v>28.1</v>
      </c>
      <c r="D58">
        <v>19.9</v>
      </c>
      <c r="E58" s="89">
        <v>140.01521702937399</v>
      </c>
      <c r="F58" s="7">
        <v>31</v>
      </c>
      <c r="G58" s="7">
        <v>0</v>
      </c>
      <c r="H58" s="1">
        <v>320</v>
      </c>
      <c r="I58" s="169">
        <f>'Data Input'!AF166</f>
        <v>12</v>
      </c>
      <c r="J58" s="92">
        <v>32</v>
      </c>
      <c r="K58" s="7">
        <f t="shared" si="0"/>
        <v>1297.8330471171364</v>
      </c>
    </row>
    <row r="59" spans="1:11" ht="12.75">
      <c r="A59" s="2">
        <v>39692</v>
      </c>
      <c r="B59" s="70">
        <f>'Data Input'!AC167</f>
        <v>1325.3500000000001</v>
      </c>
      <c r="C59">
        <v>153.4</v>
      </c>
      <c r="D59">
        <v>7.6</v>
      </c>
      <c r="E59" s="89">
        <v>139.95674323188132</v>
      </c>
      <c r="F59" s="7">
        <v>30</v>
      </c>
      <c r="G59" s="7">
        <v>1</v>
      </c>
      <c r="H59" s="1">
        <v>336</v>
      </c>
      <c r="I59" s="169">
        <f>'Data Input'!AF167</f>
        <v>12</v>
      </c>
      <c r="J59" s="92">
        <v>33</v>
      </c>
      <c r="K59" s="7">
        <f t="shared" si="0"/>
        <v>1240.6940820583497</v>
      </c>
    </row>
    <row r="60" spans="1:11" ht="12.75">
      <c r="A60" s="2">
        <v>39722</v>
      </c>
      <c r="B60" s="70">
        <f>'Data Input'!AC168</f>
        <v>1344.8400000000004</v>
      </c>
      <c r="C60">
        <v>380.2</v>
      </c>
      <c r="D60">
        <v>0.3</v>
      </c>
      <c r="E60" s="89">
        <v>139.8982938544843</v>
      </c>
      <c r="F60" s="7">
        <v>31</v>
      </c>
      <c r="G60" s="7">
        <v>1</v>
      </c>
      <c r="H60" s="1">
        <v>352</v>
      </c>
      <c r="I60" s="169">
        <f>'Data Input'!AF168</f>
        <v>12</v>
      </c>
      <c r="J60" s="92">
        <v>34</v>
      </c>
      <c r="K60" s="7">
        <f t="shared" si="0"/>
        <v>1256.8350401348503</v>
      </c>
    </row>
    <row r="61" spans="1:11" ht="12.75">
      <c r="A61" s="2">
        <v>39753</v>
      </c>
      <c r="B61" s="70">
        <f>'Data Input'!AC169</f>
        <v>1060.8</v>
      </c>
      <c r="C61">
        <v>573.2</v>
      </c>
      <c r="D61">
        <v>0</v>
      </c>
      <c r="E61" s="89">
        <v>139.83986888698453</v>
      </c>
      <c r="F61" s="7">
        <v>30</v>
      </c>
      <c r="G61" s="7">
        <v>1</v>
      </c>
      <c r="H61" s="1">
        <v>304</v>
      </c>
      <c r="I61" s="169">
        <f>'Data Input'!AF169</f>
        <v>12</v>
      </c>
      <c r="J61" s="92">
        <v>35</v>
      </c>
      <c r="K61" s="7">
        <f t="shared" si="0"/>
        <v>1197.4520535148085</v>
      </c>
    </row>
    <row r="62" spans="1:11" ht="12.75">
      <c r="A62" s="2">
        <v>39783</v>
      </c>
      <c r="B62" s="70">
        <f>'Data Input'!AC170</f>
        <v>1040.13</v>
      </c>
      <c r="C62">
        <v>891.8</v>
      </c>
      <c r="D62">
        <v>0</v>
      </c>
      <c r="E62" s="89">
        <v>139.78146831918784</v>
      </c>
      <c r="F62" s="7">
        <v>31</v>
      </c>
      <c r="G62" s="7">
        <v>0</v>
      </c>
      <c r="H62" s="1">
        <v>336</v>
      </c>
      <c r="I62" s="169">
        <f>'Data Input'!AF170</f>
        <v>11</v>
      </c>
      <c r="J62" s="92">
        <v>36</v>
      </c>
      <c r="K62" s="7">
        <f t="shared" si="0"/>
        <v>1216.222636842785</v>
      </c>
    </row>
    <row r="63" spans="1:34" s="12" customFormat="1" ht="12.75">
      <c r="A63" s="2">
        <v>39814</v>
      </c>
      <c r="B63" s="70">
        <f>'Data Input'!AC171</f>
        <v>1040.2796145853013</v>
      </c>
      <c r="C63">
        <v>1046.7</v>
      </c>
      <c r="D63">
        <v>0</v>
      </c>
      <c r="E63" s="88">
        <v>139.3791116068711</v>
      </c>
      <c r="F63" s="7">
        <v>31</v>
      </c>
      <c r="G63" s="7">
        <v>0</v>
      </c>
      <c r="H63" s="1">
        <v>336</v>
      </c>
      <c r="I63" s="169">
        <f>'Data Input'!AF171</f>
        <v>12</v>
      </c>
      <c r="J63" s="92">
        <v>37</v>
      </c>
      <c r="K63" s="7">
        <f t="shared" si="0"/>
        <v>1183.8673846182187</v>
      </c>
      <c r="L63" s="33"/>
      <c r="M63" s="1"/>
      <c r="N63"/>
      <c r="O63"/>
      <c r="P63"/>
      <c r="Q63"/>
      <c r="R63"/>
      <c r="S63"/>
      <c r="T63"/>
      <c r="U63"/>
      <c r="V63"/>
      <c r="W63"/>
      <c r="X63"/>
      <c r="Y63"/>
      <c r="Z63" s="8"/>
      <c r="AC63" s="8"/>
      <c r="AD63" s="8"/>
      <c r="AE63" s="8"/>
      <c r="AF63" s="8"/>
      <c r="AG63" s="8"/>
      <c r="AH63" s="8"/>
    </row>
    <row r="64" spans="1:12" ht="12.75">
      <c r="A64" s="2">
        <v>39845</v>
      </c>
      <c r="B64" s="70">
        <f>'Data Input'!AC172</f>
        <v>994.4454940487434</v>
      </c>
      <c r="C64">
        <v>790.3</v>
      </c>
      <c r="D64">
        <v>0</v>
      </c>
      <c r="E64" s="88">
        <v>138.97791306613385</v>
      </c>
      <c r="F64" s="7">
        <v>28</v>
      </c>
      <c r="G64" s="7">
        <v>0</v>
      </c>
      <c r="H64" s="1">
        <v>304</v>
      </c>
      <c r="I64" s="169">
        <f>'Data Input'!AF172</f>
        <v>12</v>
      </c>
      <c r="J64" s="92">
        <v>38</v>
      </c>
      <c r="K64" s="7">
        <f t="shared" si="0"/>
        <v>1080.0899319475907</v>
      </c>
      <c r="L64" s="33"/>
    </row>
    <row r="65" spans="1:12" ht="12.75">
      <c r="A65" s="2">
        <v>39873</v>
      </c>
      <c r="B65" s="70">
        <f>'Data Input'!AC173</f>
        <v>1129.7562818817307</v>
      </c>
      <c r="C65">
        <v>696.2</v>
      </c>
      <c r="D65">
        <v>0</v>
      </c>
      <c r="E65" s="88">
        <v>138.57786936321438</v>
      </c>
      <c r="F65" s="7">
        <v>31</v>
      </c>
      <c r="G65" s="7">
        <v>1</v>
      </c>
      <c r="H65" s="1">
        <v>352</v>
      </c>
      <c r="I65" s="169">
        <f>'Data Input'!AF173</f>
        <v>12</v>
      </c>
      <c r="J65" s="92">
        <v>39</v>
      </c>
      <c r="K65" s="7">
        <f t="shared" si="0"/>
        <v>1162.8585826838319</v>
      </c>
      <c r="L65" s="33"/>
    </row>
    <row r="66" spans="1:12" ht="12.75">
      <c r="A66" s="2">
        <v>39904</v>
      </c>
      <c r="B66" s="70">
        <f>'Data Input'!AC174</f>
        <v>1027.772529756282</v>
      </c>
      <c r="C66">
        <v>434.2</v>
      </c>
      <c r="D66">
        <v>0</v>
      </c>
      <c r="E66" s="88">
        <v>138.17897717394706</v>
      </c>
      <c r="F66" s="7">
        <v>30</v>
      </c>
      <c r="G66" s="7">
        <v>1</v>
      </c>
      <c r="H66" s="1">
        <v>320</v>
      </c>
      <c r="I66" s="169">
        <f>'Data Input'!AF174</f>
        <v>12</v>
      </c>
      <c r="J66" s="92">
        <v>40</v>
      </c>
      <c r="K66" s="7">
        <f t="shared" si="0"/>
        <v>1131.5380180782154</v>
      </c>
      <c r="L66" s="33"/>
    </row>
    <row r="67" spans="1:12" ht="12.75">
      <c r="A67" s="2">
        <v>39934</v>
      </c>
      <c r="B67" s="70">
        <f>'Data Input'!AC175</f>
        <v>1064.009068581145</v>
      </c>
      <c r="C67">
        <v>264.3</v>
      </c>
      <c r="D67">
        <v>0.6</v>
      </c>
      <c r="E67" s="88">
        <v>137.78123318373483</v>
      </c>
      <c r="F67" s="7">
        <v>31</v>
      </c>
      <c r="G67" s="7">
        <v>1</v>
      </c>
      <c r="H67" s="1">
        <v>320</v>
      </c>
      <c r="I67" s="169">
        <f>'Data Input'!AF175</f>
        <v>12</v>
      </c>
      <c r="J67" s="92">
        <v>41</v>
      </c>
      <c r="K67" s="7">
        <f t="shared" si="0"/>
        <v>1163.573272584381</v>
      </c>
      <c r="L67" s="33"/>
    </row>
    <row r="68" spans="1:12" ht="12.75">
      <c r="A68" s="2">
        <v>39965</v>
      </c>
      <c r="B68" s="70">
        <f>'Data Input'!AC176</f>
        <v>1053.712450406197</v>
      </c>
      <c r="C68">
        <v>93.2</v>
      </c>
      <c r="D68">
        <v>35.8</v>
      </c>
      <c r="E68" s="88">
        <v>137.38463408752156</v>
      </c>
      <c r="F68" s="7">
        <v>30</v>
      </c>
      <c r="G68" s="7">
        <v>0</v>
      </c>
      <c r="H68" s="1">
        <v>352</v>
      </c>
      <c r="I68" s="169">
        <f>'Data Input'!AF176</f>
        <v>12</v>
      </c>
      <c r="J68" s="92">
        <v>42</v>
      </c>
      <c r="K68" s="7">
        <f aca="true" t="shared" si="1" ref="K68:K98">$N$18+C68*$N$19+D68*$N$20+E68*$N$21+F68*$N$22+G68*$N$23+H68*$N$24+I68*$N$25+J68*$N$26</f>
        <v>1099.7522051308324</v>
      </c>
      <c r="L68" s="33"/>
    </row>
    <row r="69" spans="1:12" ht="12.75">
      <c r="A69" s="2">
        <v>39995</v>
      </c>
      <c r="B69" s="70">
        <f>'Data Input'!AC177</f>
        <v>1103.9958435669753</v>
      </c>
      <c r="C69">
        <v>47.8</v>
      </c>
      <c r="D69">
        <v>8.8</v>
      </c>
      <c r="E69" s="88">
        <v>136.98917658976464</v>
      </c>
      <c r="F69" s="7">
        <v>31</v>
      </c>
      <c r="G69" s="7">
        <v>0</v>
      </c>
      <c r="H69" s="1">
        <v>352</v>
      </c>
      <c r="I69" s="169">
        <f>'Data Input'!AF177</f>
        <v>12</v>
      </c>
      <c r="J69" s="92">
        <v>43</v>
      </c>
      <c r="K69" s="7">
        <f t="shared" si="1"/>
        <v>1152.399518348429</v>
      </c>
      <c r="L69" s="33"/>
    </row>
    <row r="70" spans="1:12" ht="12.75">
      <c r="A70" s="2">
        <v>40026</v>
      </c>
      <c r="B70" s="70">
        <f>'Data Input'!AC178</f>
        <v>1079.5106744757227</v>
      </c>
      <c r="C70">
        <v>60.8</v>
      </c>
      <c r="D70">
        <v>34</v>
      </c>
      <c r="E70" s="88">
        <v>136.59485740440758</v>
      </c>
      <c r="F70" s="7">
        <v>31</v>
      </c>
      <c r="G70" s="7">
        <v>0</v>
      </c>
      <c r="H70" s="1">
        <v>320</v>
      </c>
      <c r="I70" s="169">
        <f>'Data Input'!AF178</f>
        <v>12</v>
      </c>
      <c r="J70" s="92">
        <v>44</v>
      </c>
      <c r="K70" s="7">
        <f t="shared" si="1"/>
        <v>1107.849784701002</v>
      </c>
      <c r="L70" s="33"/>
    </row>
    <row r="71" spans="1:12" ht="12.75">
      <c r="A71" s="2">
        <v>40057</v>
      </c>
      <c r="B71" s="70">
        <f>'Data Input'!AC179</f>
        <v>1047.5911581333835</v>
      </c>
      <c r="C71">
        <v>113.6</v>
      </c>
      <c r="D71">
        <v>6.8</v>
      </c>
      <c r="E71" s="88">
        <v>136.20167325485272</v>
      </c>
      <c r="F71" s="7">
        <v>30</v>
      </c>
      <c r="G71" s="7">
        <v>1</v>
      </c>
      <c r="H71" s="1">
        <v>336</v>
      </c>
      <c r="I71" s="169">
        <f>'Data Input'!AF179</f>
        <v>12</v>
      </c>
      <c r="J71" s="92">
        <v>45</v>
      </c>
      <c r="K71" s="7">
        <f t="shared" si="1"/>
        <v>1065.928608706269</v>
      </c>
      <c r="L71" s="33"/>
    </row>
    <row r="72" spans="1:12" ht="12.75">
      <c r="A72" s="2">
        <v>40087</v>
      </c>
      <c r="B72" s="70">
        <f>'Data Input'!AC180</f>
        <v>1093.3969393538637</v>
      </c>
      <c r="C72">
        <v>418.2</v>
      </c>
      <c r="D72">
        <v>0</v>
      </c>
      <c r="E72" s="88">
        <v>135.80962087393394</v>
      </c>
      <c r="F72" s="7">
        <v>31</v>
      </c>
      <c r="G72" s="7">
        <v>1</v>
      </c>
      <c r="H72" s="1">
        <v>336</v>
      </c>
      <c r="I72" s="169">
        <f>'Data Input'!AF180</f>
        <v>12</v>
      </c>
      <c r="J72" s="92">
        <v>46</v>
      </c>
      <c r="K72" s="7">
        <f t="shared" si="1"/>
        <v>1068.9438591993114</v>
      </c>
      <c r="L72" s="33"/>
    </row>
    <row r="73" spans="1:12" ht="12.75">
      <c r="A73" s="2">
        <v>40118</v>
      </c>
      <c r="B73" s="70">
        <f>'Data Input'!AC181</f>
        <v>1043.651993198564</v>
      </c>
      <c r="C73">
        <v>453.3</v>
      </c>
      <c r="D73">
        <v>0</v>
      </c>
      <c r="E73" s="88">
        <v>135.41869700388958</v>
      </c>
      <c r="F73" s="7">
        <v>30</v>
      </c>
      <c r="G73" s="7">
        <v>1</v>
      </c>
      <c r="H73" s="1">
        <v>320</v>
      </c>
      <c r="I73" s="169">
        <f>'Data Input'!AF181</f>
        <v>12</v>
      </c>
      <c r="J73" s="92">
        <v>47</v>
      </c>
      <c r="K73" s="7">
        <f t="shared" si="1"/>
        <v>1014.0774012284222</v>
      </c>
      <c r="L73" s="33"/>
    </row>
    <row r="74" spans="1:34" s="20" customFormat="1" ht="12.75">
      <c r="A74" s="2">
        <v>40148</v>
      </c>
      <c r="B74" s="70">
        <f>'Data Input'!AC182</f>
        <v>1066.8807859436993</v>
      </c>
      <c r="C74">
        <v>826.5</v>
      </c>
      <c r="D74">
        <v>0</v>
      </c>
      <c r="E74" s="182">
        <v>135.02889839633545</v>
      </c>
      <c r="F74" s="7">
        <v>31</v>
      </c>
      <c r="G74" s="7">
        <v>0</v>
      </c>
      <c r="H74" s="1">
        <v>352</v>
      </c>
      <c r="I74" s="169">
        <f>'Data Input'!AF182</f>
        <v>12</v>
      </c>
      <c r="J74" s="92">
        <v>48</v>
      </c>
      <c r="K74" s="7">
        <f t="shared" si="1"/>
        <v>1018.3106389472583</v>
      </c>
      <c r="L74" s="33"/>
      <c r="M74" s="1"/>
      <c r="N74"/>
      <c r="O74"/>
      <c r="P74"/>
      <c r="Q74"/>
      <c r="R74"/>
      <c r="S74"/>
      <c r="T74"/>
      <c r="U74"/>
      <c r="V74"/>
      <c r="W74"/>
      <c r="X74"/>
      <c r="Y74"/>
      <c r="Z74" s="18"/>
      <c r="AC74" s="18"/>
      <c r="AD74" s="18"/>
      <c r="AE74" s="18"/>
      <c r="AF74" s="18"/>
      <c r="AG74" s="18"/>
      <c r="AH74" s="18"/>
    </row>
    <row r="75" spans="1:26" ht="12.75">
      <c r="A75" s="2">
        <v>40179</v>
      </c>
      <c r="C75" s="181">
        <f aca="true" t="shared" si="2" ref="C75:D86">(C3+C15+C27+C39+C51+C63)/6</f>
        <v>947.1833333333334</v>
      </c>
      <c r="D75" s="181">
        <f t="shared" si="2"/>
        <v>0</v>
      </c>
      <c r="E75" s="88">
        <v>135.32901731143812</v>
      </c>
      <c r="F75" s="7">
        <v>31</v>
      </c>
      <c r="G75" s="7">
        <v>0</v>
      </c>
      <c r="H75" s="1">
        <v>320</v>
      </c>
      <c r="I75" s="87">
        <f aca="true" t="shared" si="3" ref="I75:I80">I74+($I$81-$I$74)/7</f>
        <v>12</v>
      </c>
      <c r="J75" s="92">
        <v>49</v>
      </c>
      <c r="K75" s="7">
        <f t="shared" si="1"/>
        <v>1007.2390423807233</v>
      </c>
      <c r="L75" s="33"/>
      <c r="Z75" s="8"/>
    </row>
    <row r="76" spans="1:12" ht="12.75">
      <c r="A76" s="2">
        <v>40210</v>
      </c>
      <c r="C76" s="181">
        <f t="shared" si="2"/>
        <v>817.8666666666667</v>
      </c>
      <c r="D76" s="181">
        <f t="shared" si="2"/>
        <v>0</v>
      </c>
      <c r="E76" s="88">
        <v>135.62980327903304</v>
      </c>
      <c r="F76" s="7">
        <v>28</v>
      </c>
      <c r="G76" s="7">
        <v>0</v>
      </c>
      <c r="H76" s="1">
        <v>304</v>
      </c>
      <c r="I76" s="87">
        <f t="shared" si="3"/>
        <v>12</v>
      </c>
      <c r="J76" s="92">
        <v>50</v>
      </c>
      <c r="K76" s="7">
        <f t="shared" si="1"/>
        <v>907.4927184302014</v>
      </c>
      <c r="L76" s="33"/>
    </row>
    <row r="77" spans="1:12" ht="12.75">
      <c r="A77" s="2">
        <v>40238</v>
      </c>
      <c r="C77" s="181">
        <f t="shared" si="2"/>
        <v>700.6333333333333</v>
      </c>
      <c r="D77" s="181">
        <f t="shared" si="2"/>
        <v>0</v>
      </c>
      <c r="E77" s="88">
        <v>135.9312577817293</v>
      </c>
      <c r="F77" s="7">
        <v>31</v>
      </c>
      <c r="G77" s="7">
        <v>1</v>
      </c>
      <c r="H77" s="1">
        <v>368</v>
      </c>
      <c r="I77" s="87">
        <f t="shared" si="3"/>
        <v>12</v>
      </c>
      <c r="J77" s="92">
        <v>51</v>
      </c>
      <c r="K77" s="7">
        <f t="shared" si="1"/>
        <v>1006.0822406649404</v>
      </c>
      <c r="L77" s="33"/>
    </row>
    <row r="78" spans="1:12" ht="12.75">
      <c r="A78" s="2">
        <v>40269</v>
      </c>
      <c r="C78" s="181">
        <f t="shared" si="2"/>
        <v>404.5666666666666</v>
      </c>
      <c r="D78" s="181">
        <f t="shared" si="2"/>
        <v>0</v>
      </c>
      <c r="E78" s="88">
        <v>136.23338230543126</v>
      </c>
      <c r="F78" s="7">
        <v>30</v>
      </c>
      <c r="G78" s="7">
        <v>1</v>
      </c>
      <c r="H78" s="1">
        <v>320</v>
      </c>
      <c r="I78" s="87">
        <f t="shared" si="3"/>
        <v>12</v>
      </c>
      <c r="J78" s="92">
        <v>52</v>
      </c>
      <c r="K78" s="7">
        <f t="shared" si="1"/>
        <v>992.1747151813101</v>
      </c>
      <c r="L78" s="33"/>
    </row>
    <row r="79" spans="1:12" ht="12.75">
      <c r="A79" s="2">
        <v>40299</v>
      </c>
      <c r="C79" s="181">
        <f t="shared" si="2"/>
        <v>226.51666666666665</v>
      </c>
      <c r="D79" s="181">
        <f t="shared" si="2"/>
        <v>4.8999999999999995</v>
      </c>
      <c r="E79" s="88">
        <v>136.5361783393459</v>
      </c>
      <c r="F79" s="7">
        <v>31</v>
      </c>
      <c r="G79" s="7">
        <v>1</v>
      </c>
      <c r="H79" s="1">
        <v>320</v>
      </c>
      <c r="I79" s="87">
        <f t="shared" si="3"/>
        <v>12</v>
      </c>
      <c r="J79" s="92">
        <v>53</v>
      </c>
      <c r="K79" s="7">
        <f t="shared" si="1"/>
        <v>1034.4782125281085</v>
      </c>
      <c r="L79" s="33"/>
    </row>
    <row r="80" spans="1:12" ht="12.75">
      <c r="A80" s="2">
        <v>40330</v>
      </c>
      <c r="C80" s="181">
        <f t="shared" si="2"/>
        <v>64.51666666666667</v>
      </c>
      <c r="D80" s="181">
        <f t="shared" si="2"/>
        <v>37.38333333333333</v>
      </c>
      <c r="E80" s="88">
        <v>136.83964737599013</v>
      </c>
      <c r="F80" s="7">
        <v>30</v>
      </c>
      <c r="G80" s="7">
        <v>0</v>
      </c>
      <c r="H80" s="1">
        <v>352</v>
      </c>
      <c r="I80" s="87">
        <f t="shared" si="3"/>
        <v>12</v>
      </c>
      <c r="J80" s="92">
        <v>54</v>
      </c>
      <c r="K80" s="7">
        <f t="shared" si="1"/>
        <v>987.2751865111322</v>
      </c>
      <c r="L80" s="33"/>
    </row>
    <row r="81" spans="1:12" ht="12.75">
      <c r="A81" s="2">
        <v>40360</v>
      </c>
      <c r="C81" s="181">
        <f t="shared" si="2"/>
        <v>25.616666666666664</v>
      </c>
      <c r="D81" s="181">
        <f t="shared" si="2"/>
        <v>51.63333333333333</v>
      </c>
      <c r="E81" s="88">
        <v>137.1437909111982</v>
      </c>
      <c r="F81" s="7">
        <v>31</v>
      </c>
      <c r="G81" s="7">
        <v>0</v>
      </c>
      <c r="H81" s="1">
        <v>336</v>
      </c>
      <c r="I81" s="62">
        <v>12</v>
      </c>
      <c r="J81" s="92">
        <v>55</v>
      </c>
      <c r="K81" s="7">
        <f t="shared" si="1"/>
        <v>1008.7676307965419</v>
      </c>
      <c r="L81" s="33"/>
    </row>
    <row r="82" spans="1:12" ht="12.75">
      <c r="A82" s="2">
        <v>40391</v>
      </c>
      <c r="C82" s="181">
        <f t="shared" si="2"/>
        <v>45.083333333333336</v>
      </c>
      <c r="D82" s="181">
        <f t="shared" si="2"/>
        <v>34.666666666666664</v>
      </c>
      <c r="E82" s="88">
        <v>137.44861044412903</v>
      </c>
      <c r="F82" s="7">
        <v>31</v>
      </c>
      <c r="G82" s="7">
        <v>0</v>
      </c>
      <c r="H82" s="1">
        <v>336</v>
      </c>
      <c r="I82" s="87">
        <f aca="true" t="shared" si="4" ref="I82:I91">I81+($I$92-$I$81)/11</f>
        <v>12</v>
      </c>
      <c r="J82" s="92">
        <v>56</v>
      </c>
      <c r="K82" s="7">
        <f t="shared" si="1"/>
        <v>1023.6538607415034</v>
      </c>
      <c r="L82" s="33"/>
    </row>
    <row r="83" spans="1:12" ht="12.75">
      <c r="A83" s="2">
        <v>40422</v>
      </c>
      <c r="C83" s="181">
        <f t="shared" si="2"/>
        <v>123.90000000000002</v>
      </c>
      <c r="D83" s="181">
        <f t="shared" si="2"/>
        <v>10.850000000000001</v>
      </c>
      <c r="E83" s="88">
        <v>137.7541074772736</v>
      </c>
      <c r="F83" s="7">
        <v>30</v>
      </c>
      <c r="G83" s="7">
        <v>1</v>
      </c>
      <c r="H83" s="1">
        <v>336</v>
      </c>
      <c r="I83" s="87">
        <f t="shared" si="4"/>
        <v>12</v>
      </c>
      <c r="J83" s="92">
        <v>57</v>
      </c>
      <c r="K83" s="7">
        <f t="shared" si="1"/>
        <v>990.6584343241377</v>
      </c>
      <c r="L83" s="33"/>
    </row>
    <row r="84" spans="1:12" ht="12.75">
      <c r="A84" s="2">
        <v>40452</v>
      </c>
      <c r="C84" s="181">
        <f t="shared" si="2"/>
        <v>349.3333333333333</v>
      </c>
      <c r="D84" s="181">
        <f t="shared" si="2"/>
        <v>1.2166666666666666</v>
      </c>
      <c r="E84" s="88">
        <v>138.0602835164624</v>
      </c>
      <c r="F84" s="7">
        <v>31</v>
      </c>
      <c r="G84" s="7">
        <v>1</v>
      </c>
      <c r="H84" s="1">
        <v>320</v>
      </c>
      <c r="I84" s="87">
        <f t="shared" si="4"/>
        <v>12</v>
      </c>
      <c r="J84" s="92">
        <v>58</v>
      </c>
      <c r="K84" s="7">
        <f t="shared" si="1"/>
        <v>1017.6873569920957</v>
      </c>
      <c r="L84" s="33"/>
    </row>
    <row r="85" spans="1:12" ht="12.75">
      <c r="A85" s="2">
        <v>40483</v>
      </c>
      <c r="C85" s="181">
        <f t="shared" si="2"/>
        <v>537.1500000000001</v>
      </c>
      <c r="D85" s="181">
        <f t="shared" si="2"/>
        <v>0</v>
      </c>
      <c r="E85" s="88">
        <v>138.36714007087275</v>
      </c>
      <c r="F85" s="7">
        <v>30</v>
      </c>
      <c r="G85" s="7">
        <v>1</v>
      </c>
      <c r="H85" s="1">
        <v>336</v>
      </c>
      <c r="I85" s="87">
        <f t="shared" si="4"/>
        <v>12</v>
      </c>
      <c r="J85" s="92">
        <v>59</v>
      </c>
      <c r="K85" s="7">
        <f t="shared" si="1"/>
        <v>965.7184068379337</v>
      </c>
      <c r="L85" s="33"/>
    </row>
    <row r="86" spans="1:12" ht="12.75">
      <c r="A86" s="2">
        <v>40513</v>
      </c>
      <c r="C86" s="181">
        <f t="shared" si="2"/>
        <v>825.4166666666666</v>
      </c>
      <c r="D86" s="181">
        <f t="shared" si="2"/>
        <v>0</v>
      </c>
      <c r="E86" s="182">
        <v>138.6746786530365</v>
      </c>
      <c r="F86" s="7">
        <v>31</v>
      </c>
      <c r="G86" s="7">
        <v>0</v>
      </c>
      <c r="H86" s="1">
        <v>368</v>
      </c>
      <c r="I86" s="87">
        <f t="shared" si="4"/>
        <v>12</v>
      </c>
      <c r="J86" s="92">
        <v>60</v>
      </c>
      <c r="K86" s="7">
        <f t="shared" si="1"/>
        <v>990.9133187060465</v>
      </c>
      <c r="L86" s="33"/>
    </row>
    <row r="87" spans="1:12" ht="12.75">
      <c r="A87" s="2">
        <v>40544</v>
      </c>
      <c r="C87" s="181">
        <f>C75</f>
        <v>947.1833333333334</v>
      </c>
      <c r="D87" s="181">
        <f>D75</f>
        <v>0</v>
      </c>
      <c r="E87" s="88">
        <v>139.03916243618784</v>
      </c>
      <c r="F87" s="7">
        <v>31</v>
      </c>
      <c r="G87" s="7">
        <v>0</v>
      </c>
      <c r="H87" s="37">
        <v>320</v>
      </c>
      <c r="I87" s="87">
        <f t="shared" si="4"/>
        <v>12</v>
      </c>
      <c r="J87" s="92">
        <v>61</v>
      </c>
      <c r="K87" s="7">
        <f t="shared" si="1"/>
        <v>981.4472138586198</v>
      </c>
      <c r="L87" s="33"/>
    </row>
    <row r="88" spans="1:12" ht="12.75">
      <c r="A88" s="2">
        <v>40575</v>
      </c>
      <c r="C88" s="181">
        <f aca="true" t="shared" si="5" ref="C88:D98">C76</f>
        <v>817.8666666666667</v>
      </c>
      <c r="D88" s="181">
        <f t="shared" si="5"/>
        <v>0</v>
      </c>
      <c r="E88" s="88">
        <v>139.4046042055373</v>
      </c>
      <c r="F88" s="7">
        <v>28</v>
      </c>
      <c r="G88" s="7">
        <v>0</v>
      </c>
      <c r="H88" s="37">
        <v>304</v>
      </c>
      <c r="I88" s="87">
        <f t="shared" si="4"/>
        <v>12</v>
      </c>
      <c r="J88" s="92">
        <v>62</v>
      </c>
      <c r="K88" s="7">
        <f t="shared" si="1"/>
        <v>883.0258370157653</v>
      </c>
      <c r="L88" s="33"/>
    </row>
    <row r="89" spans="1:12" ht="12.75">
      <c r="A89" s="2">
        <v>40603</v>
      </c>
      <c r="C89" s="181">
        <f t="shared" si="5"/>
        <v>700.6333333333333</v>
      </c>
      <c r="D89" s="181">
        <f t="shared" si="5"/>
        <v>0</v>
      </c>
      <c r="E89" s="88">
        <v>139.77100647899545</v>
      </c>
      <c r="F89" s="7">
        <v>31</v>
      </c>
      <c r="G89" s="7">
        <v>1</v>
      </c>
      <c r="H89" s="37">
        <v>368</v>
      </c>
      <c r="I89" s="87">
        <f t="shared" si="4"/>
        <v>12</v>
      </c>
      <c r="J89" s="92">
        <v>63</v>
      </c>
      <c r="K89" s="7">
        <f t="shared" si="1"/>
        <v>982.9462894792733</v>
      </c>
      <c r="L89" s="33"/>
    </row>
    <row r="90" spans="1:12" ht="12.75">
      <c r="A90" s="2">
        <v>40634</v>
      </c>
      <c r="C90" s="181">
        <f t="shared" si="5"/>
        <v>404.5666666666666</v>
      </c>
      <c r="D90" s="181">
        <f t="shared" si="5"/>
        <v>0</v>
      </c>
      <c r="E90" s="88">
        <v>140.1383717810907</v>
      </c>
      <c r="F90" s="7">
        <v>30</v>
      </c>
      <c r="G90" s="7">
        <v>1</v>
      </c>
      <c r="H90" s="37">
        <v>320</v>
      </c>
      <c r="I90" s="87">
        <f t="shared" si="4"/>
        <v>12</v>
      </c>
      <c r="J90" s="92">
        <v>64</v>
      </c>
      <c r="K90" s="7">
        <f t="shared" si="1"/>
        <v>970.3756986293257</v>
      </c>
      <c r="L90" s="33"/>
    </row>
    <row r="91" spans="1:12" ht="12.75">
      <c r="A91" s="2">
        <v>40664</v>
      </c>
      <c r="C91" s="181">
        <f t="shared" si="5"/>
        <v>226.51666666666665</v>
      </c>
      <c r="D91" s="181">
        <f t="shared" si="5"/>
        <v>4.8999999999999995</v>
      </c>
      <c r="E91" s="88">
        <v>140.50670264298682</v>
      </c>
      <c r="F91" s="7">
        <v>31</v>
      </c>
      <c r="G91" s="7">
        <v>1</v>
      </c>
      <c r="H91" s="37">
        <v>320</v>
      </c>
      <c r="I91" s="87">
        <f t="shared" si="4"/>
        <v>12</v>
      </c>
      <c r="J91" s="92">
        <v>65</v>
      </c>
      <c r="K91" s="7">
        <f t="shared" si="1"/>
        <v>1014.0221563668284</v>
      </c>
      <c r="L91" s="33"/>
    </row>
    <row r="92" spans="1:12" ht="12.75">
      <c r="A92" s="2">
        <v>40695</v>
      </c>
      <c r="C92" s="181">
        <f t="shared" si="5"/>
        <v>64.51666666666667</v>
      </c>
      <c r="D92" s="181">
        <f t="shared" si="5"/>
        <v>37.38333333333333</v>
      </c>
      <c r="E92" s="88">
        <v>140.87600160250034</v>
      </c>
      <c r="F92" s="7">
        <v>30</v>
      </c>
      <c r="G92" s="7">
        <v>0</v>
      </c>
      <c r="H92" s="37">
        <v>352</v>
      </c>
      <c r="I92" s="62">
        <v>12</v>
      </c>
      <c r="J92" s="92">
        <v>66</v>
      </c>
      <c r="K92" s="7">
        <f t="shared" si="1"/>
        <v>968.1681379181869</v>
      </c>
      <c r="L92" s="33"/>
    </row>
    <row r="93" spans="1:12" ht="12.75">
      <c r="A93" s="2">
        <v>40725</v>
      </c>
      <c r="C93" s="181">
        <f t="shared" si="5"/>
        <v>25.616666666666664</v>
      </c>
      <c r="D93" s="181">
        <f t="shared" si="5"/>
        <v>51.63333333333333</v>
      </c>
      <c r="E93" s="88">
        <v>141.246271204118</v>
      </c>
      <c r="F93" s="7">
        <v>31</v>
      </c>
      <c r="G93" s="7">
        <v>0</v>
      </c>
      <c r="H93" s="37">
        <v>336</v>
      </c>
      <c r="I93" s="87">
        <f aca="true" t="shared" si="6" ref="I93:I98">I92+($I$92-$I$81)/11</f>
        <v>12</v>
      </c>
      <c r="J93" s="92">
        <v>67</v>
      </c>
      <c r="K93" s="7">
        <f t="shared" si="1"/>
        <v>991.0156584388799</v>
      </c>
      <c r="L93" s="33"/>
    </row>
    <row r="94" spans="1:12" ht="12.75">
      <c r="A94" s="2">
        <v>40756</v>
      </c>
      <c r="C94" s="181">
        <f t="shared" si="5"/>
        <v>45.083333333333336</v>
      </c>
      <c r="D94" s="181">
        <f t="shared" si="5"/>
        <v>34.666666666666664</v>
      </c>
      <c r="E94" s="88">
        <v>141.61751399901428</v>
      </c>
      <c r="F94" s="7">
        <v>31</v>
      </c>
      <c r="G94" s="7">
        <v>0</v>
      </c>
      <c r="H94" s="37">
        <v>336</v>
      </c>
      <c r="I94" s="87">
        <f t="shared" si="6"/>
        <v>12</v>
      </c>
      <c r="J94" s="92">
        <v>68</v>
      </c>
      <c r="K94" s="7">
        <f t="shared" si="1"/>
        <v>1007.2630548443101</v>
      </c>
      <c r="L94" s="33"/>
    </row>
    <row r="95" spans="1:12" ht="12.75">
      <c r="A95" s="2">
        <v>40787</v>
      </c>
      <c r="C95" s="181">
        <f t="shared" si="5"/>
        <v>123.90000000000002</v>
      </c>
      <c r="D95" s="181">
        <f t="shared" si="5"/>
        <v>10.850000000000001</v>
      </c>
      <c r="E95" s="88">
        <v>141.98973254506907</v>
      </c>
      <c r="F95" s="7">
        <v>30</v>
      </c>
      <c r="G95" s="7">
        <v>1</v>
      </c>
      <c r="H95" s="37">
        <v>336</v>
      </c>
      <c r="I95" s="87">
        <f t="shared" si="6"/>
        <v>12</v>
      </c>
      <c r="J95" s="92">
        <v>69</v>
      </c>
      <c r="K95" s="7">
        <f t="shared" si="1"/>
        <v>975.6349067399595</v>
      </c>
      <c r="L95" s="33"/>
    </row>
    <row r="96" spans="1:12" ht="12.75">
      <c r="A96" s="2">
        <v>40817</v>
      </c>
      <c r="C96" s="181">
        <f t="shared" si="5"/>
        <v>349.3333333333333</v>
      </c>
      <c r="D96" s="181">
        <f t="shared" si="5"/>
        <v>1.2166666666666666</v>
      </c>
      <c r="E96" s="88">
        <v>142.3629294068852</v>
      </c>
      <c r="F96" s="7">
        <v>31</v>
      </c>
      <c r="G96" s="7">
        <v>1</v>
      </c>
      <c r="H96" s="37">
        <v>320</v>
      </c>
      <c r="I96" s="87">
        <f t="shared" si="6"/>
        <v>12</v>
      </c>
      <c r="J96" s="92">
        <v>70</v>
      </c>
      <c r="K96" s="7">
        <f t="shared" si="1"/>
        <v>1004.0372412701767</v>
      </c>
      <c r="L96" s="33"/>
    </row>
    <row r="97" spans="1:12" ht="12.75">
      <c r="A97" s="2">
        <v>40848</v>
      </c>
      <c r="C97" s="181">
        <f t="shared" si="5"/>
        <v>537.1500000000001</v>
      </c>
      <c r="D97" s="181">
        <f t="shared" si="5"/>
        <v>0</v>
      </c>
      <c r="E97" s="88">
        <v>142.73710715580614</v>
      </c>
      <c r="F97" s="7">
        <v>30</v>
      </c>
      <c r="G97" s="7">
        <v>1</v>
      </c>
      <c r="H97" s="37">
        <v>336</v>
      </c>
      <c r="I97" s="87">
        <f t="shared" si="6"/>
        <v>12</v>
      </c>
      <c r="J97" s="92">
        <v>71</v>
      </c>
      <c r="K97" s="7">
        <f t="shared" si="1"/>
        <v>953.4478582937627</v>
      </c>
      <c r="L97" s="33"/>
    </row>
    <row r="98" spans="1:12" ht="12.75">
      <c r="A98" s="2">
        <v>40878</v>
      </c>
      <c r="C98" s="181">
        <f t="shared" si="5"/>
        <v>825.4166666666666</v>
      </c>
      <c r="D98" s="181">
        <f t="shared" si="5"/>
        <v>0</v>
      </c>
      <c r="E98" s="182">
        <v>143.11226836993367</v>
      </c>
      <c r="F98" s="7">
        <v>31</v>
      </c>
      <c r="G98" s="7">
        <v>0</v>
      </c>
      <c r="H98" s="37">
        <v>368</v>
      </c>
      <c r="I98" s="87">
        <f t="shared" si="6"/>
        <v>12</v>
      </c>
      <c r="J98" s="92">
        <v>72</v>
      </c>
      <c r="K98" s="7">
        <f t="shared" si="1"/>
        <v>980.0285144911068</v>
      </c>
      <c r="L98" s="33"/>
    </row>
    <row r="99" spans="1:28" ht="12.75">
      <c r="A99" s="2"/>
      <c r="Z99" s="8"/>
      <c r="AA99" s="8"/>
      <c r="AB99" s="8"/>
    </row>
    <row r="100" spans="1:11" ht="12.75">
      <c r="A100" s="2"/>
      <c r="C100" s="15"/>
      <c r="D100" s="1" t="s">
        <v>57</v>
      </c>
      <c r="K100" s="33">
        <f>SUM(K3:K98)</f>
        <v>116374.11320022603</v>
      </c>
    </row>
    <row r="101" ht="12.75">
      <c r="A101" s="2"/>
    </row>
    <row r="102" spans="1:13" ht="12.75">
      <c r="A102" s="13">
        <v>2003</v>
      </c>
      <c r="K102" s="4"/>
      <c r="L102" s="25"/>
      <c r="M102" s="3"/>
    </row>
    <row r="103" spans="1:13" ht="12.75">
      <c r="A103">
        <v>2004</v>
      </c>
      <c r="B103" s="4">
        <f>SUM(B3:B14)</f>
        <v>16004.137540147363</v>
      </c>
      <c r="K103" s="4">
        <f>SUM(K3:K14)</f>
        <v>15668.717135777713</v>
      </c>
      <c r="L103" s="25">
        <f aca="true" t="shared" si="7" ref="L103:L108">K103-B103</f>
        <v>-335.42040436965</v>
      </c>
      <c r="M103" s="3">
        <f aca="true" t="shared" si="8" ref="M103:M108">L103/B103</f>
        <v>-0.020958355520766258</v>
      </c>
    </row>
    <row r="104" spans="1:28" ht="12.75">
      <c r="A104" s="13">
        <v>2005</v>
      </c>
      <c r="B104" s="4">
        <f>SUM(B15:B26)</f>
        <v>16017.03192896278</v>
      </c>
      <c r="K104" s="4">
        <f>SUM(K15:K26)</f>
        <v>16179.178270172373</v>
      </c>
      <c r="L104" s="25">
        <f t="shared" si="7"/>
        <v>162.14634120959272</v>
      </c>
      <c r="M104" s="3">
        <f t="shared" si="8"/>
        <v>0.010123370043134633</v>
      </c>
      <c r="Z104" s="8"/>
      <c r="AA104" s="8"/>
      <c r="AB104" s="8"/>
    </row>
    <row r="105" spans="1:13" ht="12.75">
      <c r="A105">
        <v>2006</v>
      </c>
      <c r="B105" s="4">
        <f>SUM(B27:B38)</f>
        <v>15985.849234838464</v>
      </c>
      <c r="K105" s="4">
        <f>SUM(K27:K38)</f>
        <v>16491.704723782525</v>
      </c>
      <c r="L105" s="25">
        <f t="shared" si="7"/>
        <v>505.8554889440602</v>
      </c>
      <c r="M105" s="3">
        <f t="shared" si="8"/>
        <v>0.031643954694732974</v>
      </c>
    </row>
    <row r="106" spans="1:13" ht="12.75">
      <c r="A106" s="13">
        <v>2007</v>
      </c>
      <c r="B106" s="4">
        <f>SUM(B39:B50)</f>
        <v>16006.17797090497</v>
      </c>
      <c r="K106" s="4">
        <f>SUM(K39:K50)</f>
        <v>15938.742704781405</v>
      </c>
      <c r="L106" s="25">
        <f t="shared" si="7"/>
        <v>-67.43526612356436</v>
      </c>
      <c r="M106" s="3">
        <f t="shared" si="8"/>
        <v>-0.004213077365886096</v>
      </c>
    </row>
    <row r="107" spans="1:13" ht="12.75">
      <c r="A107">
        <v>2008</v>
      </c>
      <c r="B107" s="4">
        <f>SUM(B51:B62)</f>
        <v>15972.36</v>
      </c>
      <c r="K107" s="4">
        <f>SUM(K51:K62)</f>
        <v>15203.027468097449</v>
      </c>
      <c r="L107" s="25">
        <f t="shared" si="7"/>
        <v>-769.3325319025516</v>
      </c>
      <c r="M107" s="3">
        <f t="shared" si="8"/>
        <v>-0.04816649085686471</v>
      </c>
    </row>
    <row r="108" spans="1:13" ht="12.75">
      <c r="A108" s="13">
        <v>2009</v>
      </c>
      <c r="B108" s="4">
        <f>SUM(B63:B74)</f>
        <v>12745.002833931609</v>
      </c>
      <c r="K108" s="4">
        <f>SUM(K63:K74)</f>
        <v>13249.18920617376</v>
      </c>
      <c r="L108" s="25">
        <f t="shared" si="7"/>
        <v>504.18637224215126</v>
      </c>
      <c r="M108" s="3">
        <f t="shared" si="8"/>
        <v>0.03955953394532268</v>
      </c>
    </row>
    <row r="109" spans="1:13" ht="12.75">
      <c r="A109">
        <v>2010</v>
      </c>
      <c r="B109" s="192">
        <v>12745</v>
      </c>
      <c r="C109" s="194" t="s">
        <v>116</v>
      </c>
      <c r="K109" s="4">
        <f>SUM(K75:K86)</f>
        <v>11932.141124094676</v>
      </c>
      <c r="L109" s="25"/>
      <c r="M109" s="3"/>
    </row>
    <row r="110" spans="1:11" ht="12.75">
      <c r="A110" s="13">
        <v>2011</v>
      </c>
      <c r="B110" s="192">
        <v>12745</v>
      </c>
      <c r="K110" s="4">
        <f>SUM(K87:K98)</f>
        <v>11711.412567346195</v>
      </c>
    </row>
    <row r="111" ht="12.75">
      <c r="K111" s="4"/>
    </row>
    <row r="112" spans="1:12" ht="12.75">
      <c r="A112" t="s">
        <v>59</v>
      </c>
      <c r="B112" s="4">
        <f>SUM(B102:B108)</f>
        <v>92730.55950878518</v>
      </c>
      <c r="K112" s="4">
        <f>SUM(K102:K108)</f>
        <v>92730.55950878523</v>
      </c>
      <c r="L112" s="4">
        <f>K112-B112</f>
        <v>0</v>
      </c>
    </row>
    <row r="114" spans="11:12" ht="12.75">
      <c r="K114" s="4">
        <f>SUM(K102:K110)</f>
        <v>116374.1132002261</v>
      </c>
      <c r="L114" s="33">
        <f>K100-K114</f>
        <v>0</v>
      </c>
    </row>
    <row r="115" spans="11:13" ht="12.75">
      <c r="K115" s="15"/>
      <c r="L115" s="15" t="s">
        <v>47</v>
      </c>
      <c r="M115" s="15"/>
    </row>
    <row r="117" spans="26:28" ht="12.75">
      <c r="Z117" s="8"/>
      <c r="AA117" s="8"/>
      <c r="AB117" s="8"/>
    </row>
    <row r="129" spans="26:28" ht="12.75">
      <c r="Z129" s="8"/>
      <c r="AA129" s="8"/>
      <c r="AB129" s="8"/>
    </row>
  </sheetData>
  <sheetProtection/>
  <printOptions/>
  <pageMargins left="0.38" right="0.75" top="0.73" bottom="0.74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8515625" style="0" customWidth="1"/>
    <col min="2" max="2" width="18.00390625" style="4" customWidth="1"/>
    <col min="3" max="3" width="11.7109375" style="1" customWidth="1"/>
    <col min="4" max="4" width="13.421875" style="1" customWidth="1"/>
    <col min="5" max="5" width="14.421875" style="23" customWidth="1"/>
    <col min="6" max="6" width="10.140625" style="1" customWidth="1"/>
    <col min="7" max="7" width="10.140625" style="90" customWidth="1"/>
    <col min="8" max="9" width="12.421875" style="1" customWidth="1"/>
    <col min="10" max="10" width="13.00390625" style="1" customWidth="1"/>
    <col min="11" max="11" width="15.421875" style="1" bestFit="1" customWidth="1"/>
    <col min="12" max="12" width="17.00390625" style="1" customWidth="1"/>
    <col min="13" max="13" width="12.421875" style="1" customWidth="1"/>
    <col min="14" max="14" width="25.8515625" style="0" bestFit="1" customWidth="1"/>
    <col min="15" max="17" width="18.00390625" style="0" customWidth="1"/>
    <col min="18" max="18" width="17.140625" style="0" customWidth="1"/>
    <col min="19" max="20" width="15.7109375" style="0" customWidth="1"/>
    <col min="21" max="21" width="15.00390625" style="0" customWidth="1"/>
    <col min="22" max="23" width="14.140625" style="0" bestFit="1" customWidth="1"/>
    <col min="24" max="24" width="11.7109375" style="0" bestFit="1" customWidth="1"/>
    <col min="25" max="25" width="11.8515625" style="0" bestFit="1" customWidth="1"/>
    <col min="26" max="26" width="12.57421875" style="4" customWidth="1"/>
    <col min="27" max="27" width="11.28125" style="4" customWidth="1"/>
    <col min="28" max="28" width="11.57421875" style="4" customWidth="1"/>
    <col min="29" max="29" width="9.28125" style="4" customWidth="1"/>
    <col min="30" max="30" width="9.140625" style="4" customWidth="1"/>
    <col min="31" max="31" width="11.7109375" style="4" bestFit="1" customWidth="1"/>
    <col min="32" max="32" width="10.7109375" style="4" bestFit="1" customWidth="1"/>
    <col min="33" max="34" width="9.140625" style="4" customWidth="1"/>
  </cols>
  <sheetData>
    <row r="1" spans="1:15" ht="12.75">
      <c r="A1" s="203" t="s">
        <v>123</v>
      </c>
      <c r="B1" s="26"/>
      <c r="C1" s="31"/>
      <c r="D1" s="31"/>
      <c r="E1" s="23" t="s">
        <v>90</v>
      </c>
      <c r="I1" s="17"/>
      <c r="M1" s="203" t="s">
        <v>123</v>
      </c>
      <c r="N1" s="202"/>
      <c r="O1" s="202"/>
    </row>
    <row r="2" spans="2:26" ht="42" customHeight="1">
      <c r="B2" s="5" t="s">
        <v>64</v>
      </c>
      <c r="C2" s="9" t="s">
        <v>1</v>
      </c>
      <c r="D2" s="9" t="s">
        <v>2</v>
      </c>
      <c r="E2" s="21" t="s">
        <v>5</v>
      </c>
      <c r="F2" s="9" t="s">
        <v>3</v>
      </c>
      <c r="G2" s="9" t="s">
        <v>11</v>
      </c>
      <c r="H2" s="9" t="s">
        <v>4</v>
      </c>
      <c r="I2" s="9" t="s">
        <v>51</v>
      </c>
      <c r="J2" s="91" t="s">
        <v>88</v>
      </c>
      <c r="K2" s="9" t="s">
        <v>8</v>
      </c>
      <c r="L2" s="9" t="s">
        <v>9</v>
      </c>
      <c r="M2" t="s">
        <v>13</v>
      </c>
      <c r="Z2" s="6"/>
    </row>
    <row r="3" spans="1:13" ht="13.5" thickBot="1">
      <c r="A3" s="2">
        <v>37987</v>
      </c>
      <c r="B3" s="71">
        <f>'Data Input'!X111</f>
        <v>95091.50765161533</v>
      </c>
      <c r="C3">
        <v>1129.7</v>
      </c>
      <c r="D3">
        <v>0</v>
      </c>
      <c r="E3" s="88">
        <v>127.53411264087498</v>
      </c>
      <c r="F3" s="7">
        <v>31</v>
      </c>
      <c r="G3" s="7">
        <v>0</v>
      </c>
      <c r="H3" s="7">
        <v>336.288</v>
      </c>
      <c r="I3" s="183">
        <v>1.0001</v>
      </c>
      <c r="J3" s="92">
        <v>0</v>
      </c>
      <c r="K3" s="7">
        <f>$N$18+C3*$N$19+D3*$N$20+E3*$N$21+F3*$N$22+G3*$N$23+H3*$N$24+I3*$N$25+J3*$N$26</f>
        <v>95091.50437474996</v>
      </c>
      <c r="L3" s="7"/>
      <c r="M3"/>
    </row>
    <row r="4" spans="1:14" ht="12.75">
      <c r="A4" s="2">
        <v>38018</v>
      </c>
      <c r="B4" s="71">
        <f>'Data Input'!X112</f>
        <v>83190.31740034008</v>
      </c>
      <c r="C4">
        <v>780.2</v>
      </c>
      <c r="D4">
        <v>0</v>
      </c>
      <c r="E4" s="88">
        <v>127.79681203173486</v>
      </c>
      <c r="F4" s="7">
        <v>29</v>
      </c>
      <c r="G4" s="7">
        <v>0</v>
      </c>
      <c r="H4" s="7">
        <v>320.16</v>
      </c>
      <c r="I4" s="87">
        <f>'Data Input'!AA112</f>
        <v>1061</v>
      </c>
      <c r="J4" s="92">
        <v>0</v>
      </c>
      <c r="K4" s="7">
        <f aca="true" t="shared" si="0" ref="K4:K67">$N$18+C4*$N$19+D4*$N$20+E4*$N$21+F4*$N$22+G4*$N$23+H4*$N$24+I4*$N$25+J4*$N$26</f>
        <v>-70925708447.49461</v>
      </c>
      <c r="L4" s="7"/>
      <c r="M4" s="86" t="s">
        <v>14</v>
      </c>
      <c r="N4" s="86"/>
    </row>
    <row r="5" spans="1:14" ht="12.75">
      <c r="A5" s="2">
        <v>38047</v>
      </c>
      <c r="B5" s="71">
        <f>'Data Input'!X113</f>
        <v>80029.04779897978</v>
      </c>
      <c r="C5">
        <v>662.7</v>
      </c>
      <c r="D5">
        <v>0</v>
      </c>
      <c r="E5" s="88">
        <v>128.06005254032812</v>
      </c>
      <c r="F5" s="7">
        <v>31</v>
      </c>
      <c r="G5" s="7">
        <v>1</v>
      </c>
      <c r="H5" s="7">
        <v>368.28</v>
      </c>
      <c r="I5" s="87">
        <f>'Data Input'!AA113</f>
        <v>1061</v>
      </c>
      <c r="J5" s="92">
        <v>0</v>
      </c>
      <c r="K5" s="7">
        <f t="shared" si="0"/>
        <v>-70925707578.27231</v>
      </c>
      <c r="L5" s="7"/>
      <c r="M5" s="24" t="s">
        <v>15</v>
      </c>
      <c r="N5" s="24">
        <v>0.9371923469980549</v>
      </c>
    </row>
    <row r="6" spans="1:14" ht="12.75">
      <c r="A6" s="2">
        <v>38078</v>
      </c>
      <c r="B6" s="71">
        <f>'Data Input'!X114</f>
        <v>67467.98601927074</v>
      </c>
      <c r="C6">
        <v>460</v>
      </c>
      <c r="D6">
        <v>0</v>
      </c>
      <c r="E6" s="88">
        <v>128.32383528126866</v>
      </c>
      <c r="F6" s="7">
        <v>30</v>
      </c>
      <c r="G6" s="7">
        <v>1</v>
      </c>
      <c r="H6" s="7">
        <v>336.24</v>
      </c>
      <c r="I6" s="87">
        <f>'Data Input'!AA114</f>
        <v>1061</v>
      </c>
      <c r="J6" s="92">
        <v>0</v>
      </c>
      <c r="K6" s="7">
        <f t="shared" si="0"/>
        <v>-70925717549.37907</v>
      </c>
      <c r="L6" s="7"/>
      <c r="M6" s="24" t="s">
        <v>16</v>
      </c>
      <c r="N6" s="24">
        <v>0.8783294952717224</v>
      </c>
    </row>
    <row r="7" spans="1:14" ht="12.75">
      <c r="A7" s="2">
        <v>38108</v>
      </c>
      <c r="B7" s="71">
        <f>'Data Input'!X115</f>
        <v>60411.44908369544</v>
      </c>
      <c r="C7">
        <v>258.3</v>
      </c>
      <c r="D7">
        <v>1</v>
      </c>
      <c r="E7" s="88">
        <v>128.58816137146633</v>
      </c>
      <c r="F7" s="7">
        <v>31</v>
      </c>
      <c r="G7" s="7">
        <v>1</v>
      </c>
      <c r="H7" s="7">
        <v>319.92</v>
      </c>
      <c r="I7" s="87">
        <f>'Data Input'!AA115</f>
        <v>1061</v>
      </c>
      <c r="J7" s="92">
        <v>0</v>
      </c>
      <c r="K7" s="7">
        <f t="shared" si="0"/>
        <v>-70925722612.45793</v>
      </c>
      <c r="L7" s="7"/>
      <c r="M7" s="24" t="s">
        <v>17</v>
      </c>
      <c r="N7" s="24">
        <v>0.862879272449084</v>
      </c>
    </row>
    <row r="8" spans="1:14" ht="12.75">
      <c r="A8" s="2">
        <v>38139</v>
      </c>
      <c r="B8" s="71">
        <f>'Data Input'!X116</f>
        <v>51880.313621764595</v>
      </c>
      <c r="C8">
        <v>105.1</v>
      </c>
      <c r="D8">
        <v>7.8</v>
      </c>
      <c r="E8" s="88">
        <v>128.85303193013166</v>
      </c>
      <c r="F8" s="7">
        <v>30</v>
      </c>
      <c r="G8" s="7">
        <v>0</v>
      </c>
      <c r="H8" s="7">
        <v>352.08</v>
      </c>
      <c r="I8" s="87">
        <f>'Data Input'!AA116</f>
        <v>1061</v>
      </c>
      <c r="J8" s="92">
        <v>0</v>
      </c>
      <c r="K8" s="7">
        <f t="shared" si="0"/>
        <v>-70925733997.24628</v>
      </c>
      <c r="L8" s="7"/>
      <c r="M8" s="24" t="s">
        <v>18</v>
      </c>
      <c r="N8" s="24">
        <v>5389.255896279258</v>
      </c>
    </row>
    <row r="9" spans="1:14" ht="13.5" thickBot="1">
      <c r="A9" s="2">
        <v>38169</v>
      </c>
      <c r="B9" s="71">
        <f>'Data Input'!X117</f>
        <v>52782.59965992821</v>
      </c>
      <c r="C9">
        <v>30.1</v>
      </c>
      <c r="D9">
        <v>39.3</v>
      </c>
      <c r="E9" s="88">
        <v>129.11844807878055</v>
      </c>
      <c r="F9" s="7">
        <v>31</v>
      </c>
      <c r="G9" s="7">
        <v>0</v>
      </c>
      <c r="H9" s="7">
        <v>336.288</v>
      </c>
      <c r="I9" s="87">
        <f>'Data Input'!AA117</f>
        <v>1061</v>
      </c>
      <c r="J9" s="92">
        <v>0</v>
      </c>
      <c r="K9" s="7">
        <f t="shared" si="0"/>
        <v>-70925735638.18355</v>
      </c>
      <c r="L9" s="7"/>
      <c r="M9" s="36" t="s">
        <v>19</v>
      </c>
      <c r="N9" s="36">
        <v>72</v>
      </c>
    </row>
    <row r="10" spans="1:13" ht="12.75">
      <c r="A10" s="2">
        <v>38200</v>
      </c>
      <c r="B10" s="71">
        <f>'Data Input'!X118</f>
        <v>58529.491781598335</v>
      </c>
      <c r="C10">
        <v>82.3</v>
      </c>
      <c r="D10">
        <v>15</v>
      </c>
      <c r="E10" s="88">
        <v>129.38441094123903</v>
      </c>
      <c r="F10" s="7">
        <v>31</v>
      </c>
      <c r="G10" s="7">
        <v>0</v>
      </c>
      <c r="H10" s="7">
        <v>336.288</v>
      </c>
      <c r="I10" s="87">
        <f>'Data Input'!AA118</f>
        <v>1061</v>
      </c>
      <c r="J10" s="92">
        <v>0</v>
      </c>
      <c r="K10" s="7">
        <f t="shared" si="0"/>
        <v>-70925732195.12042</v>
      </c>
      <c r="L10" s="7"/>
      <c r="M10"/>
    </row>
    <row r="11" spans="1:13" ht="13.5" thickBot="1">
      <c r="A11" s="2">
        <v>38231</v>
      </c>
      <c r="B11" s="71">
        <f>'Data Input'!X119</f>
        <v>65461.46797657283</v>
      </c>
      <c r="C11">
        <v>92.8</v>
      </c>
      <c r="D11">
        <v>19.5</v>
      </c>
      <c r="E11" s="88">
        <v>129.65092164364802</v>
      </c>
      <c r="F11" s="7">
        <v>30</v>
      </c>
      <c r="G11" s="7">
        <v>1</v>
      </c>
      <c r="H11" s="7">
        <v>336.24</v>
      </c>
      <c r="I11" s="87">
        <f>'Data Input'!AA119</f>
        <v>1061</v>
      </c>
      <c r="J11" s="92">
        <v>0</v>
      </c>
      <c r="K11" s="7">
        <f t="shared" si="0"/>
        <v>-70925733202.10373</v>
      </c>
      <c r="L11" s="7"/>
      <c r="M11" t="s">
        <v>20</v>
      </c>
    </row>
    <row r="12" spans="1:18" ht="12.75">
      <c r="A12" s="2">
        <v>38261</v>
      </c>
      <c r="B12" s="71">
        <f>'Data Input'!X120</f>
        <v>77443.44417154734</v>
      </c>
      <c r="C12">
        <v>325</v>
      </c>
      <c r="D12">
        <v>0</v>
      </c>
      <c r="E12" s="88">
        <v>129.91798131446814</v>
      </c>
      <c r="F12" s="7">
        <v>31</v>
      </c>
      <c r="G12" s="7">
        <v>1</v>
      </c>
      <c r="H12" s="7">
        <v>319.92</v>
      </c>
      <c r="I12" s="87">
        <f>'Data Input'!AA120</f>
        <v>1061</v>
      </c>
      <c r="J12" s="92">
        <v>0</v>
      </c>
      <c r="K12" s="7">
        <f t="shared" si="0"/>
        <v>-70925719729.69104</v>
      </c>
      <c r="L12" s="7"/>
      <c r="M12" s="85"/>
      <c r="N12" s="85" t="s">
        <v>24</v>
      </c>
      <c r="O12" s="85" t="s">
        <v>25</v>
      </c>
      <c r="P12" s="85" t="s">
        <v>26</v>
      </c>
      <c r="Q12" s="85" t="s">
        <v>27</v>
      </c>
      <c r="R12" s="85" t="s">
        <v>28</v>
      </c>
    </row>
    <row r="13" spans="1:18" ht="12.75">
      <c r="A13" s="2">
        <v>38292</v>
      </c>
      <c r="B13" s="71">
        <f>'Data Input'!X121</f>
        <v>84361.92140563008</v>
      </c>
      <c r="C13">
        <v>530</v>
      </c>
      <c r="D13">
        <v>0</v>
      </c>
      <c r="E13" s="88">
        <v>130.18559108448443</v>
      </c>
      <c r="F13" s="7">
        <v>30</v>
      </c>
      <c r="G13" s="7">
        <v>1</v>
      </c>
      <c r="H13" s="7">
        <v>352.08</v>
      </c>
      <c r="I13" s="87">
        <f>'Data Input'!AA121</f>
        <v>1061</v>
      </c>
      <c r="J13" s="92">
        <v>0</v>
      </c>
      <c r="K13" s="7">
        <f t="shared" si="0"/>
        <v>-70925714921.31425</v>
      </c>
      <c r="L13" s="7"/>
      <c r="M13" s="24" t="s">
        <v>21</v>
      </c>
      <c r="N13" s="24">
        <v>8</v>
      </c>
      <c r="O13" s="24">
        <v>13209011490.936499</v>
      </c>
      <c r="P13" s="24">
        <v>1651126436.3670623</v>
      </c>
      <c r="Q13" s="24">
        <v>56.84898563305842</v>
      </c>
      <c r="R13" s="24">
        <v>6.553439213491823E-26</v>
      </c>
    </row>
    <row r="14" spans="1:18" ht="12.75">
      <c r="A14" s="2">
        <v>38322</v>
      </c>
      <c r="B14" s="71">
        <f>'Data Input'!X122</f>
        <v>94074.77800869073</v>
      </c>
      <c r="C14">
        <v>895.5</v>
      </c>
      <c r="D14">
        <v>0</v>
      </c>
      <c r="E14" s="88">
        <v>130.45375208681136</v>
      </c>
      <c r="F14" s="7">
        <v>31</v>
      </c>
      <c r="G14" s="7">
        <v>0</v>
      </c>
      <c r="H14" s="7">
        <v>336.288</v>
      </c>
      <c r="I14" s="87">
        <f>'Data Input'!AA122</f>
        <v>1061</v>
      </c>
      <c r="J14" s="92">
        <v>0</v>
      </c>
      <c r="K14" s="7">
        <f t="shared" si="0"/>
        <v>-70925698605.61938</v>
      </c>
      <c r="L14" s="7"/>
      <c r="M14" s="24" t="s">
        <v>22</v>
      </c>
      <c r="N14" s="24">
        <v>63</v>
      </c>
      <c r="O14" s="24">
        <v>1829776984.2815874</v>
      </c>
      <c r="P14" s="24">
        <v>29044079.115580752</v>
      </c>
      <c r="Q14" s="24"/>
      <c r="R14" s="24"/>
    </row>
    <row r="15" spans="1:18" ht="13.5" thickBot="1">
      <c r="A15" s="2">
        <v>38353</v>
      </c>
      <c r="B15" s="71">
        <f>'Data Input'!X123</f>
        <v>95091.51709805404</v>
      </c>
      <c r="C15">
        <v>1011.1</v>
      </c>
      <c r="D15">
        <v>0</v>
      </c>
      <c r="E15" s="88">
        <v>130.7437021568508</v>
      </c>
      <c r="F15" s="7">
        <v>31</v>
      </c>
      <c r="G15" s="7">
        <v>0</v>
      </c>
      <c r="H15" s="7">
        <v>319.92</v>
      </c>
      <c r="I15" s="87">
        <f>'Data Input'!AA123</f>
        <v>1061</v>
      </c>
      <c r="J15" s="92">
        <v>0</v>
      </c>
      <c r="K15" s="7">
        <f t="shared" si="0"/>
        <v>-70925693524.54044</v>
      </c>
      <c r="L15" s="7"/>
      <c r="M15" s="36" t="s">
        <v>7</v>
      </c>
      <c r="N15" s="36">
        <v>71</v>
      </c>
      <c r="O15" s="36">
        <v>15038788475.218086</v>
      </c>
      <c r="P15" s="36"/>
      <c r="Q15" s="36"/>
      <c r="R15" s="36"/>
    </row>
    <row r="16" spans="1:13" ht="13.5" thickBot="1">
      <c r="A16" s="2">
        <v>38384</v>
      </c>
      <c r="B16" s="71">
        <f>'Data Input'!X124</f>
        <v>80311.82694124315</v>
      </c>
      <c r="C16">
        <v>747</v>
      </c>
      <c r="D16">
        <v>0</v>
      </c>
      <c r="E16" s="88">
        <v>131.0342966778299</v>
      </c>
      <c r="F16" s="7">
        <v>28</v>
      </c>
      <c r="G16" s="7">
        <v>0</v>
      </c>
      <c r="H16" s="7">
        <v>319.872</v>
      </c>
      <c r="I16" s="87">
        <f>'Data Input'!AA124</f>
        <v>1061</v>
      </c>
      <c r="J16" s="92">
        <v>0</v>
      </c>
      <c r="K16" s="7">
        <f t="shared" si="0"/>
        <v>-70925712064.23866</v>
      </c>
      <c r="L16" s="7"/>
      <c r="M16"/>
    </row>
    <row r="17" spans="1:22" ht="12.75">
      <c r="A17" s="2">
        <v>38412</v>
      </c>
      <c r="B17" s="71">
        <f>'Data Input'!X125</f>
        <v>80029.04779897978</v>
      </c>
      <c r="C17">
        <v>733.6</v>
      </c>
      <c r="D17">
        <v>0</v>
      </c>
      <c r="E17" s="88">
        <v>131.32553708212293</v>
      </c>
      <c r="F17" s="7">
        <v>31</v>
      </c>
      <c r="G17" s="7">
        <v>1</v>
      </c>
      <c r="H17" s="7">
        <v>351.912</v>
      </c>
      <c r="I17" s="87">
        <f>'Data Input'!AA125</f>
        <v>1061</v>
      </c>
      <c r="J17" s="92">
        <v>0</v>
      </c>
      <c r="K17" s="7">
        <f t="shared" si="0"/>
        <v>-70925703956.41373</v>
      </c>
      <c r="L17" s="7"/>
      <c r="M17" s="85"/>
      <c r="N17" s="85" t="s">
        <v>29</v>
      </c>
      <c r="O17" s="85" t="s">
        <v>18</v>
      </c>
      <c r="P17" s="85" t="s">
        <v>30</v>
      </c>
      <c r="Q17" s="85" t="s">
        <v>31</v>
      </c>
      <c r="R17" s="85" t="s">
        <v>32</v>
      </c>
      <c r="S17" s="85" t="s">
        <v>33</v>
      </c>
      <c r="T17" s="85" t="s">
        <v>34</v>
      </c>
      <c r="U17" s="85" t="s">
        <v>35</v>
      </c>
      <c r="V17" s="85" t="s">
        <v>35</v>
      </c>
    </row>
    <row r="18" spans="1:22" ht="12.75">
      <c r="A18" s="2">
        <v>38443</v>
      </c>
      <c r="B18" s="71">
        <f>'Data Input'!X126</f>
        <v>67467.98601927074</v>
      </c>
      <c r="C18">
        <v>371.5</v>
      </c>
      <c r="D18">
        <v>0</v>
      </c>
      <c r="E18" s="88">
        <v>131.61742480528775</v>
      </c>
      <c r="F18" s="7">
        <v>30</v>
      </c>
      <c r="G18" s="7">
        <v>1</v>
      </c>
      <c r="H18" s="7">
        <v>336.24</v>
      </c>
      <c r="I18" s="87">
        <f>'Data Input'!AA126</f>
        <v>1061</v>
      </c>
      <c r="J18" s="92">
        <v>0</v>
      </c>
      <c r="K18" s="7">
        <f t="shared" si="0"/>
        <v>-70925720731.59628</v>
      </c>
      <c r="L18" s="7"/>
      <c r="M18" s="24" t="s">
        <v>23</v>
      </c>
      <c r="N18" s="24">
        <v>66879155.01204181</v>
      </c>
      <c r="O18" s="24">
        <v>59069956.07969251</v>
      </c>
      <c r="P18" s="24">
        <v>1.1322025518660237</v>
      </c>
      <c r="Q18" s="24">
        <v>0.2618402632535839</v>
      </c>
      <c r="R18" s="24">
        <v>-51162804.90867837</v>
      </c>
      <c r="S18" s="24">
        <v>184921114.93276197</v>
      </c>
      <c r="T18" s="24">
        <v>-51162804.90867837</v>
      </c>
      <c r="U18" s="24">
        <v>184921114.93276197</v>
      </c>
      <c r="V18" s="24">
        <v>3451918.0948298555</v>
      </c>
    </row>
    <row r="19" spans="1:22" ht="12.75">
      <c r="A19" s="2">
        <v>38473</v>
      </c>
      <c r="B19" s="71">
        <f>'Data Input'!X127</f>
        <v>60411.44908369544</v>
      </c>
      <c r="C19">
        <v>215.4</v>
      </c>
      <c r="D19">
        <v>0</v>
      </c>
      <c r="E19" s="88">
        <v>131.90996128607298</v>
      </c>
      <c r="F19" s="7">
        <v>31</v>
      </c>
      <c r="G19" s="7">
        <v>1</v>
      </c>
      <c r="H19" s="7">
        <v>336.288</v>
      </c>
      <c r="I19" s="87">
        <f>'Data Input'!AA127</f>
        <v>1061</v>
      </c>
      <c r="J19" s="92">
        <v>0</v>
      </c>
      <c r="K19" s="7">
        <f t="shared" si="0"/>
        <v>-70925724312.29158</v>
      </c>
      <c r="L19" s="11" t="str">
        <f>C2</f>
        <v>Heating Degree Days</v>
      </c>
      <c r="M19" s="24" t="s">
        <v>81</v>
      </c>
      <c r="N19" s="24">
        <v>40.15735010754445</v>
      </c>
      <c r="O19" s="24">
        <v>3.0738502358807707</v>
      </c>
      <c r="P19" s="24">
        <v>13.064185638841932</v>
      </c>
      <c r="Q19" s="24">
        <v>1.3626884026482677E-19</v>
      </c>
      <c r="R19" s="24">
        <v>34.01474682108501</v>
      </c>
      <c r="S19" s="24">
        <v>46.29995339400389</v>
      </c>
      <c r="T19" s="24">
        <v>34.01474682108501</v>
      </c>
      <c r="U19" s="24">
        <v>46.29995339400389</v>
      </c>
      <c r="V19" s="24">
        <v>4069.797626759661</v>
      </c>
    </row>
    <row r="20" spans="1:22" ht="12.75">
      <c r="A20" s="2">
        <v>38504</v>
      </c>
      <c r="B20" s="71">
        <f>'Data Input'!X128</f>
        <v>51880.313621764595</v>
      </c>
      <c r="C20">
        <v>26.3</v>
      </c>
      <c r="D20">
        <v>74.7</v>
      </c>
      <c r="E20" s="88">
        <v>132.203147966425</v>
      </c>
      <c r="F20" s="7">
        <v>30</v>
      </c>
      <c r="G20" s="7">
        <v>0</v>
      </c>
      <c r="H20" s="7">
        <v>352.08</v>
      </c>
      <c r="I20" s="87">
        <f>'Data Input'!AA128</f>
        <v>1061</v>
      </c>
      <c r="J20" s="92">
        <v>0</v>
      </c>
      <c r="K20" s="7">
        <f t="shared" si="0"/>
        <v>-70925740408.91382</v>
      </c>
      <c r="L20" s="11" t="str">
        <f>D2</f>
        <v>Cooling Degree Days</v>
      </c>
      <c r="M20" s="24" t="s">
        <v>82</v>
      </c>
      <c r="N20" s="24">
        <v>-54.190674310485356</v>
      </c>
      <c r="O20" s="24">
        <v>51.60879005871727</v>
      </c>
      <c r="P20" s="24">
        <v>-1.0500279942395585</v>
      </c>
      <c r="Q20" s="24">
        <v>0.2977165636169269</v>
      </c>
      <c r="R20" s="24">
        <v>-157.32267460263247</v>
      </c>
      <c r="S20" s="24">
        <v>48.941325981661755</v>
      </c>
      <c r="T20" s="24">
        <v>-157.32267460263247</v>
      </c>
      <c r="U20" s="24">
        <v>48.941325981661755</v>
      </c>
      <c r="V20" s="24">
        <v>11839.5868782012</v>
      </c>
    </row>
    <row r="21" spans="1:22" ht="12.75">
      <c r="A21" s="2">
        <v>38534</v>
      </c>
      <c r="B21" s="71">
        <f>'Data Input'!X129</f>
        <v>52782.59965992821</v>
      </c>
      <c r="C21">
        <v>14.4</v>
      </c>
      <c r="D21">
        <v>94.3</v>
      </c>
      <c r="E21" s="88">
        <v>132.49698629149512</v>
      </c>
      <c r="F21" s="7">
        <v>31</v>
      </c>
      <c r="G21" s="7">
        <v>0</v>
      </c>
      <c r="H21" s="7">
        <v>319.92</v>
      </c>
      <c r="I21" s="87">
        <f>'Data Input'!AA129</f>
        <v>1061</v>
      </c>
      <c r="J21" s="92">
        <v>0</v>
      </c>
      <c r="K21" s="7">
        <f t="shared" si="0"/>
        <v>-70925738461.67955</v>
      </c>
      <c r="L21" s="11" t="str">
        <f>E2</f>
        <v>Ontario Real GDP Monthly %</v>
      </c>
      <c r="M21" s="24" t="s">
        <v>83</v>
      </c>
      <c r="N21" s="24">
        <v>112.8581070051344</v>
      </c>
      <c r="O21" s="24">
        <v>236.23244557996716</v>
      </c>
      <c r="P21" s="24">
        <v>0.47774177136447055</v>
      </c>
      <c r="Q21" s="24">
        <v>0.6344874677515964</v>
      </c>
      <c r="R21" s="24">
        <v>-359.2150537655203</v>
      </c>
      <c r="S21" s="24">
        <v>584.9312677757891</v>
      </c>
      <c r="T21" s="24">
        <v>-359.2150537655203</v>
      </c>
      <c r="U21" s="24">
        <v>584.9312677757891</v>
      </c>
      <c r="V21" s="24">
        <v>31312.853420123785</v>
      </c>
    </row>
    <row r="22" spans="1:22" ht="12.75">
      <c r="A22" s="2">
        <v>38565</v>
      </c>
      <c r="B22" s="71">
        <f>'Data Input'!X130</f>
        <v>58529.491781598335</v>
      </c>
      <c r="C22">
        <v>18.5</v>
      </c>
      <c r="D22">
        <v>58.9</v>
      </c>
      <c r="E22" s="88">
        <v>132.79147770964664</v>
      </c>
      <c r="F22" s="7">
        <v>31</v>
      </c>
      <c r="G22" s="7">
        <v>0</v>
      </c>
      <c r="H22" s="7">
        <v>351.912</v>
      </c>
      <c r="I22" s="87">
        <f>'Data Input'!AA130</f>
        <v>1061</v>
      </c>
      <c r="J22" s="92">
        <v>0</v>
      </c>
      <c r="K22" s="7">
        <f t="shared" si="0"/>
        <v>-70925737139.31882</v>
      </c>
      <c r="L22" s="11" t="str">
        <f>F2</f>
        <v>Number of Days in Month</v>
      </c>
      <c r="M22" s="24" t="s">
        <v>84</v>
      </c>
      <c r="N22" s="24">
        <v>2656.0430364791805</v>
      </c>
      <c r="O22" s="24">
        <v>853.7940285355455</v>
      </c>
      <c r="P22" s="24">
        <v>3.110870945109454</v>
      </c>
      <c r="Q22" s="24">
        <v>0.002801833236993341</v>
      </c>
      <c r="R22" s="24">
        <v>949.8707758976097</v>
      </c>
      <c r="S22" s="24">
        <v>4362.215297060751</v>
      </c>
      <c r="T22" s="24">
        <v>949.8707758976097</v>
      </c>
      <c r="U22" s="24">
        <v>4362.215297060751</v>
      </c>
      <c r="V22" s="24">
        <v>261105.93795721952</v>
      </c>
    </row>
    <row r="23" spans="1:22" ht="12.75">
      <c r="A23" s="2">
        <v>38596</v>
      </c>
      <c r="B23" s="71">
        <f>'Data Input'!X131</f>
        <v>65461.46797657283</v>
      </c>
      <c r="C23">
        <v>85.2</v>
      </c>
      <c r="D23">
        <v>18.1</v>
      </c>
      <c r="E23" s="88">
        <v>133.0866236724621</v>
      </c>
      <c r="F23" s="7">
        <v>30</v>
      </c>
      <c r="G23" s="7">
        <v>1</v>
      </c>
      <c r="H23" s="7">
        <v>336.24</v>
      </c>
      <c r="I23" s="87">
        <f>'Data Input'!AA131</f>
        <v>1061</v>
      </c>
      <c r="J23" s="92">
        <v>0</v>
      </c>
      <c r="K23" s="7">
        <f t="shared" si="0"/>
        <v>-70925733043.68582</v>
      </c>
      <c r="L23" s="11" t="str">
        <f>G2</f>
        <v>Spring Fall Flag</v>
      </c>
      <c r="M23" s="24" t="s">
        <v>85</v>
      </c>
      <c r="N23" s="24">
        <v>1439.9965989390664</v>
      </c>
      <c r="O23" s="24">
        <v>1665.0097807304962</v>
      </c>
      <c r="P23" s="24">
        <v>0.864857741740887</v>
      </c>
      <c r="Q23" s="24">
        <v>0.3903981595743117</v>
      </c>
      <c r="R23" s="24">
        <v>-1887.261974597686</v>
      </c>
      <c r="S23" s="24">
        <v>4767.255172475819</v>
      </c>
      <c r="T23" s="24">
        <v>-1887.261974597686</v>
      </c>
      <c r="U23" s="24">
        <v>4767.255172475819</v>
      </c>
      <c r="V23" s="24">
        <v>16676.094886798528</v>
      </c>
    </row>
    <row r="24" spans="1:22" ht="13.5" thickBot="1">
      <c r="A24" s="2">
        <v>38626</v>
      </c>
      <c r="B24" s="71">
        <f>'Data Input'!X132</f>
        <v>77443.44417154734</v>
      </c>
      <c r="C24">
        <v>300</v>
      </c>
      <c r="D24">
        <v>7</v>
      </c>
      <c r="E24" s="88">
        <v>133.38242563475035</v>
      </c>
      <c r="F24" s="7">
        <v>31</v>
      </c>
      <c r="G24" s="7">
        <v>1</v>
      </c>
      <c r="H24" s="7">
        <v>319.92</v>
      </c>
      <c r="I24" s="87">
        <f>'Data Input'!AA132</f>
        <v>1061</v>
      </c>
      <c r="J24" s="92">
        <v>0</v>
      </c>
      <c r="K24" s="7">
        <f t="shared" si="0"/>
        <v>-70925720721.96889</v>
      </c>
      <c r="L24" s="11" t="str">
        <f>H2</f>
        <v>Number of Peak Hours</v>
      </c>
      <c r="M24" s="24" t="s">
        <v>86</v>
      </c>
      <c r="N24" s="24">
        <v>-24.81464183368012</v>
      </c>
      <c r="O24" s="24">
        <v>40.03983041813604</v>
      </c>
      <c r="P24" s="24">
        <v>-0.6197489243720755</v>
      </c>
      <c r="Q24" s="24">
        <v>0.537658223616956</v>
      </c>
      <c r="R24" s="24">
        <v>-104.82790697092838</v>
      </c>
      <c r="S24" s="24">
        <v>55.19862330356815</v>
      </c>
      <c r="T24" s="24">
        <v>-104.82790697092838</v>
      </c>
      <c r="U24" s="24">
        <v>55.19862330356815</v>
      </c>
      <c r="V24" s="36">
        <v>3054.9137236557763</v>
      </c>
    </row>
    <row r="25" spans="1:21" ht="12.75">
      <c r="A25" s="2">
        <v>38657</v>
      </c>
      <c r="B25" s="71">
        <f>'Data Input'!X133</f>
        <v>84361.92140563008</v>
      </c>
      <c r="C25">
        <v>563.8</v>
      </c>
      <c r="D25">
        <v>0</v>
      </c>
      <c r="E25" s="88">
        <v>133.6788850545537</v>
      </c>
      <c r="F25" s="7">
        <v>30</v>
      </c>
      <c r="G25" s="7">
        <v>1</v>
      </c>
      <c r="H25" s="7">
        <v>352.08</v>
      </c>
      <c r="I25" s="87">
        <f>'Data Input'!AA133</f>
        <v>1061</v>
      </c>
      <c r="J25" s="92">
        <v>0</v>
      </c>
      <c r="K25" s="7">
        <f t="shared" si="0"/>
        <v>-70925713169.74928</v>
      </c>
      <c r="L25" s="11" t="str">
        <f>I2</f>
        <v>Number of Customers</v>
      </c>
      <c r="M25" s="24" t="s">
        <v>87</v>
      </c>
      <c r="N25" s="24">
        <v>-66911123.88008466</v>
      </c>
      <c r="O25" s="24">
        <v>59066025.31781574</v>
      </c>
      <c r="P25" s="24">
        <v>-1.1328191379063837</v>
      </c>
      <c r="Q25" s="24">
        <v>0.2615831512974254</v>
      </c>
      <c r="R25" s="24">
        <v>-184945228.79520285</v>
      </c>
      <c r="S25" s="24">
        <v>51122981.03503351</v>
      </c>
      <c r="T25" s="24">
        <v>-184945228.79520285</v>
      </c>
      <c r="U25" s="24">
        <v>51122981.03503351</v>
      </c>
    </row>
    <row r="26" spans="1:21" ht="13.5" thickBot="1">
      <c r="A26" s="2">
        <v>38687</v>
      </c>
      <c r="B26" s="71">
        <f>'Data Input'!X134</f>
        <v>94074.77800869073</v>
      </c>
      <c r="C26">
        <v>838.9</v>
      </c>
      <c r="D26">
        <v>0</v>
      </c>
      <c r="E26" s="88">
        <v>133.97600339315525</v>
      </c>
      <c r="F26" s="7">
        <v>31</v>
      </c>
      <c r="G26" s="7">
        <v>0</v>
      </c>
      <c r="H26" s="7">
        <v>319.92</v>
      </c>
      <c r="I26" s="87">
        <f>'Data Input'!AA134</f>
        <v>1061</v>
      </c>
      <c r="J26" s="92">
        <v>0</v>
      </c>
      <c r="K26" s="7">
        <f t="shared" si="0"/>
        <v>-70925700074.84473</v>
      </c>
      <c r="L26" s="11" t="str">
        <f>J2</f>
        <v>CDM Flag</v>
      </c>
      <c r="M26" s="36" t="s">
        <v>89</v>
      </c>
      <c r="N26" s="36">
        <v>-26.518647750442078</v>
      </c>
      <c r="O26" s="36">
        <v>57.737031852702444</v>
      </c>
      <c r="P26" s="36">
        <v>-0.459300502632278</v>
      </c>
      <c r="Q26" s="36">
        <v>0.6475993142166867</v>
      </c>
      <c r="R26" s="36">
        <v>-141.8969695271378</v>
      </c>
      <c r="S26" s="36">
        <v>88.85967402625363</v>
      </c>
      <c r="T26" s="36">
        <v>-141.8969695271378</v>
      </c>
      <c r="U26" s="36">
        <v>88.85967402625363</v>
      </c>
    </row>
    <row r="27" spans="1:13" ht="12.75">
      <c r="A27" s="2">
        <v>38718</v>
      </c>
      <c r="B27" s="71">
        <f>'Data Input'!X135</f>
        <v>95091.51709805404</v>
      </c>
      <c r="C27">
        <v>783.8</v>
      </c>
      <c r="D27">
        <v>0</v>
      </c>
      <c r="E27" s="88">
        <v>134.25197202423305</v>
      </c>
      <c r="F27" s="7">
        <v>31</v>
      </c>
      <c r="G27" s="7">
        <v>0</v>
      </c>
      <c r="H27" s="7">
        <v>336.288</v>
      </c>
      <c r="I27" s="87">
        <f>'Data Input'!AA135</f>
        <v>1061</v>
      </c>
      <c r="J27" s="92">
        <v>1</v>
      </c>
      <c r="K27" s="7">
        <f t="shared" si="0"/>
        <v>-70925702689.05412</v>
      </c>
      <c r="L27" s="7"/>
      <c r="M27"/>
    </row>
    <row r="28" spans="1:13" ht="12.75">
      <c r="A28" s="2">
        <v>38749</v>
      </c>
      <c r="B28" s="71">
        <f>'Data Input'!X136</f>
        <v>80311.82694124315</v>
      </c>
      <c r="C28">
        <v>821.6</v>
      </c>
      <c r="D28">
        <v>0</v>
      </c>
      <c r="E28" s="88">
        <v>134.5285091055065</v>
      </c>
      <c r="F28" s="7">
        <v>28</v>
      </c>
      <c r="G28" s="7">
        <v>0</v>
      </c>
      <c r="H28" s="7">
        <v>319.872</v>
      </c>
      <c r="I28" s="87">
        <f>'Data Input'!AA136</f>
        <v>1061</v>
      </c>
      <c r="J28" s="92">
        <v>2</v>
      </c>
      <c r="K28" s="7">
        <f t="shared" si="0"/>
        <v>-70925708727.18744</v>
      </c>
      <c r="L28" s="7"/>
      <c r="M28"/>
    </row>
    <row r="29" spans="1:13" ht="12.75">
      <c r="A29" s="2">
        <v>38777</v>
      </c>
      <c r="B29" s="71">
        <f>'Data Input'!X137</f>
        <v>80029.04779897978</v>
      </c>
      <c r="C29">
        <v>644.4</v>
      </c>
      <c r="D29">
        <v>0</v>
      </c>
      <c r="E29" s="88">
        <v>134.80561580788986</v>
      </c>
      <c r="F29" s="7">
        <v>31</v>
      </c>
      <c r="G29" s="7">
        <v>1</v>
      </c>
      <c r="H29" s="7">
        <v>368.28</v>
      </c>
      <c r="I29" s="87">
        <f>'Data Input'!AA137</f>
        <v>1061</v>
      </c>
      <c r="J29" s="92">
        <v>3</v>
      </c>
      <c r="K29" s="7">
        <f t="shared" si="0"/>
        <v>-70925707631.41626</v>
      </c>
      <c r="L29" s="7"/>
      <c r="M29"/>
    </row>
    <row r="30" spans="1:13" ht="12.75">
      <c r="A30" s="2">
        <v>38808</v>
      </c>
      <c r="B30" s="71">
        <f>'Data Input'!X138</f>
        <v>67467.98601927074</v>
      </c>
      <c r="C30">
        <v>365.5</v>
      </c>
      <c r="D30">
        <v>0</v>
      </c>
      <c r="E30" s="88">
        <v>135.08329330470943</v>
      </c>
      <c r="F30" s="7">
        <v>30</v>
      </c>
      <c r="G30" s="7">
        <v>1</v>
      </c>
      <c r="H30" s="7">
        <v>303.84</v>
      </c>
      <c r="I30" s="87">
        <f>'Data Input'!AA138</f>
        <v>1061</v>
      </c>
      <c r="J30" s="92">
        <v>4</v>
      </c>
      <c r="K30" s="7">
        <f t="shared" si="0"/>
        <v>-70925719883.46921</v>
      </c>
      <c r="L30" s="7"/>
      <c r="M30" s="11"/>
    </row>
    <row r="31" spans="1:13" ht="12.75">
      <c r="A31" s="2">
        <v>38838</v>
      </c>
      <c r="B31" s="71">
        <f>'Data Input'!X139</f>
        <v>60411.35461930852</v>
      </c>
      <c r="C31">
        <v>165.6</v>
      </c>
      <c r="D31">
        <v>13.6</v>
      </c>
      <c r="E31" s="88">
        <v>135.3615427717083</v>
      </c>
      <c r="F31" s="7">
        <v>31</v>
      </c>
      <c r="G31" s="7">
        <v>1</v>
      </c>
      <c r="H31" s="7">
        <v>351.912</v>
      </c>
      <c r="I31" s="87">
        <f>'Data Input'!AA139</f>
        <v>1061</v>
      </c>
      <c r="J31" s="92">
        <v>5</v>
      </c>
      <c r="K31" s="7">
        <f t="shared" si="0"/>
        <v>-70925727179.87903</v>
      </c>
      <c r="L31" s="7"/>
      <c r="M31" s="11"/>
    </row>
    <row r="32" spans="1:13" ht="12.75">
      <c r="A32" s="2">
        <v>38869</v>
      </c>
      <c r="B32" s="71">
        <f>'Data Input'!X140</f>
        <v>51880.14358586813</v>
      </c>
      <c r="C32">
        <v>50.6</v>
      </c>
      <c r="D32">
        <v>29.9</v>
      </c>
      <c r="E32" s="88">
        <v>135.64036538705133</v>
      </c>
      <c r="F32" s="7">
        <v>30</v>
      </c>
      <c r="G32" s="7">
        <v>0</v>
      </c>
      <c r="H32" s="7">
        <v>352.08</v>
      </c>
      <c r="I32" s="87">
        <f>'Data Input'!AA140</f>
        <v>1061</v>
      </c>
      <c r="J32" s="92">
        <v>6</v>
      </c>
      <c r="K32" s="7">
        <f t="shared" si="0"/>
        <v>-70925736776.54205</v>
      </c>
      <c r="L32" s="7"/>
      <c r="M32" s="11"/>
    </row>
    <row r="33" spans="1:13" ht="12.75">
      <c r="A33" s="2">
        <v>38899</v>
      </c>
      <c r="B33" s="71">
        <f>'Data Input'!X141</f>
        <v>52782.59965992821</v>
      </c>
      <c r="C33">
        <v>10.8</v>
      </c>
      <c r="D33">
        <v>84.2</v>
      </c>
      <c r="E33" s="88">
        <v>135.9197623313303</v>
      </c>
      <c r="F33" s="7">
        <v>31</v>
      </c>
      <c r="G33" s="7">
        <v>0</v>
      </c>
      <c r="H33" s="7">
        <v>319.92</v>
      </c>
      <c r="I33" s="87">
        <f>'Data Input'!AA141</f>
        <v>1061</v>
      </c>
      <c r="J33" s="92">
        <v>7</v>
      </c>
      <c r="K33" s="7">
        <f t="shared" si="0"/>
        <v>-70925737858.26271</v>
      </c>
      <c r="L33" s="7"/>
      <c r="M33" s="11"/>
    </row>
    <row r="34" spans="1:13" ht="12.75">
      <c r="A34" s="2">
        <v>38930</v>
      </c>
      <c r="B34" s="71">
        <f>'Data Input'!X142</f>
        <v>58529.491781598335</v>
      </c>
      <c r="C34">
        <v>44.8</v>
      </c>
      <c r="D34">
        <v>30.6</v>
      </c>
      <c r="E34" s="88">
        <v>136.1997347875688</v>
      </c>
      <c r="F34" s="7">
        <v>31</v>
      </c>
      <c r="G34" s="7">
        <v>0</v>
      </c>
      <c r="H34" s="7">
        <v>351.912</v>
      </c>
      <c r="I34" s="87">
        <f>'Data Input'!AA142</f>
        <v>1061</v>
      </c>
      <c r="J34" s="92">
        <v>8</v>
      </c>
      <c r="K34" s="7">
        <f t="shared" si="0"/>
        <v>-70925734377.08418</v>
      </c>
      <c r="L34" s="7"/>
      <c r="M34" s="11"/>
    </row>
    <row r="35" spans="1:13" ht="12.75">
      <c r="A35" s="2">
        <v>38961</v>
      </c>
      <c r="B35" s="71">
        <f>'Data Input'!X143</f>
        <v>65461.47742301153</v>
      </c>
      <c r="C35">
        <v>179.6</v>
      </c>
      <c r="D35">
        <v>1.2</v>
      </c>
      <c r="E35" s="88">
        <v>136.48028394122719</v>
      </c>
      <c r="F35" s="7">
        <v>30</v>
      </c>
      <c r="G35" s="7">
        <v>1</v>
      </c>
      <c r="H35" s="7">
        <v>319.68</v>
      </c>
      <c r="I35" s="87">
        <f>'Data Input'!AA143</f>
        <v>1061</v>
      </c>
      <c r="J35" s="92">
        <v>9</v>
      </c>
      <c r="K35" s="7">
        <f t="shared" si="0"/>
        <v>-70925727781.74486</v>
      </c>
      <c r="L35" s="7"/>
      <c r="M35" s="11"/>
    </row>
    <row r="36" spans="1:13" ht="12.75">
      <c r="A36" s="2">
        <v>38991</v>
      </c>
      <c r="B36" s="71">
        <f>'Data Input'!X144</f>
        <v>77443.52918949556</v>
      </c>
      <c r="C36">
        <v>399.5</v>
      </c>
      <c r="D36">
        <v>0</v>
      </c>
      <c r="E36" s="88">
        <v>136.76141098020776</v>
      </c>
      <c r="F36" s="7">
        <v>31</v>
      </c>
      <c r="G36" s="7">
        <v>1</v>
      </c>
      <c r="H36" s="7">
        <v>336.288</v>
      </c>
      <c r="I36" s="87">
        <f>'Data Input'!AA144</f>
        <v>1061</v>
      </c>
      <c r="J36" s="92">
        <v>10</v>
      </c>
      <c r="K36" s="7">
        <f t="shared" si="0"/>
        <v>-70925716636.98448</v>
      </c>
      <c r="L36" s="7"/>
      <c r="M36" s="11"/>
    </row>
    <row r="37" spans="1:13" ht="12.75">
      <c r="A37" s="2">
        <v>39022</v>
      </c>
      <c r="B37" s="71">
        <f>'Data Input'!X145</f>
        <v>84361.84583412054</v>
      </c>
      <c r="C37">
        <v>513</v>
      </c>
      <c r="D37">
        <v>0</v>
      </c>
      <c r="E37" s="88">
        <v>137.04311709485967</v>
      </c>
      <c r="F37" s="7">
        <v>30</v>
      </c>
      <c r="G37" s="7">
        <v>1</v>
      </c>
      <c r="H37" s="7">
        <v>352.08</v>
      </c>
      <c r="I37" s="87">
        <f>'Data Input'!AA145</f>
        <v>1061</v>
      </c>
      <c r="J37" s="92">
        <v>11</v>
      </c>
      <c r="K37" s="7">
        <f t="shared" si="0"/>
        <v>-70925715121.76692</v>
      </c>
      <c r="L37" s="7"/>
      <c r="M37" s="11"/>
    </row>
    <row r="38" spans="1:13" ht="12.75">
      <c r="A38" s="2">
        <v>39052</v>
      </c>
      <c r="B38" s="71">
        <f>'Data Input'!X146</f>
        <v>94074.87247307766</v>
      </c>
      <c r="C38">
        <v>675.3</v>
      </c>
      <c r="D38">
        <v>0</v>
      </c>
      <c r="E38" s="88">
        <v>137.3254034779841</v>
      </c>
      <c r="F38" s="7">
        <v>31</v>
      </c>
      <c r="G38" s="7">
        <v>0</v>
      </c>
      <c r="H38" s="7">
        <v>304.296</v>
      </c>
      <c r="I38" s="87">
        <f>'Data Input'!AA146</f>
        <v>1061</v>
      </c>
      <c r="J38" s="92">
        <v>12</v>
      </c>
      <c r="K38" s="7">
        <f t="shared" si="0"/>
        <v>-70925706197.10007</v>
      </c>
      <c r="L38" s="7"/>
      <c r="M38" s="11"/>
    </row>
    <row r="39" spans="1:13" ht="12.75">
      <c r="A39" s="2">
        <v>39083</v>
      </c>
      <c r="B39" s="71">
        <f>'Data Input'!X147</f>
        <v>95091.60211600226</v>
      </c>
      <c r="C39">
        <v>882.1</v>
      </c>
      <c r="D39">
        <v>0</v>
      </c>
      <c r="E39" s="88">
        <v>137.5858759607308</v>
      </c>
      <c r="F39" s="7">
        <v>31</v>
      </c>
      <c r="G39" s="7">
        <v>0</v>
      </c>
      <c r="H39" s="7">
        <v>351.912</v>
      </c>
      <c r="I39" s="87">
        <f>'Data Input'!AA147</f>
        <v>1061</v>
      </c>
      <c r="J39" s="92">
        <v>13</v>
      </c>
      <c r="K39" s="7">
        <f t="shared" si="0"/>
        <v>-70925699071.25626</v>
      </c>
      <c r="L39" s="7"/>
      <c r="M39" s="11"/>
    </row>
    <row r="40" spans="1:13" ht="12.75">
      <c r="A40" s="2">
        <v>39114</v>
      </c>
      <c r="B40" s="71">
        <f>'Data Input'!X148</f>
        <v>80311.83638768185</v>
      </c>
      <c r="C40">
        <v>906.6</v>
      </c>
      <c r="D40">
        <v>0</v>
      </c>
      <c r="E40" s="88">
        <v>137.84684249565245</v>
      </c>
      <c r="F40" s="7">
        <v>28</v>
      </c>
      <c r="G40" s="7">
        <v>0</v>
      </c>
      <c r="H40" s="7">
        <v>319.872</v>
      </c>
      <c r="I40" s="87">
        <f>'Data Input'!AA148</f>
        <v>1061</v>
      </c>
      <c r="J40" s="92">
        <v>14</v>
      </c>
      <c r="K40" s="7">
        <f t="shared" si="0"/>
        <v>-70925705257.53563</v>
      </c>
      <c r="L40" s="7"/>
      <c r="M40" s="11"/>
    </row>
    <row r="41" spans="1:13" ht="12.75">
      <c r="A41" s="2">
        <v>39142</v>
      </c>
      <c r="B41" s="71">
        <f>'Data Input'!X149</f>
        <v>80029.22728131495</v>
      </c>
      <c r="C41">
        <v>689.1</v>
      </c>
      <c r="D41">
        <v>0</v>
      </c>
      <c r="E41" s="88">
        <v>138.10830401984444</v>
      </c>
      <c r="F41" s="7">
        <v>31</v>
      </c>
      <c r="G41" s="7">
        <v>1</v>
      </c>
      <c r="H41" s="7">
        <v>351.912</v>
      </c>
      <c r="I41" s="87">
        <f>'Data Input'!AA149</f>
        <v>1061</v>
      </c>
      <c r="J41" s="92">
        <v>15</v>
      </c>
      <c r="K41" s="7">
        <f t="shared" si="0"/>
        <v>-70925705375.70528</v>
      </c>
      <c r="L41" s="7"/>
      <c r="M41" s="11"/>
    </row>
    <row r="42" spans="1:13" ht="12.75">
      <c r="A42" s="2">
        <v>39173</v>
      </c>
      <c r="B42" s="71">
        <f>'Data Input'!X150</f>
        <v>67467.8915548838</v>
      </c>
      <c r="C42">
        <v>428.3</v>
      </c>
      <c r="D42">
        <v>0</v>
      </c>
      <c r="E42" s="88">
        <v>138.37026147217955</v>
      </c>
      <c r="F42" s="7">
        <v>30</v>
      </c>
      <c r="G42" s="7">
        <v>1</v>
      </c>
      <c r="H42" s="7">
        <v>319.68</v>
      </c>
      <c r="I42" s="87">
        <f>'Data Input'!AA150</f>
        <v>1061</v>
      </c>
      <c r="J42" s="92">
        <v>16</v>
      </c>
      <c r="K42" s="7">
        <f t="shared" si="0"/>
        <v>-70925717701.91434</v>
      </c>
      <c r="L42" s="7"/>
      <c r="M42" s="11"/>
    </row>
    <row r="43" spans="1:13" ht="12.75">
      <c r="A43" s="2">
        <v>39203</v>
      </c>
      <c r="B43" s="71">
        <f>'Data Input'!X151</f>
        <v>60411.35461930852</v>
      </c>
      <c r="C43">
        <v>186.7</v>
      </c>
      <c r="D43">
        <v>14.2</v>
      </c>
      <c r="E43" s="88">
        <v>138.63271579331135</v>
      </c>
      <c r="F43" s="7">
        <v>31</v>
      </c>
      <c r="G43" s="7">
        <v>1</v>
      </c>
      <c r="H43" s="7">
        <v>351.912</v>
      </c>
      <c r="I43" s="87">
        <f>'Data Input'!AA151</f>
        <v>1061</v>
      </c>
      <c r="J43" s="92">
        <v>17</v>
      </c>
      <c r="K43" s="7">
        <f t="shared" si="0"/>
        <v>-70925726314.11874</v>
      </c>
      <c r="L43" s="7"/>
      <c r="M43" s="11"/>
    </row>
    <row r="44" spans="1:13" ht="12.75">
      <c r="A44" s="2">
        <v>39234</v>
      </c>
      <c r="B44" s="71">
        <f>'Data Input'!X152</f>
        <v>51880.14358586813</v>
      </c>
      <c r="C44">
        <v>62.5</v>
      </c>
      <c r="D44">
        <v>52.4</v>
      </c>
      <c r="E44" s="88">
        <v>138.89566792567766</v>
      </c>
      <c r="F44" s="7">
        <v>30</v>
      </c>
      <c r="G44" s="7">
        <v>0</v>
      </c>
      <c r="H44" s="7">
        <v>336.24</v>
      </c>
      <c r="I44" s="87">
        <f>'Data Input'!AA152</f>
        <v>1061</v>
      </c>
      <c r="J44" s="92">
        <v>18</v>
      </c>
      <c r="K44" s="7">
        <f t="shared" si="0"/>
        <v>-70925737075.73232</v>
      </c>
      <c r="L44" s="7"/>
      <c r="M44" s="11"/>
    </row>
    <row r="45" spans="1:13" ht="12.75">
      <c r="A45" s="2">
        <v>39264</v>
      </c>
      <c r="B45" s="71">
        <f>'Data Input'!X153</f>
        <v>52782.59965992821</v>
      </c>
      <c r="C45">
        <v>34.1</v>
      </c>
      <c r="D45">
        <v>46.5</v>
      </c>
      <c r="E45" s="88">
        <v>139.1591188135038</v>
      </c>
      <c r="F45" s="7">
        <v>31</v>
      </c>
      <c r="G45" s="7">
        <v>0</v>
      </c>
      <c r="H45" s="7">
        <v>336.288</v>
      </c>
      <c r="I45" s="87">
        <f>'Data Input'!AA153</f>
        <v>1061</v>
      </c>
      <c r="J45" s="92">
        <v>19</v>
      </c>
      <c r="K45" s="7">
        <f t="shared" si="0"/>
        <v>-70925735238.41023</v>
      </c>
      <c r="L45" s="7"/>
      <c r="M45" s="11"/>
    </row>
    <row r="46" spans="1:13" ht="12.75">
      <c r="A46" s="2">
        <v>39295</v>
      </c>
      <c r="B46" s="71">
        <f>'Data Input'!X154</f>
        <v>58529.491781598335</v>
      </c>
      <c r="C46">
        <v>36</v>
      </c>
      <c r="D46">
        <v>49.6</v>
      </c>
      <c r="E46" s="88">
        <v>139.4230694028061</v>
      </c>
      <c r="F46" s="7">
        <v>31</v>
      </c>
      <c r="G46" s="7">
        <v>0</v>
      </c>
      <c r="H46" s="7">
        <v>351.912</v>
      </c>
      <c r="I46" s="87">
        <f>'Data Input'!AA154</f>
        <v>1061</v>
      </c>
      <c r="J46" s="92">
        <v>20</v>
      </c>
      <c r="K46" s="7">
        <f t="shared" si="0"/>
        <v>-70925735714.536</v>
      </c>
      <c r="L46" s="7"/>
      <c r="M46" s="11"/>
    </row>
    <row r="47" spans="1:13" ht="12.75">
      <c r="A47" s="2">
        <v>39326</v>
      </c>
      <c r="B47" s="71">
        <f>'Data Input'!X155</f>
        <v>65461.47742301153</v>
      </c>
      <c r="C47">
        <v>118.8</v>
      </c>
      <c r="D47">
        <v>11.9</v>
      </c>
      <c r="E47" s="88">
        <v>139.68752064139528</v>
      </c>
      <c r="F47" s="7">
        <v>30</v>
      </c>
      <c r="G47" s="7">
        <v>1</v>
      </c>
      <c r="H47" s="7">
        <v>303.84</v>
      </c>
      <c r="I47" s="87">
        <f>'Data Input'!AA155</f>
        <v>1061</v>
      </c>
      <c r="J47" s="92">
        <v>21</v>
      </c>
      <c r="K47" s="7">
        <f t="shared" si="0"/>
        <v>-70925730366.34914</v>
      </c>
      <c r="L47" s="7"/>
      <c r="M47" s="11"/>
    </row>
    <row r="48" spans="1:13" ht="12.75">
      <c r="A48" s="2">
        <v>39356</v>
      </c>
      <c r="B48" s="71">
        <f>'Data Input'!X156</f>
        <v>77443.52918949556</v>
      </c>
      <c r="C48">
        <v>273.1</v>
      </c>
      <c r="D48">
        <v>0</v>
      </c>
      <c r="E48" s="88">
        <v>139.95247347887977</v>
      </c>
      <c r="F48" s="7">
        <v>31</v>
      </c>
      <c r="G48" s="7">
        <v>1</v>
      </c>
      <c r="H48" s="7">
        <v>351.912</v>
      </c>
      <c r="I48" s="87">
        <f>'Data Input'!AA156</f>
        <v>1061</v>
      </c>
      <c r="J48" s="92">
        <v>22</v>
      </c>
      <c r="K48" s="7">
        <f t="shared" si="0"/>
        <v>-70925722058.66399</v>
      </c>
      <c r="L48" s="7"/>
      <c r="M48" s="11"/>
    </row>
    <row r="49" spans="1:13" ht="12.75">
      <c r="A49" s="2">
        <v>39387</v>
      </c>
      <c r="B49" s="71">
        <f>'Data Input'!X157</f>
        <v>84361.84583412054</v>
      </c>
      <c r="C49">
        <v>589.6</v>
      </c>
      <c r="D49">
        <v>0</v>
      </c>
      <c r="E49" s="88">
        <v>140.21792886666915</v>
      </c>
      <c r="F49" s="7">
        <v>30</v>
      </c>
      <c r="G49" s="7">
        <v>1</v>
      </c>
      <c r="H49" s="7">
        <v>352.08</v>
      </c>
      <c r="I49" s="87">
        <f>'Data Input'!AA157</f>
        <v>1061</v>
      </c>
      <c r="J49" s="92">
        <v>23</v>
      </c>
      <c r="K49" s="7">
        <f t="shared" si="0"/>
        <v>-70925712005.63443</v>
      </c>
      <c r="L49" s="7"/>
      <c r="M49" s="11"/>
    </row>
    <row r="50" spans="1:13" ht="12.75">
      <c r="A50" s="2">
        <v>39417</v>
      </c>
      <c r="B50" s="71">
        <f>'Data Input'!X158</f>
        <v>94074.87247307766</v>
      </c>
      <c r="C50">
        <v>824.5</v>
      </c>
      <c r="D50">
        <v>0</v>
      </c>
      <c r="E50" s="88">
        <v>140.48388775797773</v>
      </c>
      <c r="F50" s="7">
        <v>31</v>
      </c>
      <c r="G50" s="7">
        <v>0</v>
      </c>
      <c r="H50" s="7">
        <v>304.296</v>
      </c>
      <c r="I50" s="87">
        <f>'Data Input'!AA158</f>
        <v>1061</v>
      </c>
      <c r="J50" s="92">
        <v>24</v>
      </c>
      <c r="K50" s="7">
        <f t="shared" si="0"/>
        <v>-70925700167.38664</v>
      </c>
      <c r="L50" s="7"/>
      <c r="M50" s="11"/>
    </row>
    <row r="51" spans="1:11" ht="12.75">
      <c r="A51" s="2">
        <v>39448</v>
      </c>
      <c r="B51" s="71">
        <f>'Data Input'!X159</f>
        <v>95091.60211600226</v>
      </c>
      <c r="C51">
        <v>829.7</v>
      </c>
      <c r="D51">
        <v>0</v>
      </c>
      <c r="E51" s="89">
        <v>140.42521823206457</v>
      </c>
      <c r="F51" s="7">
        <v>31</v>
      </c>
      <c r="G51" s="7">
        <v>0</v>
      </c>
      <c r="H51" s="1">
        <v>352</v>
      </c>
      <c r="I51" s="87">
        <f>'Data Input'!AA159</f>
        <v>1061</v>
      </c>
      <c r="J51" s="92">
        <v>25</v>
      </c>
      <c r="K51" s="7">
        <f t="shared" si="0"/>
        <v>-70925701175.46606</v>
      </c>
    </row>
    <row r="52" spans="1:11" ht="12.75">
      <c r="A52" s="2">
        <v>39479</v>
      </c>
      <c r="B52" s="71">
        <f>'Data Input'!X160</f>
        <v>83190.33629321745</v>
      </c>
      <c r="C52">
        <v>861.5</v>
      </c>
      <c r="D52">
        <v>0</v>
      </c>
      <c r="E52" s="89">
        <v>140.36657320798807</v>
      </c>
      <c r="F52" s="7">
        <v>29</v>
      </c>
      <c r="G52" s="7">
        <v>0</v>
      </c>
      <c r="H52" s="1">
        <v>320</v>
      </c>
      <c r="I52" s="87">
        <f>'Data Input'!AA160</f>
        <v>1061</v>
      </c>
      <c r="J52" s="92">
        <v>26</v>
      </c>
      <c r="K52" s="7">
        <f t="shared" si="0"/>
        <v>-70925704449.6171</v>
      </c>
    </row>
    <row r="53" spans="1:11" ht="12.75">
      <c r="A53" s="2">
        <v>39508</v>
      </c>
      <c r="B53" s="71">
        <f>'Data Input'!X161</f>
        <v>80029.22728131495</v>
      </c>
      <c r="C53">
        <v>777.8</v>
      </c>
      <c r="D53">
        <v>0</v>
      </c>
      <c r="E53" s="89">
        <v>140.30795267551565</v>
      </c>
      <c r="F53" s="7">
        <v>31</v>
      </c>
      <c r="G53" s="7">
        <v>1</v>
      </c>
      <c r="H53" s="1">
        <v>304</v>
      </c>
      <c r="I53" s="87">
        <f>'Data Input'!AA161</f>
        <v>1061</v>
      </c>
      <c r="J53" s="92">
        <v>27</v>
      </c>
      <c r="K53" s="7">
        <f t="shared" si="0"/>
        <v>-70925700694.80481</v>
      </c>
    </row>
    <row r="54" spans="1:11" ht="12.75">
      <c r="A54" s="2">
        <v>39539</v>
      </c>
      <c r="B54" s="71">
        <f>'Data Input'!X162</f>
        <v>67467.8915548838</v>
      </c>
      <c r="C54">
        <v>367.9</v>
      </c>
      <c r="D54">
        <v>0</v>
      </c>
      <c r="E54" s="89">
        <v>140.24935662441902</v>
      </c>
      <c r="F54" s="7">
        <v>30</v>
      </c>
      <c r="G54" s="7">
        <v>1</v>
      </c>
      <c r="H54" s="1">
        <v>352</v>
      </c>
      <c r="I54" s="87">
        <f>'Data Input'!AA162</f>
        <v>1061</v>
      </c>
      <c r="J54" s="92">
        <v>28</v>
      </c>
      <c r="K54" s="7">
        <f t="shared" si="0"/>
        <v>-70925721035.58015</v>
      </c>
    </row>
    <row r="55" spans="1:11" ht="12.75">
      <c r="A55" s="2">
        <v>39569</v>
      </c>
      <c r="B55" s="71">
        <f>'Data Input'!X163</f>
        <v>60411.35461930852</v>
      </c>
      <c r="C55">
        <v>268.8</v>
      </c>
      <c r="D55">
        <v>0</v>
      </c>
      <c r="E55" s="89">
        <v>140.19078504447415</v>
      </c>
      <c r="F55" s="7">
        <v>31</v>
      </c>
      <c r="G55" s="7">
        <v>1</v>
      </c>
      <c r="H55" s="1">
        <v>336</v>
      </c>
      <c r="I55" s="87">
        <f>'Data Input'!AA163</f>
        <v>1061</v>
      </c>
      <c r="J55" s="92">
        <v>29</v>
      </c>
      <c r="K55" s="7">
        <f t="shared" si="0"/>
        <v>-70925721995.22516</v>
      </c>
    </row>
    <row r="56" spans="1:11" ht="12.75">
      <c r="A56" s="2">
        <v>39600</v>
      </c>
      <c r="B56" s="71">
        <f>'Data Input'!X164</f>
        <v>51880.14358586813</v>
      </c>
      <c r="C56">
        <v>49.4</v>
      </c>
      <c r="D56">
        <v>23.7</v>
      </c>
      <c r="E56" s="89">
        <v>140.1322379254613</v>
      </c>
      <c r="F56" s="7">
        <v>30</v>
      </c>
      <c r="G56" s="7">
        <v>0</v>
      </c>
      <c r="H56" s="1">
        <v>336</v>
      </c>
      <c r="I56" s="87">
        <f>'Data Input'!AA164</f>
        <v>1061</v>
      </c>
      <c r="J56" s="92">
        <v>30</v>
      </c>
      <c r="K56" s="7">
        <f t="shared" si="0"/>
        <v>-70925736219.23256</v>
      </c>
    </row>
    <row r="57" spans="1:11" ht="12.75">
      <c r="A57" s="2">
        <v>39630</v>
      </c>
      <c r="B57" s="71">
        <f>'Data Input'!X165</f>
        <v>52782.59965992821</v>
      </c>
      <c r="C57">
        <v>16.5</v>
      </c>
      <c r="D57">
        <v>36.7</v>
      </c>
      <c r="E57" s="89">
        <v>140.073715257165</v>
      </c>
      <c r="F57" s="7">
        <v>31</v>
      </c>
      <c r="G57" s="7">
        <v>0</v>
      </c>
      <c r="H57" s="1">
        <v>352</v>
      </c>
      <c r="I57" s="87">
        <f>'Data Input'!AA165</f>
        <v>1061</v>
      </c>
      <c r="J57" s="92">
        <v>31</v>
      </c>
      <c r="K57" s="7">
        <f t="shared" si="0"/>
        <v>-70925736019.00278</v>
      </c>
    </row>
    <row r="58" spans="1:11" ht="12.75">
      <c r="A58" s="2">
        <v>39661</v>
      </c>
      <c r="B58" s="71">
        <f>'Data Input'!X166</f>
        <v>58529.491781598335</v>
      </c>
      <c r="C58">
        <v>28.1</v>
      </c>
      <c r="D58">
        <v>19.9</v>
      </c>
      <c r="E58" s="89">
        <v>140.01521702937399</v>
      </c>
      <c r="F58" s="7">
        <v>31</v>
      </c>
      <c r="G58" s="7">
        <v>0</v>
      </c>
      <c r="H58" s="1">
        <v>320</v>
      </c>
      <c r="I58" s="87">
        <f>'Data Input'!AA166</f>
        <v>1061</v>
      </c>
      <c r="J58" s="92">
        <v>32</v>
      </c>
      <c r="K58" s="7">
        <f t="shared" si="0"/>
        <v>-70925733881.8263</v>
      </c>
    </row>
    <row r="59" spans="1:11" ht="12.75">
      <c r="A59" s="2">
        <v>39692</v>
      </c>
      <c r="B59" s="71">
        <f>'Data Input'!X167</f>
        <v>65461.47742301153</v>
      </c>
      <c r="C59">
        <v>153.4</v>
      </c>
      <c r="D59">
        <v>7.6</v>
      </c>
      <c r="E59" s="89">
        <v>139.95674323188132</v>
      </c>
      <c r="F59" s="7">
        <v>30</v>
      </c>
      <c r="G59" s="7">
        <v>1</v>
      </c>
      <c r="H59" s="1">
        <v>336</v>
      </c>
      <c r="I59" s="87">
        <f>'Data Input'!AA167</f>
        <v>1061</v>
      </c>
      <c r="J59" s="92">
        <v>33</v>
      </c>
      <c r="K59" s="7">
        <f t="shared" si="0"/>
        <v>-70925729829.76363</v>
      </c>
    </row>
    <row r="60" spans="1:11" ht="12.75">
      <c r="A60" s="2">
        <v>39722</v>
      </c>
      <c r="B60" s="71">
        <f>'Data Input'!X168</f>
        <v>77443.52918949556</v>
      </c>
      <c r="C60">
        <v>380.2</v>
      </c>
      <c r="D60">
        <v>0.3</v>
      </c>
      <c r="E60" s="89">
        <v>139.8982938544843</v>
      </c>
      <c r="F60" s="7">
        <v>31</v>
      </c>
      <c r="G60" s="7">
        <v>1</v>
      </c>
      <c r="H60" s="1">
        <v>352</v>
      </c>
      <c r="I60" s="87">
        <f>'Data Input'!AA168</f>
        <v>1061</v>
      </c>
      <c r="J60" s="92">
        <v>34</v>
      </c>
      <c r="K60" s="7">
        <f t="shared" si="0"/>
        <v>-70925718100.59106</v>
      </c>
    </row>
    <row r="61" spans="1:11" ht="12.75">
      <c r="A61" s="2">
        <v>39753</v>
      </c>
      <c r="B61" s="71">
        <f>'Data Input'!X169</f>
        <v>84361.84583412054</v>
      </c>
      <c r="C61">
        <v>573.2</v>
      </c>
      <c r="D61">
        <v>0</v>
      </c>
      <c r="E61" s="89">
        <v>139.83986888698453</v>
      </c>
      <c r="F61" s="7">
        <v>30</v>
      </c>
      <c r="G61" s="7">
        <v>1</v>
      </c>
      <c r="H61" s="1">
        <v>304</v>
      </c>
      <c r="I61" s="87">
        <f>'Data Input'!AA169</f>
        <v>1061</v>
      </c>
      <c r="J61" s="92">
        <v>35</v>
      </c>
      <c r="K61" s="7">
        <f t="shared" si="0"/>
        <v>-70925711832.0179</v>
      </c>
    </row>
    <row r="62" spans="1:11" ht="12.75">
      <c r="A62" s="2">
        <v>39783</v>
      </c>
      <c r="B62" s="71">
        <f>'Data Input'!X170</f>
        <v>94074.87247307766</v>
      </c>
      <c r="C62">
        <v>891.8</v>
      </c>
      <c r="D62">
        <v>0</v>
      </c>
      <c r="E62" s="89">
        <v>139.78146831918784</v>
      </c>
      <c r="F62" s="7">
        <v>31</v>
      </c>
      <c r="G62" s="7">
        <v>0</v>
      </c>
      <c r="H62" s="1">
        <v>336</v>
      </c>
      <c r="I62" s="87">
        <f>'Data Input'!AA170</f>
        <v>1061</v>
      </c>
      <c r="J62" s="92">
        <v>36</v>
      </c>
      <c r="K62" s="7">
        <f t="shared" si="0"/>
        <v>-70925698649.0179</v>
      </c>
    </row>
    <row r="63" spans="1:34" s="12" customFormat="1" ht="12.75">
      <c r="A63" s="2">
        <v>39814</v>
      </c>
      <c r="B63" s="71">
        <f>'Data Input'!X171</f>
        <v>95091.60211600226</v>
      </c>
      <c r="C63">
        <v>1046.7</v>
      </c>
      <c r="D63">
        <v>0</v>
      </c>
      <c r="E63" s="88">
        <v>139.3791116068711</v>
      </c>
      <c r="F63" s="7">
        <v>31</v>
      </c>
      <c r="G63" s="7">
        <v>0</v>
      </c>
      <c r="H63" s="1">
        <v>336</v>
      </c>
      <c r="I63" s="87">
        <f>'Data Input'!AA171</f>
        <v>1061</v>
      </c>
      <c r="J63" s="92">
        <v>37</v>
      </c>
      <c r="K63" s="7">
        <f t="shared" si="0"/>
        <v>-70925692500.57222</v>
      </c>
      <c r="L63" s="33"/>
      <c r="M63" s="1"/>
      <c r="N63"/>
      <c r="O63"/>
      <c r="P63"/>
      <c r="Q63"/>
      <c r="R63"/>
      <c r="S63"/>
      <c r="T63"/>
      <c r="U63"/>
      <c r="V63"/>
      <c r="W63"/>
      <c r="X63"/>
      <c r="Y63"/>
      <c r="Z63" s="8"/>
      <c r="AC63" s="8"/>
      <c r="AD63" s="8"/>
      <c r="AE63" s="8"/>
      <c r="AF63" s="8"/>
      <c r="AG63" s="8"/>
      <c r="AH63" s="8"/>
    </row>
    <row r="64" spans="1:12" ht="12.75">
      <c r="A64" s="2">
        <v>39845</v>
      </c>
      <c r="B64" s="71">
        <f>'Data Input'!X172</f>
        <v>80311.83638768185</v>
      </c>
      <c r="C64">
        <v>790.3</v>
      </c>
      <c r="D64">
        <v>0</v>
      </c>
      <c r="E64" s="88">
        <v>138.97791306613385</v>
      </c>
      <c r="F64" s="7">
        <v>28</v>
      </c>
      <c r="G64" s="7">
        <v>0</v>
      </c>
      <c r="H64" s="1">
        <v>304</v>
      </c>
      <c r="I64" s="87">
        <f>'Data Input'!AA172</f>
        <v>1061</v>
      </c>
      <c r="J64" s="92">
        <v>38</v>
      </c>
      <c r="K64" s="7">
        <f t="shared" si="0"/>
        <v>-70925710042.77452</v>
      </c>
      <c r="L64" s="33"/>
    </row>
    <row r="65" spans="1:12" ht="12.75">
      <c r="A65" s="2">
        <v>39873</v>
      </c>
      <c r="B65" s="71">
        <f>'Data Input'!X173</f>
        <v>80029.22728131495</v>
      </c>
      <c r="C65">
        <v>696.2</v>
      </c>
      <c r="D65">
        <v>0</v>
      </c>
      <c r="E65" s="88">
        <v>138.57786936321438</v>
      </c>
      <c r="F65" s="7">
        <v>31</v>
      </c>
      <c r="G65" s="7">
        <v>1</v>
      </c>
      <c r="H65" s="1">
        <v>352</v>
      </c>
      <c r="I65" s="87">
        <f>'Data Input'!AA173</f>
        <v>1061</v>
      </c>
      <c r="J65" s="92">
        <v>39</v>
      </c>
      <c r="K65" s="7">
        <f t="shared" si="0"/>
        <v>-70925705676.22508</v>
      </c>
      <c r="L65" s="33"/>
    </row>
    <row r="66" spans="1:12" ht="12.75">
      <c r="A66" s="2">
        <v>39904</v>
      </c>
      <c r="B66" s="71">
        <f>'Data Input'!X174</f>
        <v>67467.8915548838</v>
      </c>
      <c r="C66">
        <v>434.2</v>
      </c>
      <c r="D66">
        <v>0</v>
      </c>
      <c r="E66" s="88">
        <v>138.17897717394706</v>
      </c>
      <c r="F66" s="7">
        <v>30</v>
      </c>
      <c r="G66" s="7">
        <v>1</v>
      </c>
      <c r="H66" s="1">
        <v>320</v>
      </c>
      <c r="I66" s="87">
        <f>'Data Input'!AA174</f>
        <v>1061</v>
      </c>
      <c r="J66" s="92">
        <v>40</v>
      </c>
      <c r="K66" s="7">
        <f t="shared" si="0"/>
        <v>-70925718130.96217</v>
      </c>
      <c r="L66" s="33"/>
    </row>
    <row r="67" spans="1:12" ht="12.75">
      <c r="A67" s="2">
        <v>39934</v>
      </c>
      <c r="B67" s="71">
        <f>'Data Input'!X175</f>
        <v>60411.35461930852</v>
      </c>
      <c r="C67">
        <v>264.3</v>
      </c>
      <c r="D67">
        <v>0.6</v>
      </c>
      <c r="E67" s="88">
        <v>137.78123318373483</v>
      </c>
      <c r="F67" s="7">
        <v>31</v>
      </c>
      <c r="G67" s="7">
        <v>1</v>
      </c>
      <c r="H67" s="1">
        <v>320</v>
      </c>
      <c r="I67" s="87">
        <f>'Data Input'!AA175</f>
        <v>1061</v>
      </c>
      <c r="J67" s="92">
        <v>41</v>
      </c>
      <c r="K67" s="7">
        <f t="shared" si="0"/>
        <v>-70925722401.5746</v>
      </c>
      <c r="L67" s="33"/>
    </row>
    <row r="68" spans="1:12" ht="12.75">
      <c r="A68" s="2">
        <v>39965</v>
      </c>
      <c r="B68" s="71">
        <f>'Data Input'!X176</f>
        <v>51880.14358586813</v>
      </c>
      <c r="C68">
        <v>93.2</v>
      </c>
      <c r="D68">
        <v>35.8</v>
      </c>
      <c r="E68" s="88">
        <v>137.38463408752156</v>
      </c>
      <c r="F68" s="7">
        <v>30</v>
      </c>
      <c r="G68" s="7">
        <v>0</v>
      </c>
      <c r="H68" s="1">
        <v>352</v>
      </c>
      <c r="I68" s="87">
        <f>'Data Input'!AA176</f>
        <v>1061</v>
      </c>
      <c r="J68" s="92">
        <v>42</v>
      </c>
      <c r="K68" s="7">
        <f aca="true" t="shared" si="1" ref="K68:K98">$N$18+C68*$N$19+D68*$N$20+E68*$N$21+F68*$N$22+G68*$N$23+H68*$N$24+I68*$N$25+J68*$N$26</f>
        <v>-70925736141.39519</v>
      </c>
      <c r="L68" s="33"/>
    </row>
    <row r="69" spans="1:12" ht="12.75">
      <c r="A69" s="2">
        <v>39995</v>
      </c>
      <c r="B69" s="71">
        <f>'Data Input'!X177</f>
        <v>52782.59965992821</v>
      </c>
      <c r="C69">
        <v>47.8</v>
      </c>
      <c r="D69">
        <v>8.8</v>
      </c>
      <c r="E69" s="88">
        <v>136.98917658976464</v>
      </c>
      <c r="F69" s="7">
        <v>31</v>
      </c>
      <c r="G69" s="7">
        <v>0</v>
      </c>
      <c r="H69" s="1">
        <v>352</v>
      </c>
      <c r="I69" s="87">
        <f>'Data Input'!AA177</f>
        <v>1061</v>
      </c>
      <c r="J69" s="92">
        <v>43</v>
      </c>
      <c r="K69" s="7">
        <f t="shared" si="1"/>
        <v>-70925733916.49687</v>
      </c>
      <c r="L69" s="33"/>
    </row>
    <row r="70" spans="1:12" ht="12.75">
      <c r="A70" s="2">
        <v>40026</v>
      </c>
      <c r="B70" s="71">
        <f>'Data Input'!X178</f>
        <v>58529.491781598335</v>
      </c>
      <c r="C70">
        <v>60.8</v>
      </c>
      <c r="D70">
        <v>34</v>
      </c>
      <c r="E70" s="88">
        <v>136.59485740440758</v>
      </c>
      <c r="F70" s="7">
        <v>31</v>
      </c>
      <c r="G70" s="7">
        <v>0</v>
      </c>
      <c r="H70" s="1">
        <v>320</v>
      </c>
      <c r="I70" s="87">
        <f>'Data Input'!AA178</f>
        <v>1061</v>
      </c>
      <c r="J70" s="92">
        <v>44</v>
      </c>
      <c r="K70" s="7">
        <f t="shared" si="1"/>
        <v>-70925734037.00854</v>
      </c>
      <c r="L70" s="33"/>
    </row>
    <row r="71" spans="1:12" ht="12.75">
      <c r="A71" s="2">
        <v>40057</v>
      </c>
      <c r="B71" s="71">
        <f>'Data Input'!X179</f>
        <v>65461.47742301153</v>
      </c>
      <c r="C71">
        <v>113.6</v>
      </c>
      <c r="D71">
        <v>6.8</v>
      </c>
      <c r="E71" s="88">
        <v>136.20167325485272</v>
      </c>
      <c r="F71" s="7">
        <v>30</v>
      </c>
      <c r="G71" s="7">
        <v>1</v>
      </c>
      <c r="H71" s="1">
        <v>336</v>
      </c>
      <c r="I71" s="87">
        <f>'Data Input'!AA179</f>
        <v>1061</v>
      </c>
      <c r="J71" s="92">
        <v>45</v>
      </c>
      <c r="K71" s="7">
        <f t="shared" si="1"/>
        <v>-70925732126.68748</v>
      </c>
      <c r="L71" s="33"/>
    </row>
    <row r="72" spans="1:12" ht="12.75">
      <c r="A72" s="2">
        <v>40087</v>
      </c>
      <c r="B72" s="71">
        <f>'Data Input'!X180</f>
        <v>77443.53863593425</v>
      </c>
      <c r="C72">
        <v>418.2</v>
      </c>
      <c r="D72">
        <v>0</v>
      </c>
      <c r="E72" s="88">
        <v>135.80962087393394</v>
      </c>
      <c r="F72" s="7">
        <v>31</v>
      </c>
      <c r="G72" s="7">
        <v>1</v>
      </c>
      <c r="H72" s="1">
        <v>336</v>
      </c>
      <c r="I72" s="87">
        <f>'Data Input'!AA180</f>
        <v>1061</v>
      </c>
      <c r="J72" s="92">
        <v>46</v>
      </c>
      <c r="K72" s="7">
        <f t="shared" si="1"/>
        <v>-70925716940.98396</v>
      </c>
      <c r="L72" s="33"/>
    </row>
    <row r="73" spans="1:12" ht="12.75">
      <c r="A73" s="2">
        <v>40118</v>
      </c>
      <c r="B73" s="71">
        <f>'Data Input'!X181</f>
        <v>84361.92140563008</v>
      </c>
      <c r="C73">
        <v>453.3</v>
      </c>
      <c r="D73">
        <v>0</v>
      </c>
      <c r="E73" s="88">
        <v>135.41869700388958</v>
      </c>
      <c r="F73" s="7">
        <v>30</v>
      </c>
      <c r="G73" s="7">
        <v>1</v>
      </c>
      <c r="H73" s="1">
        <v>320</v>
      </c>
      <c r="I73" s="87">
        <f>'Data Input'!AA181</f>
        <v>1061</v>
      </c>
      <c r="J73" s="92">
        <v>47</v>
      </c>
      <c r="K73" s="7">
        <f t="shared" si="1"/>
        <v>-70925717861.10732</v>
      </c>
      <c r="L73" s="33"/>
    </row>
    <row r="74" spans="1:34" s="20" customFormat="1" ht="12.75">
      <c r="A74" s="2">
        <v>40148</v>
      </c>
      <c r="B74" s="71">
        <f>'Data Input'!X182</f>
        <v>94074.77800869073</v>
      </c>
      <c r="C74">
        <v>826.5</v>
      </c>
      <c r="D74">
        <v>0</v>
      </c>
      <c r="E74" s="182">
        <v>135.02889839633545</v>
      </c>
      <c r="F74" s="7">
        <v>31</v>
      </c>
      <c r="G74" s="7">
        <v>0</v>
      </c>
      <c r="H74" s="1">
        <v>352</v>
      </c>
      <c r="I74" s="87">
        <f>'Data Input'!AA182</f>
        <v>1061</v>
      </c>
      <c r="J74" s="92">
        <v>48</v>
      </c>
      <c r="K74" s="7">
        <f t="shared" si="1"/>
        <v>-70925702522.91695</v>
      </c>
      <c r="L74" s="33"/>
      <c r="M74" s="1"/>
      <c r="N74"/>
      <c r="O74"/>
      <c r="P74"/>
      <c r="Q74"/>
      <c r="R74"/>
      <c r="S74"/>
      <c r="T74"/>
      <c r="U74"/>
      <c r="V74"/>
      <c r="W74"/>
      <c r="X74"/>
      <c r="Y74"/>
      <c r="Z74" s="18"/>
      <c r="AC74" s="18"/>
      <c r="AD74" s="18"/>
      <c r="AE74" s="18"/>
      <c r="AF74" s="18"/>
      <c r="AG74" s="18"/>
      <c r="AH74" s="18"/>
    </row>
    <row r="75" spans="1:26" ht="12.75">
      <c r="A75" s="2">
        <v>40179</v>
      </c>
      <c r="C75" s="181">
        <f aca="true" t="shared" si="2" ref="C75:D86">(C3+C15+C27+C39+C51+C63)/6</f>
        <v>947.1833333333334</v>
      </c>
      <c r="D75" s="181">
        <f t="shared" si="2"/>
        <v>0</v>
      </c>
      <c r="E75" s="88">
        <v>135.32901731143812</v>
      </c>
      <c r="F75" s="7">
        <v>31</v>
      </c>
      <c r="G75" s="7">
        <v>0</v>
      </c>
      <c r="H75" s="1">
        <v>320</v>
      </c>
      <c r="I75" s="87">
        <f aca="true" t="shared" si="3" ref="I75:I80">I74+($I$81-$I$74)/7</f>
        <v>909.5714285714286</v>
      </c>
      <c r="J75" s="92">
        <v>49</v>
      </c>
      <c r="K75" s="7">
        <f t="shared" si="1"/>
        <v>-60793440973.33194</v>
      </c>
      <c r="L75" s="33"/>
      <c r="Z75" s="8"/>
    </row>
    <row r="76" spans="1:12" ht="12.75">
      <c r="A76" s="2">
        <v>40210</v>
      </c>
      <c r="C76" s="181">
        <f t="shared" si="2"/>
        <v>817.8666666666667</v>
      </c>
      <c r="D76" s="181">
        <f t="shared" si="2"/>
        <v>0</v>
      </c>
      <c r="E76" s="88">
        <v>135.62980327903304</v>
      </c>
      <c r="F76" s="7">
        <v>28</v>
      </c>
      <c r="G76" s="7">
        <v>0</v>
      </c>
      <c r="H76" s="1">
        <v>304</v>
      </c>
      <c r="I76" s="87">
        <f t="shared" si="3"/>
        <v>758.1428571428571</v>
      </c>
      <c r="J76" s="92">
        <v>50</v>
      </c>
      <c r="K76" s="7">
        <f t="shared" si="1"/>
        <v>-50661197828.17256</v>
      </c>
      <c r="L76" s="33"/>
    </row>
    <row r="77" spans="1:12" ht="12.75">
      <c r="A77" s="2">
        <v>40238</v>
      </c>
      <c r="C77" s="181">
        <f t="shared" si="2"/>
        <v>700.6333333333333</v>
      </c>
      <c r="D77" s="181">
        <f t="shared" si="2"/>
        <v>0</v>
      </c>
      <c r="E77" s="88">
        <v>135.9312577817293</v>
      </c>
      <c r="F77" s="7">
        <v>31</v>
      </c>
      <c r="G77" s="7">
        <v>1</v>
      </c>
      <c r="H77" s="1">
        <v>368</v>
      </c>
      <c r="I77" s="87">
        <f t="shared" si="3"/>
        <v>606.7142857142857</v>
      </c>
      <c r="J77" s="92">
        <v>51</v>
      </c>
      <c r="K77" s="7">
        <f t="shared" si="1"/>
        <v>-40528938806.619606</v>
      </c>
      <c r="L77" s="33"/>
    </row>
    <row r="78" spans="1:12" ht="12.75">
      <c r="A78" s="2">
        <v>40269</v>
      </c>
      <c r="C78" s="181">
        <f t="shared" si="2"/>
        <v>404.5666666666666</v>
      </c>
      <c r="D78" s="181">
        <f t="shared" si="2"/>
        <v>0</v>
      </c>
      <c r="E78" s="88">
        <v>136.23338230543126</v>
      </c>
      <c r="F78" s="7">
        <v>30</v>
      </c>
      <c r="G78" s="7">
        <v>1</v>
      </c>
      <c r="H78" s="1">
        <v>320</v>
      </c>
      <c r="I78" s="87">
        <f t="shared" si="3"/>
        <v>455.2857142857142</v>
      </c>
      <c r="J78" s="92">
        <v>52</v>
      </c>
      <c r="K78" s="7">
        <f t="shared" si="1"/>
        <v>-30396696251.392677</v>
      </c>
      <c r="L78" s="33"/>
    </row>
    <row r="79" spans="1:12" ht="12.75">
      <c r="A79" s="2">
        <v>40299</v>
      </c>
      <c r="C79" s="181">
        <f t="shared" si="2"/>
        <v>226.51666666666665</v>
      </c>
      <c r="D79" s="181">
        <f t="shared" si="2"/>
        <v>4.8999999999999995</v>
      </c>
      <c r="E79" s="88">
        <v>136.5361783393459</v>
      </c>
      <c r="F79" s="7">
        <v>31</v>
      </c>
      <c r="G79" s="7">
        <v>1</v>
      </c>
      <c r="H79" s="1">
        <v>320</v>
      </c>
      <c r="I79" s="87">
        <f t="shared" si="3"/>
        <v>303.8571428571428</v>
      </c>
      <c r="J79" s="92">
        <v>53</v>
      </c>
      <c r="K79" s="7">
        <f t="shared" si="1"/>
        <v>-20264445101.4044</v>
      </c>
      <c r="L79" s="33"/>
    </row>
    <row r="80" spans="1:12" ht="12.75">
      <c r="A80" s="2">
        <v>40330</v>
      </c>
      <c r="C80" s="181">
        <f t="shared" si="2"/>
        <v>64.51666666666667</v>
      </c>
      <c r="D80" s="181">
        <f t="shared" si="2"/>
        <v>37.38333333333333</v>
      </c>
      <c r="E80" s="88">
        <v>136.83964737599013</v>
      </c>
      <c r="F80" s="7">
        <v>30</v>
      </c>
      <c r="G80" s="7">
        <v>0</v>
      </c>
      <c r="H80" s="1">
        <v>352</v>
      </c>
      <c r="I80" s="87">
        <f t="shared" si="3"/>
        <v>152.42857142857136</v>
      </c>
      <c r="J80" s="92">
        <v>54</v>
      </c>
      <c r="K80" s="7">
        <f t="shared" si="1"/>
        <v>-10132202347.725344</v>
      </c>
      <c r="L80" s="33"/>
    </row>
    <row r="81" spans="1:12" ht="12.75">
      <c r="A81" s="2">
        <v>40360</v>
      </c>
      <c r="C81" s="181">
        <f t="shared" si="2"/>
        <v>25.616666666666664</v>
      </c>
      <c r="D81" s="181">
        <f t="shared" si="2"/>
        <v>51.63333333333333</v>
      </c>
      <c r="E81" s="88">
        <v>137.1437909111982</v>
      </c>
      <c r="F81" s="7">
        <v>31</v>
      </c>
      <c r="G81" s="7">
        <v>0</v>
      </c>
      <c r="H81" s="1">
        <v>336</v>
      </c>
      <c r="I81" s="62">
        <v>1</v>
      </c>
      <c r="J81" s="92">
        <v>55</v>
      </c>
      <c r="K81" s="7">
        <f t="shared" si="1"/>
        <v>54280.661737044786</v>
      </c>
      <c r="L81" s="33"/>
    </row>
    <row r="82" spans="1:12" ht="12.75">
      <c r="A82" s="2">
        <v>40391</v>
      </c>
      <c r="C82" s="181">
        <f t="shared" si="2"/>
        <v>45.083333333333336</v>
      </c>
      <c r="D82" s="181">
        <f t="shared" si="2"/>
        <v>34.666666666666664</v>
      </c>
      <c r="E82" s="88">
        <v>137.44861044412903</v>
      </c>
      <c r="F82" s="7">
        <v>31</v>
      </c>
      <c r="G82" s="7">
        <v>0</v>
      </c>
      <c r="H82" s="1">
        <v>336</v>
      </c>
      <c r="I82" s="87">
        <f aca="true" t="shared" si="4" ref="I82:I91">I81+($I$92-$I$81)/11</f>
        <v>1</v>
      </c>
      <c r="J82" s="92">
        <v>56</v>
      </c>
      <c r="K82" s="7">
        <f t="shared" si="1"/>
        <v>55989.709300979885</v>
      </c>
      <c r="L82" s="33"/>
    </row>
    <row r="83" spans="1:12" ht="12.75">
      <c r="A83" s="2">
        <v>40422</v>
      </c>
      <c r="C83" s="181">
        <f t="shared" si="2"/>
        <v>123.90000000000002</v>
      </c>
      <c r="D83" s="181">
        <f t="shared" si="2"/>
        <v>10.850000000000001</v>
      </c>
      <c r="E83" s="88">
        <v>137.7541074772736</v>
      </c>
      <c r="F83" s="7">
        <v>30</v>
      </c>
      <c r="G83" s="7">
        <v>1</v>
      </c>
      <c r="H83" s="1">
        <v>336</v>
      </c>
      <c r="I83" s="87">
        <f t="shared" si="4"/>
        <v>1</v>
      </c>
      <c r="J83" s="92">
        <v>57</v>
      </c>
      <c r="K83" s="7">
        <f t="shared" si="1"/>
        <v>59237.331736693464</v>
      </c>
      <c r="L83" s="33"/>
    </row>
    <row r="84" spans="1:12" ht="12.75">
      <c r="A84" s="2">
        <v>40452</v>
      </c>
      <c r="C84" s="181">
        <f t="shared" si="2"/>
        <v>349.3333333333333</v>
      </c>
      <c r="D84" s="181">
        <f t="shared" si="2"/>
        <v>1.2166666666666666</v>
      </c>
      <c r="E84" s="88">
        <v>138.0602835164624</v>
      </c>
      <c r="F84" s="7">
        <v>31</v>
      </c>
      <c r="G84" s="7">
        <v>1</v>
      </c>
      <c r="H84" s="1">
        <v>320</v>
      </c>
      <c r="I84" s="87">
        <f t="shared" si="4"/>
        <v>1</v>
      </c>
      <c r="J84" s="92">
        <v>58</v>
      </c>
      <c r="K84" s="7">
        <f t="shared" si="1"/>
        <v>71873.28696471895</v>
      </c>
      <c r="L84" s="33"/>
    </row>
    <row r="85" spans="1:12" ht="12.75">
      <c r="A85" s="2">
        <v>40483</v>
      </c>
      <c r="C85" s="181">
        <f t="shared" si="2"/>
        <v>537.1500000000001</v>
      </c>
      <c r="D85" s="181">
        <f t="shared" si="2"/>
        <v>0</v>
      </c>
      <c r="E85" s="88">
        <v>138.36714007087275</v>
      </c>
      <c r="F85" s="7">
        <v>30</v>
      </c>
      <c r="G85" s="7">
        <v>1</v>
      </c>
      <c r="H85" s="1">
        <v>336</v>
      </c>
      <c r="I85" s="87">
        <f t="shared" si="4"/>
        <v>1</v>
      </c>
      <c r="J85" s="92">
        <v>59</v>
      </c>
      <c r="K85" s="7">
        <f t="shared" si="1"/>
        <v>76436.47388744279</v>
      </c>
      <c r="L85" s="33"/>
    </row>
    <row r="86" spans="1:12" ht="12.75">
      <c r="A86" s="2">
        <v>40513</v>
      </c>
      <c r="C86" s="181">
        <f t="shared" si="2"/>
        <v>825.4166666666666</v>
      </c>
      <c r="D86" s="181">
        <f t="shared" si="2"/>
        <v>0</v>
      </c>
      <c r="E86" s="182">
        <v>138.6746786530365</v>
      </c>
      <c r="F86" s="7">
        <v>31</v>
      </c>
      <c r="G86" s="7">
        <v>0</v>
      </c>
      <c r="H86" s="1">
        <v>368</v>
      </c>
      <c r="I86" s="87">
        <f t="shared" si="4"/>
        <v>1</v>
      </c>
      <c r="J86" s="92">
        <v>60</v>
      </c>
      <c r="K86" s="7">
        <f t="shared" si="1"/>
        <v>88442.66681843401</v>
      </c>
      <c r="L86" s="33"/>
    </row>
    <row r="87" spans="1:12" ht="12.75">
      <c r="A87" s="2">
        <v>40544</v>
      </c>
      <c r="C87" s="181">
        <f>C75</f>
        <v>947.1833333333334</v>
      </c>
      <c r="D87" s="181">
        <f>D75</f>
        <v>0</v>
      </c>
      <c r="E87" s="88">
        <v>139.03916243618784</v>
      </c>
      <c r="F87" s="7">
        <v>31</v>
      </c>
      <c r="G87" s="7">
        <v>0</v>
      </c>
      <c r="H87" s="37">
        <v>320</v>
      </c>
      <c r="I87" s="87">
        <f t="shared" si="4"/>
        <v>1</v>
      </c>
      <c r="J87" s="92">
        <v>61</v>
      </c>
      <c r="K87" s="7">
        <f t="shared" si="1"/>
        <v>94538.21259326863</v>
      </c>
      <c r="L87" s="33"/>
    </row>
    <row r="88" spans="1:12" ht="12.75">
      <c r="A88" s="2">
        <v>40575</v>
      </c>
      <c r="C88" s="181">
        <f aca="true" t="shared" si="5" ref="C88:D98">C76</f>
        <v>817.8666666666667</v>
      </c>
      <c r="D88" s="181">
        <f t="shared" si="5"/>
        <v>0</v>
      </c>
      <c r="E88" s="88">
        <v>139.4046042055373</v>
      </c>
      <c r="F88" s="7">
        <v>28</v>
      </c>
      <c r="G88" s="7">
        <v>0</v>
      </c>
      <c r="H88" s="37">
        <v>304</v>
      </c>
      <c r="I88" s="87">
        <f t="shared" si="4"/>
        <v>1</v>
      </c>
      <c r="J88" s="92">
        <v>62</v>
      </c>
      <c r="K88" s="7">
        <f t="shared" si="1"/>
        <v>81788.82751365608</v>
      </c>
      <c r="L88" s="33"/>
    </row>
    <row r="89" spans="1:12" ht="12.75">
      <c r="A89" s="2">
        <v>40603</v>
      </c>
      <c r="C89" s="181">
        <f t="shared" si="5"/>
        <v>700.6333333333333</v>
      </c>
      <c r="D89" s="181">
        <f t="shared" si="5"/>
        <v>0</v>
      </c>
      <c r="E89" s="88">
        <v>139.77100647899545</v>
      </c>
      <c r="F89" s="7">
        <v>31</v>
      </c>
      <c r="G89" s="7">
        <v>1</v>
      </c>
      <c r="H89" s="37">
        <v>368</v>
      </c>
      <c r="I89" s="87">
        <f t="shared" si="4"/>
        <v>1</v>
      </c>
      <c r="J89" s="92">
        <v>63</v>
      </c>
      <c r="K89" s="7">
        <f t="shared" si="1"/>
        <v>84915.8689529606</v>
      </c>
      <c r="L89" s="33"/>
    </row>
    <row r="90" spans="1:12" ht="12.75">
      <c r="A90" s="2">
        <v>40634</v>
      </c>
      <c r="C90" s="181">
        <f t="shared" si="5"/>
        <v>404.5666666666666</v>
      </c>
      <c r="D90" s="181">
        <f t="shared" si="5"/>
        <v>0</v>
      </c>
      <c r="E90" s="88">
        <v>140.1383717810907</v>
      </c>
      <c r="F90" s="7">
        <v>30</v>
      </c>
      <c r="G90" s="7">
        <v>1</v>
      </c>
      <c r="H90" s="37">
        <v>320</v>
      </c>
      <c r="I90" s="87">
        <f t="shared" si="4"/>
        <v>1</v>
      </c>
      <c r="J90" s="92">
        <v>64</v>
      </c>
      <c r="K90" s="7">
        <f t="shared" si="1"/>
        <v>71576.61744082283</v>
      </c>
      <c r="L90" s="33"/>
    </row>
    <row r="91" spans="1:12" ht="12.75">
      <c r="A91" s="2">
        <v>40664</v>
      </c>
      <c r="C91" s="181">
        <f t="shared" si="5"/>
        <v>226.51666666666665</v>
      </c>
      <c r="D91" s="181">
        <f t="shared" si="5"/>
        <v>4.8999999999999995</v>
      </c>
      <c r="E91" s="88">
        <v>140.50670264298682</v>
      </c>
      <c r="F91" s="7">
        <v>31</v>
      </c>
      <c r="G91" s="7">
        <v>1</v>
      </c>
      <c r="H91" s="37">
        <v>320</v>
      </c>
      <c r="I91" s="87">
        <f t="shared" si="4"/>
        <v>1</v>
      </c>
      <c r="J91" s="92">
        <v>65</v>
      </c>
      <c r="K91" s="7">
        <f t="shared" si="1"/>
        <v>66832.16046260833</v>
      </c>
      <c r="L91" s="33"/>
    </row>
    <row r="92" spans="1:12" ht="12.75">
      <c r="A92" s="2">
        <v>40695</v>
      </c>
      <c r="C92" s="181">
        <f t="shared" si="5"/>
        <v>64.51666666666667</v>
      </c>
      <c r="D92" s="181">
        <f t="shared" si="5"/>
        <v>37.38333333333333</v>
      </c>
      <c r="E92" s="88">
        <v>140.87600160250034</v>
      </c>
      <c r="F92" s="7">
        <v>30</v>
      </c>
      <c r="G92" s="7">
        <v>0</v>
      </c>
      <c r="H92" s="37">
        <v>352</v>
      </c>
      <c r="I92" s="62">
        <v>1</v>
      </c>
      <c r="J92" s="92">
        <v>66</v>
      </c>
      <c r="K92" s="7">
        <f t="shared" si="1"/>
        <v>53691.42756763862</v>
      </c>
      <c r="L92" s="33"/>
    </row>
    <row r="93" spans="1:12" ht="12.75">
      <c r="A93" s="2">
        <v>40725</v>
      </c>
      <c r="C93" s="181">
        <f t="shared" si="5"/>
        <v>25.616666666666664</v>
      </c>
      <c r="D93" s="181">
        <f t="shared" si="5"/>
        <v>51.63333333333333</v>
      </c>
      <c r="E93" s="88">
        <v>141.246271204118</v>
      </c>
      <c r="F93" s="7">
        <v>31</v>
      </c>
      <c r="G93" s="7">
        <v>0</v>
      </c>
      <c r="H93" s="37">
        <v>336</v>
      </c>
      <c r="I93" s="87">
        <f aca="true" t="shared" si="6" ref="I93:I98">I92+($I$92-$I$81)/11</f>
        <v>1</v>
      </c>
      <c r="J93" s="92">
        <v>67</v>
      </c>
      <c r="K93" s="7">
        <f t="shared" si="1"/>
        <v>54425.43612392488</v>
      </c>
      <c r="L93" s="33"/>
    </row>
    <row r="94" spans="1:12" ht="12.75">
      <c r="A94" s="2">
        <v>40756</v>
      </c>
      <c r="C94" s="181">
        <f t="shared" si="5"/>
        <v>45.083333333333336</v>
      </c>
      <c r="D94" s="181">
        <f t="shared" si="5"/>
        <v>34.666666666666664</v>
      </c>
      <c r="E94" s="88">
        <v>141.61751399901428</v>
      </c>
      <c r="F94" s="7">
        <v>31</v>
      </c>
      <c r="G94" s="7">
        <v>0</v>
      </c>
      <c r="H94" s="37">
        <v>336</v>
      </c>
      <c r="I94" s="87">
        <f t="shared" si="6"/>
        <v>1</v>
      </c>
      <c r="J94" s="92">
        <v>68</v>
      </c>
      <c r="K94" s="7">
        <f t="shared" si="1"/>
        <v>56141.98009146473</v>
      </c>
      <c r="L94" s="33"/>
    </row>
    <row r="95" spans="1:12" ht="12.75">
      <c r="A95" s="2">
        <v>40787</v>
      </c>
      <c r="C95" s="181">
        <f t="shared" si="5"/>
        <v>123.90000000000002</v>
      </c>
      <c r="D95" s="181">
        <f t="shared" si="5"/>
        <v>10.850000000000001</v>
      </c>
      <c r="E95" s="88">
        <v>141.98973254506907</v>
      </c>
      <c r="F95" s="7">
        <v>30</v>
      </c>
      <c r="G95" s="7">
        <v>1</v>
      </c>
      <c r="H95" s="37">
        <v>336</v>
      </c>
      <c r="I95" s="87">
        <f t="shared" si="6"/>
        <v>1</v>
      </c>
      <c r="J95" s="92">
        <v>69</v>
      </c>
      <c r="K95" s="7">
        <f t="shared" si="1"/>
        <v>59397.132590822366</v>
      </c>
      <c r="L95" s="33"/>
    </row>
    <row r="96" spans="1:12" ht="12.75">
      <c r="A96" s="2">
        <v>40817</v>
      </c>
      <c r="C96" s="181">
        <f t="shared" si="5"/>
        <v>349.3333333333333</v>
      </c>
      <c r="D96" s="181">
        <f t="shared" si="5"/>
        <v>1.2166666666666666</v>
      </c>
      <c r="E96" s="88">
        <v>142.3629294068852</v>
      </c>
      <c r="F96" s="7">
        <v>31</v>
      </c>
      <c r="G96" s="7">
        <v>1</v>
      </c>
      <c r="H96" s="37">
        <v>320</v>
      </c>
      <c r="I96" s="87">
        <f t="shared" si="6"/>
        <v>1</v>
      </c>
      <c r="J96" s="92">
        <v>70</v>
      </c>
      <c r="K96" s="7">
        <f t="shared" si="1"/>
        <v>72040.65166201617</v>
      </c>
      <c r="L96" s="33"/>
    </row>
    <row r="97" spans="1:12" ht="12.75">
      <c r="A97" s="2">
        <v>40848</v>
      </c>
      <c r="C97" s="181">
        <f t="shared" si="5"/>
        <v>537.1500000000001</v>
      </c>
      <c r="D97" s="181">
        <f t="shared" si="5"/>
        <v>0</v>
      </c>
      <c r="E97" s="88">
        <v>142.73710715580614</v>
      </c>
      <c r="F97" s="7">
        <v>30</v>
      </c>
      <c r="G97" s="7">
        <v>1</v>
      </c>
      <c r="H97" s="37">
        <v>336</v>
      </c>
      <c r="I97" s="87">
        <f t="shared" si="6"/>
        <v>1</v>
      </c>
      <c r="J97" s="92">
        <v>71</v>
      </c>
      <c r="K97" s="7">
        <f t="shared" si="1"/>
        <v>76611.43632731988</v>
      </c>
      <c r="L97" s="33"/>
    </row>
    <row r="98" spans="1:12" ht="12.75">
      <c r="A98" s="2">
        <v>40878</v>
      </c>
      <c r="C98" s="181">
        <f t="shared" si="5"/>
        <v>825.4166666666666</v>
      </c>
      <c r="D98" s="181">
        <f t="shared" si="5"/>
        <v>0</v>
      </c>
      <c r="E98" s="182">
        <v>143.11226836993367</v>
      </c>
      <c r="F98" s="7">
        <v>31</v>
      </c>
      <c r="G98" s="7">
        <v>0</v>
      </c>
      <c r="H98" s="37">
        <v>368</v>
      </c>
      <c r="I98" s="87">
        <f t="shared" si="6"/>
        <v>1</v>
      </c>
      <c r="J98" s="92">
        <v>72</v>
      </c>
      <c r="K98" s="7">
        <f t="shared" si="1"/>
        <v>88625.26102054746</v>
      </c>
      <c r="L98" s="33"/>
    </row>
    <row r="99" spans="1:28" ht="12.75">
      <c r="A99" s="2"/>
      <c r="Z99" s="8"/>
      <c r="AA99" s="8"/>
      <c r="AB99" s="8"/>
    </row>
    <row r="100" spans="1:11" ht="12.75">
      <c r="A100" s="2"/>
      <c r="C100" s="15"/>
      <c r="D100" s="1" t="s">
        <v>57</v>
      </c>
      <c r="K100" s="33">
        <f>SUM(K3:K98)</f>
        <v>-5248501624846.709</v>
      </c>
    </row>
    <row r="101" ht="12.75">
      <c r="A101" s="2"/>
    </row>
    <row r="102" spans="1:13" ht="12.75">
      <c r="A102" s="13">
        <v>2003</v>
      </c>
      <c r="K102" s="4"/>
      <c r="L102" s="25"/>
      <c r="M102" s="3"/>
    </row>
    <row r="103" spans="1:13" ht="12.75">
      <c r="A103">
        <v>2004</v>
      </c>
      <c r="B103" s="4">
        <f>SUM(B3:B14)</f>
        <v>870724.3245796333</v>
      </c>
      <c r="K103" s="4">
        <f>SUM(K3:K14)</f>
        <v>-780182829385.3782</v>
      </c>
      <c r="L103" s="25">
        <f aca="true" t="shared" si="7" ref="L103:L108">K103-B103</f>
        <v>-780183700109.7028</v>
      </c>
      <c r="M103" s="3">
        <f aca="true" t="shared" si="8" ref="M103:M108">L103/B103</f>
        <v>-896016.8885672953</v>
      </c>
    </row>
    <row r="104" spans="1:28" ht="12.75">
      <c r="A104" s="13">
        <v>2005</v>
      </c>
      <c r="B104" s="4">
        <f>SUM(B15:B26)</f>
        <v>867845.8435669751</v>
      </c>
      <c r="K104" s="4">
        <f>SUM(K15:K26)</f>
        <v>-851108637609.2416</v>
      </c>
      <c r="L104" s="25">
        <f t="shared" si="7"/>
        <v>-851109505455.0852</v>
      </c>
      <c r="M104" s="3">
        <f t="shared" si="8"/>
        <v>-980715.0794856595</v>
      </c>
      <c r="Z104" s="8"/>
      <c r="AA104" s="8"/>
      <c r="AB104" s="8"/>
    </row>
    <row r="105" spans="1:13" ht="12.75">
      <c r="A105">
        <v>2006</v>
      </c>
      <c r="B105" s="4">
        <f>SUM(B27:B38)</f>
        <v>867845.6924239561</v>
      </c>
      <c r="K105" s="4">
        <f>SUM(K27:K38)</f>
        <v>-851108640860.4915</v>
      </c>
      <c r="L105" s="25">
        <f t="shared" si="7"/>
        <v>-851109508706.1838</v>
      </c>
      <c r="M105" s="3">
        <f t="shared" si="8"/>
        <v>-980715.2540320539</v>
      </c>
    </row>
    <row r="106" spans="1:13" ht="12.75">
      <c r="A106" s="13">
        <v>2007</v>
      </c>
      <c r="B106" s="4">
        <f>SUM(B39:B50)</f>
        <v>867845.8719062913</v>
      </c>
      <c r="K106" s="4">
        <f>SUM(K39:K50)</f>
        <v>-851108626347.2428</v>
      </c>
      <c r="L106" s="25">
        <f t="shared" si="7"/>
        <v>-851109494193.1147</v>
      </c>
      <c r="M106" s="3">
        <f t="shared" si="8"/>
        <v>-980715.0344836995</v>
      </c>
    </row>
    <row r="107" spans="1:13" ht="12.75">
      <c r="A107">
        <v>2008</v>
      </c>
      <c r="B107" s="4">
        <f>SUM(B51:B62)</f>
        <v>870724.371811827</v>
      </c>
      <c r="K107" s="4">
        <f>SUM(K51:K62)</f>
        <v>-851108613882.1455</v>
      </c>
      <c r="L107" s="25">
        <f t="shared" si="7"/>
        <v>-851109484606.5173</v>
      </c>
      <c r="M107" s="3">
        <f t="shared" si="8"/>
        <v>-977472.908947645</v>
      </c>
    </row>
    <row r="108" spans="1:13" ht="12.75">
      <c r="A108" s="13">
        <v>2009</v>
      </c>
      <c r="B108" s="4">
        <f>SUM(B63:B74)</f>
        <v>867845.8624598526</v>
      </c>
      <c r="K108" s="4">
        <f>SUM(K63:K74)</f>
        <v>-851108622298.7051</v>
      </c>
      <c r="L108" s="25">
        <f t="shared" si="7"/>
        <v>-851109490144.5675</v>
      </c>
      <c r="M108" s="3">
        <f t="shared" si="8"/>
        <v>-980715.0404936576</v>
      </c>
    </row>
    <row r="109" spans="1:13" ht="12.75">
      <c r="A109">
        <v>2010</v>
      </c>
      <c r="B109" s="192">
        <f>B108</f>
        <v>867845.8624598526</v>
      </c>
      <c r="C109" s="1" t="s">
        <v>114</v>
      </c>
      <c r="K109" s="4">
        <f>SUM(K75:K86)</f>
        <v>-212776515048.5161</v>
      </c>
      <c r="L109" s="25"/>
      <c r="M109" s="3"/>
    </row>
    <row r="110" spans="1:11" ht="12.75">
      <c r="A110" s="13">
        <v>2011</v>
      </c>
      <c r="B110" s="192">
        <f>B108</f>
        <v>867845.8624598526</v>
      </c>
      <c r="K110" s="4">
        <f>SUM(K87:K98)</f>
        <v>860585.0123470507</v>
      </c>
    </row>
    <row r="111" ht="12.75">
      <c r="K111" s="4"/>
    </row>
    <row r="112" spans="1:12" ht="12.75">
      <c r="A112" t="s">
        <v>59</v>
      </c>
      <c r="B112" s="4">
        <f>SUM(B102:B108)</f>
        <v>5212831.966748535</v>
      </c>
      <c r="K112" s="4">
        <f>SUM(K102:K108)</f>
        <v>-5035725970383.205</v>
      </c>
      <c r="L112" s="4">
        <f>K112-B112</f>
        <v>-5035731183215.172</v>
      </c>
    </row>
    <row r="114" spans="11:12" ht="12.75">
      <c r="K114" s="4">
        <f>SUM(K102:K110)</f>
        <v>-5248501624846.708</v>
      </c>
      <c r="L114" s="33">
        <f>K100-K114</f>
        <v>0</v>
      </c>
    </row>
    <row r="115" spans="11:13" ht="12.75">
      <c r="K115" s="15"/>
      <c r="L115" s="15" t="s">
        <v>47</v>
      </c>
      <c r="M115" s="15"/>
    </row>
    <row r="117" spans="26:28" ht="12.75">
      <c r="Z117" s="8"/>
      <c r="AA117" s="8"/>
      <c r="AB117" s="8"/>
    </row>
    <row r="129" spans="26:28" ht="12.75">
      <c r="Z129" s="8"/>
      <c r="AA129" s="8"/>
      <c r="AB129" s="8"/>
    </row>
  </sheetData>
  <sheetProtection/>
  <printOptions/>
  <pageMargins left="0.38" right="0.75" top="0.73" bottom="0.74" header="0.5" footer="0.5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9"/>
  <sheetViews>
    <sheetView zoomScalePageLayoutView="0" workbookViewId="0" topLeftCell="A89">
      <selection activeCell="B110" sqref="B110"/>
    </sheetView>
  </sheetViews>
  <sheetFormatPr defaultColWidth="9.140625" defaultRowHeight="12.75"/>
  <cols>
    <col min="1" max="1" width="11.8515625" style="0" customWidth="1"/>
    <col min="2" max="2" width="18.00390625" style="4" customWidth="1"/>
    <col min="3" max="3" width="11.7109375" style="1" customWidth="1"/>
    <col min="4" max="4" width="13.421875" style="1" customWidth="1"/>
    <col min="5" max="5" width="14.421875" style="23" customWidth="1"/>
    <col min="6" max="6" width="10.140625" style="1" customWidth="1"/>
    <col min="7" max="7" width="10.140625" style="90" customWidth="1"/>
    <col min="8" max="9" width="12.421875" style="1" customWidth="1"/>
    <col min="10" max="10" width="13.00390625" style="1" customWidth="1"/>
    <col min="11" max="11" width="15.421875" style="1" bestFit="1" customWidth="1"/>
    <col min="12" max="12" width="17.00390625" style="1" customWidth="1"/>
    <col min="13" max="13" width="12.421875" style="1" customWidth="1"/>
    <col min="14" max="14" width="25.8515625" style="0" bestFit="1" customWidth="1"/>
    <col min="15" max="17" width="18.00390625" style="0" customWidth="1"/>
    <col min="18" max="18" width="17.140625" style="0" customWidth="1"/>
    <col min="19" max="20" width="15.7109375" style="0" customWidth="1"/>
    <col min="21" max="21" width="15.00390625" style="0" customWidth="1"/>
    <col min="22" max="23" width="14.140625" style="0" bestFit="1" customWidth="1"/>
    <col min="24" max="24" width="11.7109375" style="0" bestFit="1" customWidth="1"/>
    <col min="25" max="25" width="11.8515625" style="0" bestFit="1" customWidth="1"/>
    <col min="26" max="26" width="12.57421875" style="4" customWidth="1"/>
    <col min="27" max="27" width="11.28125" style="4" customWidth="1"/>
    <col min="28" max="28" width="11.57421875" style="4" customWidth="1"/>
    <col min="29" max="29" width="9.28125" style="4" customWidth="1"/>
    <col min="30" max="30" width="9.140625" style="4" customWidth="1"/>
    <col min="31" max="31" width="11.7109375" style="4" bestFit="1" customWidth="1"/>
    <col min="32" max="32" width="10.7109375" style="4" bestFit="1" customWidth="1"/>
    <col min="33" max="34" width="9.140625" style="4" customWidth="1"/>
  </cols>
  <sheetData>
    <row r="1" spans="1:15" ht="12.75">
      <c r="A1" s="203" t="s">
        <v>123</v>
      </c>
      <c r="B1" s="26"/>
      <c r="C1" s="31"/>
      <c r="D1" s="31"/>
      <c r="E1" s="23" t="s">
        <v>90</v>
      </c>
      <c r="I1" s="17"/>
      <c r="M1" s="203" t="s">
        <v>123</v>
      </c>
      <c r="N1" s="204"/>
      <c r="O1" s="204"/>
    </row>
    <row r="2" spans="2:26" ht="42" customHeight="1">
      <c r="B2" s="5" t="s">
        <v>64</v>
      </c>
      <c r="C2" s="9" t="s">
        <v>1</v>
      </c>
      <c r="D2" s="9" t="s">
        <v>2</v>
      </c>
      <c r="E2" s="21" t="s">
        <v>5</v>
      </c>
      <c r="F2" s="9" t="s">
        <v>3</v>
      </c>
      <c r="G2" s="9" t="s">
        <v>11</v>
      </c>
      <c r="H2" s="9" t="s">
        <v>4</v>
      </c>
      <c r="I2" s="9" t="s">
        <v>51</v>
      </c>
      <c r="J2" s="91" t="s">
        <v>88</v>
      </c>
      <c r="K2" s="9" t="s">
        <v>8</v>
      </c>
      <c r="L2" s="9" t="s">
        <v>9</v>
      </c>
      <c r="M2" t="s">
        <v>13</v>
      </c>
      <c r="Z2" s="6"/>
    </row>
    <row r="3" spans="1:13" ht="13.5" thickBot="1">
      <c r="A3" s="2">
        <v>37987</v>
      </c>
      <c r="B3" s="72">
        <f>'Data Input'!AH111</f>
        <v>10428.78329869639</v>
      </c>
      <c r="C3">
        <v>1129.7</v>
      </c>
      <c r="D3">
        <v>0</v>
      </c>
      <c r="E3" s="88">
        <v>127.53411264087498</v>
      </c>
      <c r="F3" s="7">
        <v>31</v>
      </c>
      <c r="G3" s="7">
        <v>0</v>
      </c>
      <c r="H3" s="7">
        <v>336.288</v>
      </c>
      <c r="I3" s="166">
        <f>'Data Input'!AJ111</f>
        <v>17</v>
      </c>
      <c r="J3" s="92">
        <v>0</v>
      </c>
      <c r="K3" s="7">
        <f>$N$18+C3*$N$19+D3*$N$20+E3*$N$21+F3*$N$22+G3*$N$23+H3*$N$24+I3*$N$25+J3*$N$26</f>
        <v>9543.481001875185</v>
      </c>
      <c r="L3" s="7"/>
      <c r="M3"/>
    </row>
    <row r="4" spans="1:14" ht="12.75">
      <c r="A4" s="2">
        <v>38018</v>
      </c>
      <c r="B4" s="72">
        <f>'Data Input'!AH112</f>
        <v>10176.71452862271</v>
      </c>
      <c r="C4">
        <v>780.2</v>
      </c>
      <c r="D4">
        <v>0</v>
      </c>
      <c r="E4" s="88">
        <v>127.79681203173486</v>
      </c>
      <c r="F4" s="7">
        <v>29</v>
      </c>
      <c r="G4" s="7">
        <v>0</v>
      </c>
      <c r="H4" s="7">
        <v>320.16</v>
      </c>
      <c r="I4" s="166">
        <f>'Data Input'!AJ112</f>
        <v>18</v>
      </c>
      <c r="J4" s="92">
        <v>0</v>
      </c>
      <c r="K4" s="7">
        <f aca="true" t="shared" si="0" ref="K4:K67">$N$18+C4*$N$19+D4*$N$20+E4*$N$21+F4*$N$22+G4*$N$23+H4*$N$24+I4*$N$25+J4*$N$26</f>
        <v>9702.620129454019</v>
      </c>
      <c r="L4" s="7"/>
      <c r="M4" s="86" t="s">
        <v>14</v>
      </c>
      <c r="N4" s="86"/>
    </row>
    <row r="5" spans="1:14" ht="12.75">
      <c r="A5" s="2">
        <v>38047</v>
      </c>
      <c r="B5" s="72">
        <f>'Data Input'!AH113</f>
        <v>9729.17060268279</v>
      </c>
      <c r="C5">
        <v>662.7</v>
      </c>
      <c r="D5">
        <v>0</v>
      </c>
      <c r="E5" s="88">
        <v>128.06005254032812</v>
      </c>
      <c r="F5" s="7">
        <v>31</v>
      </c>
      <c r="G5" s="7">
        <v>1</v>
      </c>
      <c r="H5" s="7">
        <v>368.28</v>
      </c>
      <c r="I5" s="166">
        <f>'Data Input'!AJ113</f>
        <v>18</v>
      </c>
      <c r="J5" s="92">
        <v>0</v>
      </c>
      <c r="K5" s="7">
        <f t="shared" si="0"/>
        <v>9994.75043652749</v>
      </c>
      <c r="L5" s="7"/>
      <c r="M5" s="24" t="s">
        <v>15</v>
      </c>
      <c r="N5" s="24">
        <v>0.9445398806465345</v>
      </c>
    </row>
    <row r="6" spans="1:14" ht="12.75">
      <c r="A6" s="2">
        <v>38078</v>
      </c>
      <c r="B6" s="72">
        <f>'Data Input'!AH114</f>
        <v>9551.775930474212</v>
      </c>
      <c r="C6">
        <v>460</v>
      </c>
      <c r="D6">
        <v>0</v>
      </c>
      <c r="E6" s="88">
        <v>128.32383528126866</v>
      </c>
      <c r="F6" s="7">
        <v>30</v>
      </c>
      <c r="G6" s="7">
        <v>1</v>
      </c>
      <c r="H6" s="7">
        <v>336.24</v>
      </c>
      <c r="I6" s="166">
        <f>'Data Input'!AJ114</f>
        <v>18</v>
      </c>
      <c r="J6" s="92">
        <v>0</v>
      </c>
      <c r="K6" s="7">
        <f t="shared" si="0"/>
        <v>9896.595178003192</v>
      </c>
      <c r="L6" s="7"/>
      <c r="M6" s="24" t="s">
        <v>16</v>
      </c>
      <c r="N6" s="24">
        <v>0.8921555861317697</v>
      </c>
    </row>
    <row r="7" spans="1:14" ht="12.75">
      <c r="A7" s="2">
        <v>38108</v>
      </c>
      <c r="B7" s="72">
        <f>'Data Input'!AH115</f>
        <v>10913.895711316834</v>
      </c>
      <c r="C7">
        <v>258.3</v>
      </c>
      <c r="D7">
        <v>1</v>
      </c>
      <c r="E7" s="88">
        <v>128.58816137146633</v>
      </c>
      <c r="F7" s="7">
        <v>31</v>
      </c>
      <c r="G7" s="7">
        <v>1</v>
      </c>
      <c r="H7" s="7">
        <v>319.92</v>
      </c>
      <c r="I7" s="166">
        <f>'Data Input'!AJ115</f>
        <v>18</v>
      </c>
      <c r="J7" s="92">
        <v>0</v>
      </c>
      <c r="K7" s="7">
        <f t="shared" si="0"/>
        <v>10428.99099999046</v>
      </c>
      <c r="L7" s="7"/>
      <c r="M7" s="24" t="s">
        <v>17</v>
      </c>
      <c r="N7" s="24">
        <v>0.8784610573865975</v>
      </c>
    </row>
    <row r="8" spans="1:14" ht="12.75">
      <c r="A8" s="2">
        <v>38139</v>
      </c>
      <c r="B8" s="72">
        <f>'Data Input'!AH116</f>
        <v>9407.642168902321</v>
      </c>
      <c r="C8">
        <v>105.1</v>
      </c>
      <c r="D8">
        <v>7.8</v>
      </c>
      <c r="E8" s="88">
        <v>128.85303193013166</v>
      </c>
      <c r="F8" s="7">
        <v>30</v>
      </c>
      <c r="G8" s="7">
        <v>0</v>
      </c>
      <c r="H8" s="7">
        <v>352.08</v>
      </c>
      <c r="I8" s="166">
        <f>'Data Input'!AJ116</f>
        <v>18</v>
      </c>
      <c r="J8" s="92">
        <v>0</v>
      </c>
      <c r="K8" s="7">
        <f t="shared" si="0"/>
        <v>10082.41999213851</v>
      </c>
      <c r="L8" s="7"/>
      <c r="M8" s="24" t="s">
        <v>18</v>
      </c>
      <c r="N8" s="24">
        <v>932.3281084830734</v>
      </c>
    </row>
    <row r="9" spans="1:14" ht="13.5" thickBot="1">
      <c r="A9" s="2">
        <v>38169</v>
      </c>
      <c r="B9" s="72">
        <f>'Data Input'!AH117</f>
        <v>10056.433024749671</v>
      </c>
      <c r="C9">
        <v>30.1</v>
      </c>
      <c r="D9">
        <v>39.3</v>
      </c>
      <c r="E9" s="88">
        <v>129.11844807878055</v>
      </c>
      <c r="F9" s="7">
        <v>31</v>
      </c>
      <c r="G9" s="7">
        <v>0</v>
      </c>
      <c r="H9" s="7">
        <v>336.288</v>
      </c>
      <c r="I9" s="166">
        <f>'Data Input'!AJ117</f>
        <v>18</v>
      </c>
      <c r="J9" s="92">
        <v>0</v>
      </c>
      <c r="K9" s="7">
        <f t="shared" si="0"/>
        <v>10248.321188171341</v>
      </c>
      <c r="L9" s="7"/>
      <c r="M9" s="36" t="s">
        <v>19</v>
      </c>
      <c r="N9" s="36">
        <v>72</v>
      </c>
    </row>
    <row r="10" spans="1:13" ht="12.75">
      <c r="A10" s="2">
        <v>38200</v>
      </c>
      <c r="B10" s="72">
        <f>'Data Input'!AH118</f>
        <v>9895.597959569244</v>
      </c>
      <c r="C10">
        <v>82.3</v>
      </c>
      <c r="D10">
        <v>15</v>
      </c>
      <c r="E10" s="88">
        <v>129.38441094123903</v>
      </c>
      <c r="F10" s="7">
        <v>31</v>
      </c>
      <c r="G10" s="7">
        <v>0</v>
      </c>
      <c r="H10" s="7">
        <v>336.288</v>
      </c>
      <c r="I10" s="166">
        <f>'Data Input'!AJ118</f>
        <v>18</v>
      </c>
      <c r="J10" s="92">
        <v>0</v>
      </c>
      <c r="K10" s="7">
        <f t="shared" si="0"/>
        <v>10454.167004975292</v>
      </c>
      <c r="L10" s="7"/>
      <c r="M10"/>
    </row>
    <row r="11" spans="1:13" ht="13.5" thickBot="1">
      <c r="A11" s="2">
        <v>38231</v>
      </c>
      <c r="B11" s="72">
        <f>'Data Input'!AH119</f>
        <v>10185.528055922918</v>
      </c>
      <c r="C11">
        <v>92.8</v>
      </c>
      <c r="D11">
        <v>19.5</v>
      </c>
      <c r="E11" s="88">
        <v>129.65092164364802</v>
      </c>
      <c r="F11" s="7">
        <v>30</v>
      </c>
      <c r="G11" s="7">
        <v>1</v>
      </c>
      <c r="H11" s="7">
        <v>336.24</v>
      </c>
      <c r="I11" s="166">
        <f>'Data Input'!AJ119</f>
        <v>18</v>
      </c>
      <c r="J11" s="92">
        <v>0</v>
      </c>
      <c r="K11" s="7">
        <f t="shared" si="0"/>
        <v>9819.492124850209</v>
      </c>
      <c r="L11" s="7"/>
      <c r="M11" t="s">
        <v>20</v>
      </c>
    </row>
    <row r="12" spans="1:18" ht="12.75">
      <c r="A12" s="2">
        <v>38261</v>
      </c>
      <c r="B12" s="72">
        <f>'Data Input'!AH120</f>
        <v>10587.256754203665</v>
      </c>
      <c r="C12">
        <v>325</v>
      </c>
      <c r="D12">
        <v>0</v>
      </c>
      <c r="E12" s="88">
        <v>129.91798131446814</v>
      </c>
      <c r="F12" s="7">
        <v>31</v>
      </c>
      <c r="G12" s="7">
        <v>1</v>
      </c>
      <c r="H12" s="7">
        <v>319.92</v>
      </c>
      <c r="I12" s="166">
        <f>'Data Input'!AJ120</f>
        <v>18</v>
      </c>
      <c r="J12" s="92">
        <v>0</v>
      </c>
      <c r="K12" s="7">
        <f t="shared" si="0"/>
        <v>10350.738127809424</v>
      </c>
      <c r="L12" s="7"/>
      <c r="M12" s="85"/>
      <c r="N12" s="85" t="s">
        <v>24</v>
      </c>
      <c r="O12" s="85" t="s">
        <v>25</v>
      </c>
      <c r="P12" s="85" t="s">
        <v>26</v>
      </c>
      <c r="Q12" s="85" t="s">
        <v>27</v>
      </c>
      <c r="R12" s="85" t="s">
        <v>28</v>
      </c>
    </row>
    <row r="13" spans="1:18" ht="12.75">
      <c r="A13" s="2">
        <v>38292</v>
      </c>
      <c r="B13" s="72">
        <f>'Data Input'!AH121</f>
        <v>9598.63026638957</v>
      </c>
      <c r="C13">
        <v>530</v>
      </c>
      <c r="D13">
        <v>0</v>
      </c>
      <c r="E13" s="88">
        <v>130.18559108448443</v>
      </c>
      <c r="F13" s="7">
        <v>30</v>
      </c>
      <c r="G13" s="7">
        <v>1</v>
      </c>
      <c r="H13" s="7">
        <v>352.08</v>
      </c>
      <c r="I13" s="166">
        <f>'Data Input'!AJ121</f>
        <v>18</v>
      </c>
      <c r="J13" s="92">
        <v>0</v>
      </c>
      <c r="K13" s="7">
        <f t="shared" si="0"/>
        <v>9693.892018688213</v>
      </c>
      <c r="L13" s="7"/>
      <c r="M13" s="24" t="s">
        <v>21</v>
      </c>
      <c r="N13" s="24">
        <v>8</v>
      </c>
      <c r="O13" s="24">
        <v>453023832.51983976</v>
      </c>
      <c r="P13" s="24">
        <v>56627979.06497997</v>
      </c>
      <c r="Q13" s="24">
        <v>65.14686286275406</v>
      </c>
      <c r="R13" s="24">
        <v>1.5342557054243728E-27</v>
      </c>
    </row>
    <row r="14" spans="1:18" ht="12.75">
      <c r="A14" s="2">
        <v>38322</v>
      </c>
      <c r="B14" s="72">
        <f>'Data Input'!AH122</f>
        <v>10049.263177781975</v>
      </c>
      <c r="C14">
        <v>895.5</v>
      </c>
      <c r="D14">
        <v>0</v>
      </c>
      <c r="E14" s="88">
        <v>130.45375208681136</v>
      </c>
      <c r="F14" s="7">
        <v>31</v>
      </c>
      <c r="G14" s="7">
        <v>0</v>
      </c>
      <c r="H14" s="7">
        <v>336.288</v>
      </c>
      <c r="I14" s="166">
        <f>'Data Input'!AJ122</f>
        <v>19</v>
      </c>
      <c r="J14" s="92">
        <v>0</v>
      </c>
      <c r="K14" s="7">
        <f t="shared" si="0"/>
        <v>10817.386890397307</v>
      </c>
      <c r="L14" s="7"/>
      <c r="M14" s="24" t="s">
        <v>22</v>
      </c>
      <c r="N14" s="24">
        <v>63</v>
      </c>
      <c r="O14" s="24">
        <v>54761849.217660405</v>
      </c>
      <c r="P14" s="24">
        <v>869235.7018676255</v>
      </c>
      <c r="Q14" s="24"/>
      <c r="R14" s="24"/>
    </row>
    <row r="15" spans="1:18" ht="13.5" thickBot="1">
      <c r="A15" s="2">
        <v>38353</v>
      </c>
      <c r="B15" s="72">
        <f>'Data Input'!AH123</f>
        <v>10758.152276591723</v>
      </c>
      <c r="C15">
        <v>1011.1</v>
      </c>
      <c r="D15">
        <v>0</v>
      </c>
      <c r="E15" s="88">
        <v>130.7437021568508</v>
      </c>
      <c r="F15" s="7">
        <v>31</v>
      </c>
      <c r="G15" s="7">
        <v>0</v>
      </c>
      <c r="H15" s="7">
        <v>319.92</v>
      </c>
      <c r="I15" s="166">
        <f>'Data Input'!AJ123</f>
        <v>19</v>
      </c>
      <c r="J15" s="92">
        <v>0</v>
      </c>
      <c r="K15" s="7">
        <f t="shared" si="0"/>
        <v>10843.667666915118</v>
      </c>
      <c r="L15" s="7"/>
      <c r="M15" s="36" t="s">
        <v>7</v>
      </c>
      <c r="N15" s="36">
        <v>71</v>
      </c>
      <c r="O15" s="36">
        <v>507785681.7375002</v>
      </c>
      <c r="P15" s="36"/>
      <c r="Q15" s="36"/>
      <c r="R15" s="36"/>
    </row>
    <row r="16" spans="1:13" ht="13.5" thickBot="1">
      <c r="A16" s="2">
        <v>38384</v>
      </c>
      <c r="B16" s="72">
        <f>'Data Input'!AH124</f>
        <v>10237.644058190064</v>
      </c>
      <c r="C16">
        <v>747</v>
      </c>
      <c r="D16">
        <v>0</v>
      </c>
      <c r="E16" s="88">
        <v>131.0342966778299</v>
      </c>
      <c r="F16" s="7">
        <v>28</v>
      </c>
      <c r="G16" s="7">
        <v>0</v>
      </c>
      <c r="H16" s="7">
        <v>319.872</v>
      </c>
      <c r="I16" s="166">
        <f>'Data Input'!AJ124</f>
        <v>19</v>
      </c>
      <c r="J16" s="92">
        <v>0</v>
      </c>
      <c r="K16" s="7">
        <f t="shared" si="0"/>
        <v>9860.500486419049</v>
      </c>
      <c r="L16" s="7"/>
      <c r="M16"/>
    </row>
    <row r="17" spans="1:22" ht="12.75">
      <c r="A17" s="2">
        <v>38412</v>
      </c>
      <c r="B17" s="72">
        <f>'Data Input'!AH125</f>
        <v>9884.196108067259</v>
      </c>
      <c r="C17">
        <v>733.6</v>
      </c>
      <c r="D17">
        <v>0</v>
      </c>
      <c r="E17" s="88">
        <v>131.32553708212293</v>
      </c>
      <c r="F17" s="7">
        <v>31</v>
      </c>
      <c r="G17" s="7">
        <v>1</v>
      </c>
      <c r="H17" s="7">
        <v>351.912</v>
      </c>
      <c r="I17" s="166">
        <f>'Data Input'!AJ125</f>
        <v>19</v>
      </c>
      <c r="J17" s="92">
        <v>0</v>
      </c>
      <c r="K17" s="7">
        <f t="shared" si="0"/>
        <v>10559.161003680203</v>
      </c>
      <c r="L17" s="7"/>
      <c r="M17" s="85"/>
      <c r="N17" s="85" t="s">
        <v>29</v>
      </c>
      <c r="O17" s="85" t="s">
        <v>18</v>
      </c>
      <c r="P17" s="85" t="s">
        <v>30</v>
      </c>
      <c r="Q17" s="85" t="s">
        <v>31</v>
      </c>
      <c r="R17" s="85" t="s">
        <v>32</v>
      </c>
      <c r="S17" s="85" t="s">
        <v>33</v>
      </c>
      <c r="T17" s="85" t="s">
        <v>34</v>
      </c>
      <c r="U17" s="85" t="s">
        <v>35</v>
      </c>
      <c r="V17" s="85" t="s">
        <v>35</v>
      </c>
    </row>
    <row r="18" spans="1:22" ht="12.75">
      <c r="A18" s="2">
        <v>38443</v>
      </c>
      <c r="B18" s="72">
        <f>'Data Input'!AH126</f>
        <v>10280.030228603817</v>
      </c>
      <c r="C18">
        <v>371.5</v>
      </c>
      <c r="D18">
        <v>0</v>
      </c>
      <c r="E18" s="88">
        <v>131.61742480528775</v>
      </c>
      <c r="F18" s="7">
        <v>30</v>
      </c>
      <c r="G18" s="7">
        <v>1</v>
      </c>
      <c r="H18" s="7">
        <v>336.24</v>
      </c>
      <c r="I18" s="166">
        <f>'Data Input'!AJ126</f>
        <v>19</v>
      </c>
      <c r="J18" s="92">
        <v>0</v>
      </c>
      <c r="K18" s="7">
        <f t="shared" si="0"/>
        <v>10441.86840040007</v>
      </c>
      <c r="L18" s="7"/>
      <c r="M18" s="24" t="s">
        <v>23</v>
      </c>
      <c r="N18" s="24">
        <v>-4839.396132324141</v>
      </c>
      <c r="O18" s="24">
        <v>7087.505838554189</v>
      </c>
      <c r="P18" s="24">
        <v>-0.6828066519535101</v>
      </c>
      <c r="Q18" s="24">
        <v>0.4972322667352054</v>
      </c>
      <c r="R18" s="24">
        <v>-19002.65501478849</v>
      </c>
      <c r="S18" s="24">
        <v>9323.862750140204</v>
      </c>
      <c r="T18" s="24">
        <v>-19002.65501478849</v>
      </c>
      <c r="U18" s="24">
        <v>9323.862750140204</v>
      </c>
      <c r="V18" s="24">
        <v>3451918.0948298555</v>
      </c>
    </row>
    <row r="19" spans="1:22" ht="12.75">
      <c r="A19" s="2">
        <v>38473</v>
      </c>
      <c r="B19" s="72">
        <f>'Data Input'!AH127</f>
        <v>10746.74097865105</v>
      </c>
      <c r="C19">
        <v>215.4</v>
      </c>
      <c r="D19">
        <v>0</v>
      </c>
      <c r="E19" s="88">
        <v>131.90996128607298</v>
      </c>
      <c r="F19" s="7">
        <v>31</v>
      </c>
      <c r="G19" s="7">
        <v>1</v>
      </c>
      <c r="H19" s="7">
        <v>336.288</v>
      </c>
      <c r="I19" s="166">
        <f>'Data Input'!AJ127</f>
        <v>19</v>
      </c>
      <c r="J19" s="92">
        <v>0</v>
      </c>
      <c r="K19" s="7">
        <f t="shared" si="0"/>
        <v>10868.190221244746</v>
      </c>
      <c r="L19" s="11" t="str">
        <f>C2</f>
        <v>Heating Degree Days</v>
      </c>
      <c r="M19" s="24" t="s">
        <v>81</v>
      </c>
      <c r="N19" s="24">
        <v>-0.4726094698849595</v>
      </c>
      <c r="O19" s="24">
        <v>0.522705447470838</v>
      </c>
      <c r="P19" s="24">
        <v>-0.9041602152258545</v>
      </c>
      <c r="Q19" s="24">
        <v>0.3693549972242657</v>
      </c>
      <c r="R19" s="24">
        <v>-1.5171535930844489</v>
      </c>
      <c r="S19" s="24">
        <v>0.57193465331453</v>
      </c>
      <c r="T19" s="24">
        <v>-1.5171535930844489</v>
      </c>
      <c r="U19" s="24">
        <v>0.57193465331453</v>
      </c>
      <c r="V19" s="24">
        <v>4069.797626759661</v>
      </c>
    </row>
    <row r="20" spans="1:22" ht="12.75">
      <c r="A20" s="2">
        <v>38504</v>
      </c>
      <c r="B20" s="72">
        <f>'Data Input'!AH128</f>
        <v>9491.649348195731</v>
      </c>
      <c r="C20">
        <v>26.3</v>
      </c>
      <c r="D20">
        <v>74.7</v>
      </c>
      <c r="E20" s="88">
        <v>132.203147966425</v>
      </c>
      <c r="F20" s="7">
        <v>30</v>
      </c>
      <c r="G20" s="7">
        <v>0</v>
      </c>
      <c r="H20" s="7">
        <v>352.08</v>
      </c>
      <c r="I20" s="166">
        <f>'Data Input'!AJ128</f>
        <v>20</v>
      </c>
      <c r="J20" s="92">
        <v>0</v>
      </c>
      <c r="K20" s="7">
        <f t="shared" si="0"/>
        <v>10598.692779433532</v>
      </c>
      <c r="L20" s="11" t="str">
        <f>D2</f>
        <v>Cooling Degree Days</v>
      </c>
      <c r="M20" s="24" t="s">
        <v>82</v>
      </c>
      <c r="N20" s="24">
        <v>-9.952777893731016</v>
      </c>
      <c r="O20" s="24">
        <v>8.963829249443949</v>
      </c>
      <c r="P20" s="24">
        <v>-1.1103265821745114</v>
      </c>
      <c r="Q20" s="24">
        <v>0.2710782904117659</v>
      </c>
      <c r="R20" s="24">
        <v>-27.865572201069355</v>
      </c>
      <c r="S20" s="24">
        <v>7.960016413607322</v>
      </c>
      <c r="T20" s="24">
        <v>-27.865572201069355</v>
      </c>
      <c r="U20" s="24">
        <v>7.960016413607322</v>
      </c>
      <c r="V20" s="24">
        <v>11839.5868782012</v>
      </c>
    </row>
    <row r="21" spans="1:22" ht="12.75">
      <c r="A21" s="2">
        <v>38534</v>
      </c>
      <c r="B21" s="72">
        <f>'Data Input'!AH129</f>
        <v>10206.102399395426</v>
      </c>
      <c r="C21">
        <v>14.4</v>
      </c>
      <c r="D21">
        <v>94.3</v>
      </c>
      <c r="E21" s="88">
        <v>132.49698629149512</v>
      </c>
      <c r="F21" s="7">
        <v>31</v>
      </c>
      <c r="G21" s="7">
        <v>0</v>
      </c>
      <c r="H21" s="7">
        <v>319.92</v>
      </c>
      <c r="I21" s="166">
        <f>'Data Input'!AJ129</f>
        <v>20</v>
      </c>
      <c r="J21" s="92">
        <v>0</v>
      </c>
      <c r="K21" s="7">
        <f t="shared" si="0"/>
        <v>10945.272240484532</v>
      </c>
      <c r="L21" s="11" t="str">
        <f>E2</f>
        <v>Ontario Real GDP Monthly %</v>
      </c>
      <c r="M21" s="24" t="s">
        <v>83</v>
      </c>
      <c r="N21" s="24">
        <v>-42.62426558703209</v>
      </c>
      <c r="O21" s="24">
        <v>44.48344857329489</v>
      </c>
      <c r="P21" s="24">
        <v>-0.9582050617501149</v>
      </c>
      <c r="Q21" s="24">
        <v>0.3416222705562699</v>
      </c>
      <c r="R21" s="24">
        <v>-131.5173984436094</v>
      </c>
      <c r="S21" s="24">
        <v>46.26886726954522</v>
      </c>
      <c r="T21" s="24">
        <v>-131.5173984436094</v>
      </c>
      <c r="U21" s="24">
        <v>46.26886726954522</v>
      </c>
      <c r="V21" s="24">
        <v>31312.853420123785</v>
      </c>
    </row>
    <row r="22" spans="1:22" ht="12.75">
      <c r="A22" s="2">
        <v>38565</v>
      </c>
      <c r="B22" s="72">
        <f>'Data Input'!AH130</f>
        <v>10752.956735310787</v>
      </c>
      <c r="C22">
        <v>18.5</v>
      </c>
      <c r="D22">
        <v>58.9</v>
      </c>
      <c r="E22" s="88">
        <v>132.79147770964664</v>
      </c>
      <c r="F22" s="7">
        <v>31</v>
      </c>
      <c r="G22" s="7">
        <v>0</v>
      </c>
      <c r="H22" s="7">
        <v>351.912</v>
      </c>
      <c r="I22" s="166">
        <f>'Data Input'!AJ130</f>
        <v>20</v>
      </c>
      <c r="J22" s="92">
        <v>0</v>
      </c>
      <c r="K22" s="7">
        <f t="shared" si="0"/>
        <v>11100.803415892025</v>
      </c>
      <c r="L22" s="11" t="str">
        <f>F2</f>
        <v>Number of Days in Month</v>
      </c>
      <c r="M22" s="24" t="s">
        <v>84</v>
      </c>
      <c r="N22" s="24">
        <v>365.2901641029087</v>
      </c>
      <c r="O22" s="24">
        <v>147.09271131705995</v>
      </c>
      <c r="P22" s="24">
        <v>2.4834008485676886</v>
      </c>
      <c r="Q22" s="24">
        <v>0.015686992409614957</v>
      </c>
      <c r="R22" s="24">
        <v>71.34865667240518</v>
      </c>
      <c r="S22" s="24">
        <v>659.2316715334123</v>
      </c>
      <c r="T22" s="24">
        <v>71.34865667240518</v>
      </c>
      <c r="U22" s="24">
        <v>659.2316715334123</v>
      </c>
      <c r="V22" s="24">
        <v>261105.93795721952</v>
      </c>
    </row>
    <row r="23" spans="1:22" ht="12.75">
      <c r="A23" s="2">
        <v>38596</v>
      </c>
      <c r="B23" s="72">
        <f>'Data Input'!AH131</f>
        <v>10636.926128849422</v>
      </c>
      <c r="C23">
        <v>85.2</v>
      </c>
      <c r="D23">
        <v>18.1</v>
      </c>
      <c r="E23" s="88">
        <v>133.0866236724621</v>
      </c>
      <c r="F23" s="7">
        <v>30</v>
      </c>
      <c r="G23" s="7">
        <v>1</v>
      </c>
      <c r="H23" s="7">
        <v>336.24</v>
      </c>
      <c r="I23" s="166">
        <f>'Data Input'!AJ131</f>
        <v>20</v>
      </c>
      <c r="J23" s="92">
        <v>0</v>
      </c>
      <c r="K23" s="7">
        <f t="shared" si="0"/>
        <v>10978.241807955514</v>
      </c>
      <c r="L23" s="11" t="str">
        <f>G2</f>
        <v>Spring Fall Flag</v>
      </c>
      <c r="M23" s="24" t="s">
        <v>85</v>
      </c>
      <c r="N23" s="24">
        <v>-208.548521961717</v>
      </c>
      <c r="O23" s="24">
        <v>290.2325032008663</v>
      </c>
      <c r="P23" s="24">
        <v>-0.718556742135057</v>
      </c>
      <c r="Q23" s="24">
        <v>0.47507069384019274</v>
      </c>
      <c r="R23" s="24">
        <v>-788.5322528503364</v>
      </c>
      <c r="S23" s="24">
        <v>371.4352089269023</v>
      </c>
      <c r="T23" s="24">
        <v>-788.5322528503364</v>
      </c>
      <c r="U23" s="24">
        <v>371.4352089269023</v>
      </c>
      <c r="V23" s="24">
        <v>16676.094886798528</v>
      </c>
    </row>
    <row r="24" spans="1:22" ht="13.5" thickBot="1">
      <c r="A24" s="2">
        <v>38626</v>
      </c>
      <c r="B24" s="72">
        <f>'Data Input'!AH132</f>
        <v>11144.93670886076</v>
      </c>
      <c r="C24">
        <v>300</v>
      </c>
      <c r="D24">
        <v>7</v>
      </c>
      <c r="E24" s="88">
        <v>133.38242563475035</v>
      </c>
      <c r="F24" s="7">
        <v>31</v>
      </c>
      <c r="G24" s="7">
        <v>1</v>
      </c>
      <c r="H24" s="7">
        <v>319.92</v>
      </c>
      <c r="I24" s="166">
        <f>'Data Input'!AJ132</f>
        <v>20</v>
      </c>
      <c r="J24" s="92">
        <v>0</v>
      </c>
      <c r="K24" s="7">
        <f t="shared" si="0"/>
        <v>11432.88276231827</v>
      </c>
      <c r="L24" s="11" t="str">
        <f>H2</f>
        <v>Number of Peak Hours</v>
      </c>
      <c r="M24" s="24" t="s">
        <v>86</v>
      </c>
      <c r="N24" s="24">
        <v>-5.69851784144981</v>
      </c>
      <c r="O24" s="24">
        <v>6.950073182053397</v>
      </c>
      <c r="P24" s="24">
        <v>-0.8199219910611336</v>
      </c>
      <c r="Q24" s="24">
        <v>0.4153519189271452</v>
      </c>
      <c r="R24" s="24">
        <v>-19.587139307414674</v>
      </c>
      <c r="S24" s="24">
        <v>8.190103624515055</v>
      </c>
      <c r="T24" s="24">
        <v>-19.587139307414674</v>
      </c>
      <c r="U24" s="24">
        <v>8.190103624515055</v>
      </c>
      <c r="V24" s="36">
        <v>3054.9137236557763</v>
      </c>
    </row>
    <row r="25" spans="1:21" ht="12.75">
      <c r="A25" s="2">
        <v>38657</v>
      </c>
      <c r="B25" s="72">
        <f>'Data Input'!AH133</f>
        <v>9874.966937464573</v>
      </c>
      <c r="C25">
        <v>563.8</v>
      </c>
      <c r="D25">
        <v>0</v>
      </c>
      <c r="E25" s="88">
        <v>133.6788850545537</v>
      </c>
      <c r="F25" s="7">
        <v>30</v>
      </c>
      <c r="G25" s="7">
        <v>1</v>
      </c>
      <c r="H25" s="7">
        <v>352.08</v>
      </c>
      <c r="I25" s="166">
        <f>'Data Input'!AJ133</f>
        <v>20</v>
      </c>
      <c r="J25" s="92">
        <v>0</v>
      </c>
      <c r="K25" s="7">
        <f t="shared" si="0"/>
        <v>10816.686966489326</v>
      </c>
      <c r="L25" s="11" t="str">
        <f>I2</f>
        <v>Number of Customers</v>
      </c>
      <c r="M25" s="24" t="s">
        <v>87</v>
      </c>
      <c r="N25" s="24">
        <v>643.8341189185171</v>
      </c>
      <c r="O25" s="24">
        <v>77.62749134301943</v>
      </c>
      <c r="P25" s="24">
        <v>8.293893152794936</v>
      </c>
      <c r="Q25" s="24">
        <v>1.093633692253273E-11</v>
      </c>
      <c r="R25" s="24">
        <v>488.7078613418846</v>
      </c>
      <c r="S25" s="24">
        <v>798.9603764951496</v>
      </c>
      <c r="T25" s="24">
        <v>488.7078613418846</v>
      </c>
      <c r="U25" s="24">
        <v>798.9603764951496</v>
      </c>
    </row>
    <row r="26" spans="1:21" ht="13.5" thickBot="1">
      <c r="A26" s="2">
        <v>38687</v>
      </c>
      <c r="B26" s="72">
        <f>'Data Input'!AH134</f>
        <v>10693.491403740789</v>
      </c>
      <c r="C26">
        <v>838.9</v>
      </c>
      <c r="D26">
        <v>0</v>
      </c>
      <c r="E26" s="88">
        <v>133.97600339315525</v>
      </c>
      <c r="F26" s="7">
        <v>31</v>
      </c>
      <c r="G26" s="7">
        <v>0</v>
      </c>
      <c r="H26" s="7">
        <v>319.92</v>
      </c>
      <c r="I26" s="166">
        <f>'Data Input'!AJ134</f>
        <v>20</v>
      </c>
      <c r="J26" s="92">
        <v>0</v>
      </c>
      <c r="K26" s="7">
        <f t="shared" si="0"/>
        <v>11431.110670194292</v>
      </c>
      <c r="L26" s="11" t="str">
        <f>J2</f>
        <v>CDM Flag</v>
      </c>
      <c r="M26" s="36" t="s">
        <v>89</v>
      </c>
      <c r="N26" s="36">
        <v>-118.42906867460837</v>
      </c>
      <c r="O26" s="36">
        <v>11.393316454915325</v>
      </c>
      <c r="P26" s="36">
        <v>-10.394608904549077</v>
      </c>
      <c r="Q26" s="36">
        <v>2.7070799279761247E-15</v>
      </c>
      <c r="R26" s="36">
        <v>-141.19680871695374</v>
      </c>
      <c r="S26" s="36">
        <v>-95.66132863226302</v>
      </c>
      <c r="T26" s="36">
        <v>-141.19680871695374</v>
      </c>
      <c r="U26" s="36">
        <v>-95.66132863226302</v>
      </c>
    </row>
    <row r="27" spans="1:13" ht="12.75">
      <c r="A27" s="2">
        <v>38718</v>
      </c>
      <c r="B27" s="72">
        <f>'Data Input'!AH135</f>
        <v>10159.238617041374</v>
      </c>
      <c r="C27">
        <v>783.8</v>
      </c>
      <c r="D27">
        <v>0</v>
      </c>
      <c r="E27" s="88">
        <v>134.25197202423305</v>
      </c>
      <c r="F27" s="7">
        <v>31</v>
      </c>
      <c r="G27" s="7">
        <v>0</v>
      </c>
      <c r="H27" s="7">
        <v>336.288</v>
      </c>
      <c r="I27" s="166">
        <f>'Data Input'!AJ135</f>
        <v>20</v>
      </c>
      <c r="J27" s="92">
        <v>1</v>
      </c>
      <c r="K27" s="7">
        <f t="shared" si="0"/>
        <v>11233.686083056744</v>
      </c>
      <c r="L27" s="7"/>
      <c r="M27"/>
    </row>
    <row r="28" spans="1:13" ht="12.75">
      <c r="A28" s="2">
        <v>38749</v>
      </c>
      <c r="B28" s="72">
        <f>'Data Input'!AH136</f>
        <v>10165.454373701115</v>
      </c>
      <c r="C28">
        <v>821.6</v>
      </c>
      <c r="D28">
        <v>0</v>
      </c>
      <c r="E28" s="88">
        <v>134.5285091055065</v>
      </c>
      <c r="F28" s="7">
        <v>28</v>
      </c>
      <c r="G28" s="7">
        <v>0</v>
      </c>
      <c r="H28" s="7">
        <v>319.872</v>
      </c>
      <c r="I28" s="166">
        <f>'Data Input'!AJ136</f>
        <v>20</v>
      </c>
      <c r="J28" s="92">
        <v>2</v>
      </c>
      <c r="K28" s="7">
        <f t="shared" si="0"/>
        <v>10083.281563000139</v>
      </c>
      <c r="L28" s="7"/>
      <c r="M28"/>
    </row>
    <row r="29" spans="1:13" ht="12.75">
      <c r="A29" s="2">
        <v>38777</v>
      </c>
      <c r="B29" s="72">
        <f>'Data Input'!AH137</f>
        <v>10559.370867183072</v>
      </c>
      <c r="C29">
        <v>644.4</v>
      </c>
      <c r="D29">
        <v>0</v>
      </c>
      <c r="E29" s="88">
        <v>134.80561580788986</v>
      </c>
      <c r="F29" s="7">
        <v>31</v>
      </c>
      <c r="G29" s="7">
        <v>1</v>
      </c>
      <c r="H29" s="7">
        <v>368.28</v>
      </c>
      <c r="I29" s="166">
        <f>'Data Input'!AJ137</f>
        <v>20</v>
      </c>
      <c r="J29" s="92">
        <v>3</v>
      </c>
      <c r="K29" s="7">
        <f t="shared" si="0"/>
        <v>10648.255541388913</v>
      </c>
      <c r="L29" s="7"/>
      <c r="M29"/>
    </row>
    <row r="30" spans="1:13" ht="12.75">
      <c r="A30" s="2">
        <v>38808</v>
      </c>
      <c r="B30" s="72">
        <f>'Data Input'!AH138</f>
        <v>10256.518042697904</v>
      </c>
      <c r="C30">
        <v>365.5</v>
      </c>
      <c r="D30">
        <v>0</v>
      </c>
      <c r="E30" s="88">
        <v>135.08329330470943</v>
      </c>
      <c r="F30" s="7">
        <v>30</v>
      </c>
      <c r="G30" s="7">
        <v>1</v>
      </c>
      <c r="H30" s="7">
        <v>303.84</v>
      </c>
      <c r="I30" s="166">
        <f>'Data Input'!AJ138</f>
        <v>20</v>
      </c>
      <c r="J30" s="92">
        <v>4</v>
      </c>
      <c r="K30" s="7">
        <f t="shared" si="0"/>
        <v>10651.72378009336</v>
      </c>
      <c r="L30" s="7"/>
      <c r="M30" s="11"/>
    </row>
    <row r="31" spans="1:13" ht="12.75">
      <c r="A31" s="2">
        <v>38838</v>
      </c>
      <c r="B31" s="72">
        <f>'Data Input'!AH139</f>
        <v>10528.320423200454</v>
      </c>
      <c r="C31">
        <v>165.6</v>
      </c>
      <c r="D31">
        <v>13.6</v>
      </c>
      <c r="E31" s="88">
        <v>135.3615427717083</v>
      </c>
      <c r="F31" s="7">
        <v>31</v>
      </c>
      <c r="G31" s="7">
        <v>1</v>
      </c>
      <c r="H31" s="7">
        <v>351.912</v>
      </c>
      <c r="I31" s="166">
        <f>'Data Input'!AJ139</f>
        <v>20</v>
      </c>
      <c r="J31" s="92">
        <v>5</v>
      </c>
      <c r="K31" s="7">
        <f t="shared" si="0"/>
        <v>10571.902400341936</v>
      </c>
      <c r="L31" s="7"/>
      <c r="M31" s="11"/>
    </row>
    <row r="32" spans="1:13" ht="12.75">
      <c r="A32" s="2">
        <v>38869</v>
      </c>
      <c r="B32" s="72">
        <f>'Data Input'!AH140</f>
        <v>10267.740411864728</v>
      </c>
      <c r="C32">
        <v>50.6</v>
      </c>
      <c r="D32">
        <v>29.9</v>
      </c>
      <c r="E32" s="88">
        <v>135.64036538705133</v>
      </c>
      <c r="F32" s="7">
        <v>30</v>
      </c>
      <c r="G32" s="7">
        <v>0</v>
      </c>
      <c r="H32" s="7">
        <v>352.08</v>
      </c>
      <c r="I32" s="166">
        <f>'Data Input'!AJ140</f>
        <v>19</v>
      </c>
      <c r="J32" s="92">
        <v>6</v>
      </c>
      <c r="K32" s="7">
        <f t="shared" si="0"/>
        <v>9532.175419771158</v>
      </c>
      <c r="L32" s="7"/>
      <c r="M32" s="11"/>
    </row>
    <row r="33" spans="1:13" ht="12.75">
      <c r="A33" s="2">
        <v>38899</v>
      </c>
      <c r="B33" s="72">
        <f>'Data Input'!AH141</f>
        <v>11030.899300963536</v>
      </c>
      <c r="C33">
        <v>10.8</v>
      </c>
      <c r="D33">
        <v>84.2</v>
      </c>
      <c r="E33" s="88">
        <v>135.9197623313303</v>
      </c>
      <c r="F33" s="7">
        <v>31</v>
      </c>
      <c r="G33" s="7">
        <v>0</v>
      </c>
      <c r="H33" s="7">
        <v>319.92</v>
      </c>
      <c r="I33" s="166">
        <f>'Data Input'!AJ141</f>
        <v>19</v>
      </c>
      <c r="J33" s="92">
        <v>7</v>
      </c>
      <c r="K33" s="7">
        <f t="shared" si="0"/>
        <v>9428.76577669516</v>
      </c>
      <c r="L33" s="7"/>
      <c r="M33" s="11"/>
    </row>
    <row r="34" spans="1:13" ht="12.75">
      <c r="A34" s="2">
        <v>38930</v>
      </c>
      <c r="B34" s="72">
        <f>'Data Input'!AH142</f>
        <v>11950.018892877386</v>
      </c>
      <c r="C34">
        <v>44.8</v>
      </c>
      <c r="D34">
        <v>30.6</v>
      </c>
      <c r="E34" s="88">
        <v>136.1997347875688</v>
      </c>
      <c r="F34" s="7">
        <v>31</v>
      </c>
      <c r="G34" s="7">
        <v>0</v>
      </c>
      <c r="H34" s="7">
        <v>351.912</v>
      </c>
      <c r="I34" s="166">
        <f>'Data Input'!AJ142</f>
        <v>19</v>
      </c>
      <c r="J34" s="92">
        <v>8</v>
      </c>
      <c r="K34" s="7">
        <f t="shared" si="0"/>
        <v>9633.496278033019</v>
      </c>
      <c r="L34" s="7"/>
      <c r="M34" s="11"/>
    </row>
    <row r="35" spans="1:13" ht="12.75">
      <c r="A35" s="2">
        <v>38961</v>
      </c>
      <c r="B35" s="72">
        <f>'Data Input'!AH143</f>
        <v>10602.956735310789</v>
      </c>
      <c r="C35">
        <v>179.6</v>
      </c>
      <c r="D35">
        <v>1.2</v>
      </c>
      <c r="E35" s="88">
        <v>136.48028394122719</v>
      </c>
      <c r="F35" s="7">
        <v>30</v>
      </c>
      <c r="G35" s="7">
        <v>1</v>
      </c>
      <c r="H35" s="7">
        <v>319.68</v>
      </c>
      <c r="I35" s="166">
        <f>'Data Input'!AJ143</f>
        <v>19</v>
      </c>
      <c r="J35" s="92">
        <v>9</v>
      </c>
      <c r="K35" s="7">
        <f t="shared" si="0"/>
        <v>9341.848862258845</v>
      </c>
      <c r="L35" s="7"/>
      <c r="M35" s="11"/>
    </row>
    <row r="36" spans="1:13" ht="12.75">
      <c r="A36" s="2">
        <v>38991</v>
      </c>
      <c r="B36" s="72">
        <f>'Data Input'!AH144</f>
        <v>11686.245985263553</v>
      </c>
      <c r="C36">
        <v>399.5</v>
      </c>
      <c r="D36">
        <v>0</v>
      </c>
      <c r="E36" s="88">
        <v>136.76141098020776</v>
      </c>
      <c r="F36" s="7">
        <v>31</v>
      </c>
      <c r="G36" s="7">
        <v>1</v>
      </c>
      <c r="H36" s="7">
        <v>336.288</v>
      </c>
      <c r="I36" s="166">
        <f>'Data Input'!AJ144</f>
        <v>19</v>
      </c>
      <c r="J36" s="92">
        <v>10</v>
      </c>
      <c r="K36" s="7">
        <f t="shared" si="0"/>
        <v>9390.102650847914</v>
      </c>
      <c r="L36" s="7"/>
      <c r="M36" s="11"/>
    </row>
    <row r="37" spans="1:13" ht="12.75">
      <c r="A37" s="2">
        <v>39022</v>
      </c>
      <c r="B37" s="72">
        <f>'Data Input'!AH145</f>
        <v>11394.407708293973</v>
      </c>
      <c r="C37">
        <v>513</v>
      </c>
      <c r="D37">
        <v>0</v>
      </c>
      <c r="E37" s="88">
        <v>137.04311709485967</v>
      </c>
      <c r="F37" s="7">
        <v>30</v>
      </c>
      <c r="G37" s="7">
        <v>1</v>
      </c>
      <c r="H37" s="7">
        <v>352.08</v>
      </c>
      <c r="I37" s="166">
        <f>'Data Input'!AJ145</f>
        <v>20</v>
      </c>
      <c r="J37" s="92">
        <v>11</v>
      </c>
      <c r="K37" s="7">
        <f t="shared" si="0"/>
        <v>9394.577852156384</v>
      </c>
      <c r="L37" s="7"/>
      <c r="M37" s="11"/>
    </row>
    <row r="38" spans="1:13" ht="12.75">
      <c r="A38" s="2">
        <v>39052</v>
      </c>
      <c r="B38" s="72">
        <f>'Data Input'!AH146</f>
        <v>10929.331192140566</v>
      </c>
      <c r="C38">
        <v>675.3</v>
      </c>
      <c r="D38">
        <v>0</v>
      </c>
      <c r="E38" s="88">
        <v>137.3254034779841</v>
      </c>
      <c r="F38" s="7">
        <v>31</v>
      </c>
      <c r="G38" s="7">
        <v>0</v>
      </c>
      <c r="H38" s="7">
        <v>304.296</v>
      </c>
      <c r="I38" s="166">
        <f>'Data Input'!AJ146</f>
        <v>20</v>
      </c>
      <c r="J38" s="92">
        <v>12</v>
      </c>
      <c r="K38" s="7">
        <f t="shared" si="0"/>
        <v>10033.54867935401</v>
      </c>
      <c r="L38" s="7"/>
      <c r="M38" s="11"/>
    </row>
    <row r="39" spans="1:13" ht="12.75">
      <c r="A39" s="2">
        <v>39083</v>
      </c>
      <c r="B39" s="72">
        <f>'Data Input'!AH147</f>
        <v>11538.33364821462</v>
      </c>
      <c r="C39">
        <v>882.1</v>
      </c>
      <c r="D39">
        <v>0</v>
      </c>
      <c r="E39" s="88">
        <v>137.5858759607308</v>
      </c>
      <c r="F39" s="7">
        <v>31</v>
      </c>
      <c r="G39" s="7">
        <v>0</v>
      </c>
      <c r="H39" s="7">
        <v>351.912</v>
      </c>
      <c r="I39" s="166">
        <f>'Data Input'!AJ147</f>
        <v>24</v>
      </c>
      <c r="J39" s="92">
        <v>13</v>
      </c>
      <c r="K39" s="7">
        <f t="shared" si="0"/>
        <v>12110.277374160078</v>
      </c>
      <c r="L39" s="7"/>
      <c r="M39" s="11"/>
    </row>
    <row r="40" spans="1:13" ht="12.75">
      <c r="A40" s="2">
        <v>39114</v>
      </c>
      <c r="B40" s="72">
        <f>'Data Input'!AH148</f>
        <v>11188.380880408087</v>
      </c>
      <c r="C40">
        <v>906.6</v>
      </c>
      <c r="D40">
        <v>0</v>
      </c>
      <c r="E40" s="88">
        <v>137.84684249565245</v>
      </c>
      <c r="F40" s="7">
        <v>28</v>
      </c>
      <c r="G40" s="7">
        <v>0</v>
      </c>
      <c r="H40" s="7">
        <v>319.872</v>
      </c>
      <c r="I40" s="166">
        <f>'Data Input'!AJ148</f>
        <v>24</v>
      </c>
      <c r="J40" s="92">
        <v>14</v>
      </c>
      <c r="K40" s="7">
        <f t="shared" si="0"/>
        <v>11055.855885910787</v>
      </c>
      <c r="L40" s="7"/>
      <c r="M40" s="11"/>
    </row>
    <row r="41" spans="1:13" ht="12.75">
      <c r="A41" s="2">
        <v>39142</v>
      </c>
      <c r="B41" s="72">
        <f>'Data Input'!AH149</f>
        <v>11199.357642168907</v>
      </c>
      <c r="C41">
        <v>689.1</v>
      </c>
      <c r="D41">
        <v>0</v>
      </c>
      <c r="E41" s="88">
        <v>138.10830401984444</v>
      </c>
      <c r="F41" s="7">
        <v>31</v>
      </c>
      <c r="G41" s="7">
        <v>1</v>
      </c>
      <c r="H41" s="7">
        <v>351.912</v>
      </c>
      <c r="I41" s="166">
        <f>'Data Input'!AJ149</f>
        <v>24</v>
      </c>
      <c r="J41" s="92">
        <v>15</v>
      </c>
      <c r="K41" s="7">
        <f t="shared" si="0"/>
        <v>11733.816230195163</v>
      </c>
      <c r="L41" s="7"/>
      <c r="M41" s="11"/>
    </row>
    <row r="42" spans="1:13" ht="12.75">
      <c r="A42" s="2">
        <v>39173</v>
      </c>
      <c r="B42" s="72">
        <f>'Data Input'!AH150</f>
        <v>11220.621575665973</v>
      </c>
      <c r="C42">
        <v>428.3</v>
      </c>
      <c r="D42">
        <v>0</v>
      </c>
      <c r="E42" s="88">
        <v>138.37026147217955</v>
      </c>
      <c r="F42" s="7">
        <v>30</v>
      </c>
      <c r="G42" s="7">
        <v>1</v>
      </c>
      <c r="H42" s="7">
        <v>319.68</v>
      </c>
      <c r="I42" s="166">
        <f>'Data Input'!AJ150</f>
        <v>24</v>
      </c>
      <c r="J42" s="92">
        <v>16</v>
      </c>
      <c r="K42" s="7">
        <f t="shared" si="0"/>
        <v>11545.862430208423</v>
      </c>
      <c r="L42" s="7"/>
      <c r="M42" s="11"/>
    </row>
    <row r="43" spans="1:13" ht="12.75">
      <c r="A43" s="2">
        <v>39203</v>
      </c>
      <c r="B43" s="72">
        <f>'Data Input'!AH151</f>
        <v>11417.381447194404</v>
      </c>
      <c r="C43">
        <v>186.7</v>
      </c>
      <c r="D43">
        <v>14.2</v>
      </c>
      <c r="E43" s="88">
        <v>138.63271579331135</v>
      </c>
      <c r="F43" s="7">
        <v>31</v>
      </c>
      <c r="G43" s="7">
        <v>1</v>
      </c>
      <c r="H43" s="7">
        <v>351.912</v>
      </c>
      <c r="I43" s="166">
        <f>'Data Input'!AJ151</f>
        <v>24</v>
      </c>
      <c r="J43" s="92">
        <v>17</v>
      </c>
      <c r="K43" s="7">
        <f t="shared" si="0"/>
        <v>11570.71497771595</v>
      </c>
      <c r="L43" s="7"/>
      <c r="M43" s="11"/>
    </row>
    <row r="44" spans="1:13" ht="12.75">
      <c r="A44" s="2">
        <v>39234</v>
      </c>
      <c r="B44" s="72">
        <f>'Data Input'!AH152</f>
        <v>8993.104099754391</v>
      </c>
      <c r="C44">
        <v>62.5</v>
      </c>
      <c r="D44">
        <v>52.4</v>
      </c>
      <c r="E44" s="88">
        <v>138.89566792567766</v>
      </c>
      <c r="F44" s="7">
        <v>30</v>
      </c>
      <c r="G44" s="7">
        <v>0</v>
      </c>
      <c r="H44" s="7">
        <v>336.24</v>
      </c>
      <c r="I44" s="166">
        <f>'Data Input'!AJ152</f>
        <v>20</v>
      </c>
      <c r="J44" s="92">
        <v>18</v>
      </c>
      <c r="K44" s="7">
        <f t="shared" si="0"/>
        <v>8476.808801929814</v>
      </c>
      <c r="L44" s="7"/>
      <c r="M44" s="11"/>
    </row>
    <row r="45" spans="1:13" ht="12.75">
      <c r="A45" s="2">
        <v>39264</v>
      </c>
      <c r="B45" s="72">
        <f>'Data Input'!AH153</f>
        <v>9691.838276969584</v>
      </c>
      <c r="C45">
        <v>34.1</v>
      </c>
      <c r="D45">
        <v>46.5</v>
      </c>
      <c r="E45" s="88">
        <v>139.1591188135038</v>
      </c>
      <c r="F45" s="7">
        <v>31</v>
      </c>
      <c r="G45" s="7">
        <v>0</v>
      </c>
      <c r="H45" s="7">
        <v>336.288</v>
      </c>
      <c r="I45" s="166">
        <f>'Data Input'!AJ153</f>
        <v>20</v>
      </c>
      <c r="J45" s="92">
        <v>19</v>
      </c>
      <c r="K45" s="7">
        <f t="shared" si="0"/>
        <v>8784.310466407627</v>
      </c>
      <c r="L45" s="7"/>
      <c r="M45" s="11"/>
    </row>
    <row r="46" spans="1:13" ht="12.75">
      <c r="A46" s="2">
        <v>39295</v>
      </c>
      <c r="B46" s="72">
        <f>'Data Input'!AH154</f>
        <v>8239.816739089365</v>
      </c>
      <c r="C46">
        <v>36</v>
      </c>
      <c r="D46">
        <v>49.6</v>
      </c>
      <c r="E46" s="88">
        <v>139.4230694028061</v>
      </c>
      <c r="F46" s="7">
        <v>31</v>
      </c>
      <c r="G46" s="7">
        <v>0</v>
      </c>
      <c r="H46" s="7">
        <v>351.912</v>
      </c>
      <c r="I46" s="166">
        <f>'Data Input'!AJ154</f>
        <v>20</v>
      </c>
      <c r="J46" s="92">
        <v>20</v>
      </c>
      <c r="K46" s="7">
        <f t="shared" si="0"/>
        <v>8533.845485494585</v>
      </c>
      <c r="L46" s="7"/>
      <c r="M46" s="11"/>
    </row>
    <row r="47" spans="1:13" ht="12.75">
      <c r="A47" s="2">
        <v>39326</v>
      </c>
      <c r="B47" s="72">
        <f>'Data Input'!AH155</f>
        <v>8611.1279047799</v>
      </c>
      <c r="C47">
        <v>118.8</v>
      </c>
      <c r="D47">
        <v>11.9</v>
      </c>
      <c r="E47" s="88">
        <v>139.68752064139528</v>
      </c>
      <c r="F47" s="7">
        <v>30</v>
      </c>
      <c r="G47" s="7">
        <v>1</v>
      </c>
      <c r="H47" s="7">
        <v>303.84</v>
      </c>
      <c r="I47" s="166">
        <f>'Data Input'!AJ155</f>
        <v>20</v>
      </c>
      <c r="J47" s="92">
        <v>21</v>
      </c>
      <c r="K47" s="7">
        <f t="shared" si="0"/>
        <v>8440.33250308827</v>
      </c>
      <c r="L47" s="7"/>
      <c r="M47" s="11"/>
    </row>
    <row r="48" spans="1:13" ht="12.75">
      <c r="A48" s="2">
        <v>39356</v>
      </c>
      <c r="B48" s="72">
        <f>'Data Input'!AH156</f>
        <v>9049.829964103532</v>
      </c>
      <c r="C48">
        <v>273.1</v>
      </c>
      <c r="D48">
        <v>0</v>
      </c>
      <c r="E48" s="88">
        <v>139.95247347887977</v>
      </c>
      <c r="F48" s="7">
        <v>31</v>
      </c>
      <c r="G48" s="7">
        <v>1</v>
      </c>
      <c r="H48" s="7">
        <v>351.912</v>
      </c>
      <c r="I48" s="166">
        <f>'Data Input'!AJ156</f>
        <v>20</v>
      </c>
      <c r="J48" s="92">
        <v>22</v>
      </c>
      <c r="K48" s="7">
        <f t="shared" si="0"/>
        <v>8447.475444461565</v>
      </c>
      <c r="L48" s="7"/>
      <c r="M48" s="11"/>
    </row>
    <row r="49" spans="1:13" ht="12.75">
      <c r="A49" s="2">
        <v>39387</v>
      </c>
      <c r="B49" s="72">
        <f>'Data Input'!AH157</f>
        <v>8187.530700925752</v>
      </c>
      <c r="C49">
        <v>589.6</v>
      </c>
      <c r="D49">
        <v>0</v>
      </c>
      <c r="E49" s="88">
        <v>140.21792886666915</v>
      </c>
      <c r="F49" s="7">
        <v>30</v>
      </c>
      <c r="G49" s="7">
        <v>1</v>
      </c>
      <c r="H49" s="7">
        <v>352.08</v>
      </c>
      <c r="I49" s="166">
        <f>'Data Input'!AJ157</f>
        <v>20</v>
      </c>
      <c r="J49" s="92">
        <v>23</v>
      </c>
      <c r="K49" s="7">
        <f t="shared" si="0"/>
        <v>7801.903122517451</v>
      </c>
      <c r="L49" s="7"/>
      <c r="M49" s="11"/>
    </row>
    <row r="50" spans="1:13" ht="12.75">
      <c r="A50" s="2">
        <v>39417</v>
      </c>
      <c r="B50" s="72">
        <f>'Data Input'!AH158</f>
        <v>8913.442282259588</v>
      </c>
      <c r="C50">
        <v>824.5</v>
      </c>
      <c r="D50">
        <v>0</v>
      </c>
      <c r="E50" s="88">
        <v>140.48388775797773</v>
      </c>
      <c r="F50" s="7">
        <v>31</v>
      </c>
      <c r="G50" s="7">
        <v>0</v>
      </c>
      <c r="H50" s="7">
        <v>304.296</v>
      </c>
      <c r="I50" s="166">
        <f>'Data Input'!AJ158</f>
        <v>20</v>
      </c>
      <c r="J50" s="92">
        <v>24</v>
      </c>
      <c r="K50" s="7">
        <f t="shared" si="0"/>
        <v>8407.258449548961</v>
      </c>
      <c r="L50" s="7"/>
      <c r="M50" s="11"/>
    </row>
    <row r="51" spans="1:11" ht="12.75">
      <c r="A51" s="2">
        <v>39448</v>
      </c>
      <c r="B51" s="72">
        <f>'Data Input'!AH159</f>
        <v>9037.7196296996</v>
      </c>
      <c r="C51">
        <v>829.7</v>
      </c>
      <c r="D51">
        <v>0</v>
      </c>
      <c r="E51" s="89">
        <v>140.42521823206457</v>
      </c>
      <c r="F51" s="7">
        <v>31</v>
      </c>
      <c r="G51" s="7">
        <v>0</v>
      </c>
      <c r="H51" s="1">
        <v>352</v>
      </c>
      <c r="I51" s="166">
        <f>'Data Input'!AJ159</f>
        <v>17</v>
      </c>
      <c r="J51" s="92">
        <v>25</v>
      </c>
      <c r="K51" s="7">
        <f t="shared" si="0"/>
        <v>6085.528105221265</v>
      </c>
    </row>
    <row r="52" spans="1:11" ht="12.75">
      <c r="A52" s="2">
        <v>39479</v>
      </c>
      <c r="B52" s="72">
        <f>'Data Input'!AH160</f>
        <v>4119.006234649536</v>
      </c>
      <c r="C52">
        <v>861.5</v>
      </c>
      <c r="D52">
        <v>0</v>
      </c>
      <c r="E52" s="89">
        <v>140.36657320798807</v>
      </c>
      <c r="F52" s="7">
        <v>29</v>
      </c>
      <c r="G52" s="7">
        <v>0</v>
      </c>
      <c r="H52" s="1">
        <v>320</v>
      </c>
      <c r="I52" s="166">
        <f>'Data Input'!AJ160</f>
        <v>17</v>
      </c>
      <c r="J52" s="92">
        <v>26</v>
      </c>
      <c r="K52" s="7">
        <f t="shared" si="0"/>
        <v>5406.341999206487</v>
      </c>
    </row>
    <row r="53" spans="1:11" ht="12.75">
      <c r="A53" s="2">
        <v>39508</v>
      </c>
      <c r="B53" s="72">
        <f>'Data Input'!AH161</f>
        <v>4703.769129038353</v>
      </c>
      <c r="C53">
        <v>777.8</v>
      </c>
      <c r="D53">
        <v>0</v>
      </c>
      <c r="E53" s="89">
        <v>140.30795267551565</v>
      </c>
      <c r="F53" s="7">
        <v>31</v>
      </c>
      <c r="G53" s="7">
        <v>1</v>
      </c>
      <c r="H53" s="1">
        <v>304</v>
      </c>
      <c r="I53" s="166">
        <f>'Data Input'!AJ161</f>
        <v>17</v>
      </c>
      <c r="J53" s="92">
        <v>27</v>
      </c>
      <c r="K53" s="7">
        <f t="shared" si="0"/>
        <v>5943.177092013502</v>
      </c>
    </row>
    <row r="54" spans="1:11" ht="12.75">
      <c r="A54" s="2">
        <v>39539</v>
      </c>
      <c r="B54" s="72">
        <f>'Data Input'!AH162</f>
        <v>4074.863026638957</v>
      </c>
      <c r="C54">
        <v>367.9</v>
      </c>
      <c r="D54">
        <v>0</v>
      </c>
      <c r="E54" s="89">
        <v>140.24935662441902</v>
      </c>
      <c r="F54" s="7">
        <v>30</v>
      </c>
      <c r="G54" s="7">
        <v>1</v>
      </c>
      <c r="H54" s="1">
        <v>352</v>
      </c>
      <c r="I54" s="166">
        <f>'Data Input'!AJ162</f>
        <v>17</v>
      </c>
      <c r="J54" s="92">
        <v>28</v>
      </c>
      <c r="K54" s="7">
        <f t="shared" si="0"/>
        <v>5382.1492381965345</v>
      </c>
    </row>
    <row r="55" spans="1:11" ht="12.75">
      <c r="A55" s="2">
        <v>39569</v>
      </c>
      <c r="B55" s="72">
        <f>'Data Input'!AH163</f>
        <v>4755.327791422633</v>
      </c>
      <c r="C55">
        <v>268.8</v>
      </c>
      <c r="D55">
        <v>0</v>
      </c>
      <c r="E55" s="89">
        <v>140.19078504447415</v>
      </c>
      <c r="F55" s="7">
        <v>31</v>
      </c>
      <c r="G55" s="7">
        <v>1</v>
      </c>
      <c r="H55" s="1">
        <v>336</v>
      </c>
      <c r="I55" s="166">
        <f>'Data Input'!AJ163</f>
        <v>17</v>
      </c>
      <c r="J55" s="92">
        <v>29</v>
      </c>
      <c r="K55" s="7">
        <f t="shared" si="0"/>
        <v>5769.518788133053</v>
      </c>
    </row>
    <row r="56" spans="1:11" ht="12.75">
      <c r="A56" s="2">
        <v>39600</v>
      </c>
      <c r="B56" s="72">
        <f>'Data Input'!AH164</f>
        <v>4508.926884564518</v>
      </c>
      <c r="C56">
        <v>49.4</v>
      </c>
      <c r="D56">
        <v>23.7</v>
      </c>
      <c r="E56" s="89">
        <v>140.1322379254613</v>
      </c>
      <c r="F56" s="7">
        <v>30</v>
      </c>
      <c r="G56" s="7">
        <v>0</v>
      </c>
      <c r="H56" s="1">
        <v>336</v>
      </c>
      <c r="I56" s="166">
        <f>'Data Input'!AJ164</f>
        <v>17</v>
      </c>
      <c r="J56" s="92">
        <v>30</v>
      </c>
      <c r="K56" s="7">
        <f t="shared" si="0"/>
        <v>5364.653286878747</v>
      </c>
    </row>
    <row r="57" spans="1:11" ht="12.75">
      <c r="A57" s="2">
        <v>39630</v>
      </c>
      <c r="B57" s="72">
        <f>'Data Input'!AH165</f>
        <v>4672.983185339128</v>
      </c>
      <c r="C57">
        <v>16.5</v>
      </c>
      <c r="D57">
        <v>36.7</v>
      </c>
      <c r="E57" s="89">
        <v>140.073715257165</v>
      </c>
      <c r="F57" s="7">
        <v>31</v>
      </c>
      <c r="G57" s="7">
        <v>0</v>
      </c>
      <c r="H57" s="1">
        <v>352</v>
      </c>
      <c r="I57" s="166">
        <f>'Data Input'!AJ165</f>
        <v>17</v>
      </c>
      <c r="J57" s="92">
        <v>31</v>
      </c>
      <c r="K57" s="7">
        <f t="shared" si="0"/>
        <v>5408.995321540888</v>
      </c>
    </row>
    <row r="58" spans="1:11" ht="12.75">
      <c r="A58" s="2">
        <v>39661</v>
      </c>
      <c r="B58" s="72">
        <f>'Data Input'!AH166</f>
        <v>4483.7993576421695</v>
      </c>
      <c r="C58">
        <v>28.1</v>
      </c>
      <c r="D58">
        <v>19.9</v>
      </c>
      <c r="E58" s="89">
        <v>140.01521702937399</v>
      </c>
      <c r="F58" s="7">
        <v>31</v>
      </c>
      <c r="G58" s="7">
        <v>0</v>
      </c>
      <c r="H58" s="1">
        <v>320</v>
      </c>
      <c r="I58" s="166">
        <f>'Data Input'!AJ166</f>
        <v>18</v>
      </c>
      <c r="J58" s="92">
        <v>32</v>
      </c>
      <c r="K58" s="7">
        <f t="shared" si="0"/>
        <v>6280.9707854729395</v>
      </c>
    </row>
    <row r="59" spans="1:11" ht="12.75">
      <c r="A59" s="2">
        <v>39692</v>
      </c>
      <c r="B59" s="72">
        <f>'Data Input'!AH167</f>
        <v>4907.868883430947</v>
      </c>
      <c r="C59">
        <v>153.4</v>
      </c>
      <c r="D59">
        <v>7.6</v>
      </c>
      <c r="E59" s="89">
        <v>139.95674323188132</v>
      </c>
      <c r="F59" s="7">
        <v>30</v>
      </c>
      <c r="G59" s="7">
        <v>1</v>
      </c>
      <c r="H59" s="1">
        <v>336</v>
      </c>
      <c r="I59" s="166">
        <f>'Data Input'!AJ167</f>
        <v>18</v>
      </c>
      <c r="J59" s="92">
        <v>33</v>
      </c>
      <c r="K59" s="7">
        <f t="shared" si="0"/>
        <v>5563.220349461026</v>
      </c>
    </row>
    <row r="60" spans="1:11" ht="12.75">
      <c r="A60" s="2">
        <v>39722</v>
      </c>
      <c r="B60" s="72">
        <f>'Data Input'!AH168</f>
        <v>4719.223502739467</v>
      </c>
      <c r="C60">
        <v>380.2</v>
      </c>
      <c r="D60">
        <v>0.3</v>
      </c>
      <c r="E60" s="89">
        <v>139.8982938544843</v>
      </c>
      <c r="F60" s="7">
        <v>31</v>
      </c>
      <c r="G60" s="7">
        <v>1</v>
      </c>
      <c r="H60" s="1">
        <v>352</v>
      </c>
      <c r="I60" s="166">
        <f>'Data Input'!AJ168</f>
        <v>18</v>
      </c>
      <c r="J60" s="92">
        <v>34</v>
      </c>
      <c r="K60" s="7">
        <f t="shared" si="0"/>
        <v>5686.863972066021</v>
      </c>
    </row>
    <row r="61" spans="1:11" ht="12.75">
      <c r="A61" s="2">
        <v>39753</v>
      </c>
      <c r="B61" s="72">
        <f>'Data Input'!AH169</f>
        <v>4822.737577933119</v>
      </c>
      <c r="C61">
        <v>573.2</v>
      </c>
      <c r="D61">
        <v>0</v>
      </c>
      <c r="E61" s="89">
        <v>139.83986888698453</v>
      </c>
      <c r="F61" s="7">
        <v>30</v>
      </c>
      <c r="G61" s="7">
        <v>1</v>
      </c>
      <c r="H61" s="1">
        <v>304</v>
      </c>
      <c r="I61" s="166">
        <f>'Data Input'!AJ169</f>
        <v>18</v>
      </c>
      <c r="J61" s="92">
        <v>35</v>
      </c>
      <c r="K61" s="7">
        <f t="shared" si="0"/>
        <v>5390.9361226900455</v>
      </c>
    </row>
    <row r="62" spans="1:11" ht="12.75">
      <c r="A62" s="2">
        <v>39783</v>
      </c>
      <c r="B62" s="72">
        <f>'Data Input'!AH170</f>
        <v>4772.057434347252</v>
      </c>
      <c r="C62">
        <v>891.8</v>
      </c>
      <c r="D62">
        <v>0</v>
      </c>
      <c r="E62" s="89">
        <v>139.78146831918784</v>
      </c>
      <c r="F62" s="7">
        <v>31</v>
      </c>
      <c r="G62" s="7">
        <v>0</v>
      </c>
      <c r="H62" s="1">
        <v>336</v>
      </c>
      <c r="I62" s="166">
        <f>'Data Input'!AJ170</f>
        <v>18</v>
      </c>
      <c r="J62" s="92">
        <v>36</v>
      </c>
      <c r="K62" s="7">
        <f t="shared" si="0"/>
        <v>5515.909073360517</v>
      </c>
    </row>
    <row r="63" spans="1:34" s="12" customFormat="1" ht="12.75">
      <c r="A63" s="2">
        <v>39814</v>
      </c>
      <c r="B63" s="72">
        <f>'Data Input'!AH171</f>
        <v>5060.580011335726</v>
      </c>
      <c r="C63">
        <v>1046.7</v>
      </c>
      <c r="D63">
        <v>0</v>
      </c>
      <c r="E63" s="88">
        <v>139.3791116068711</v>
      </c>
      <c r="F63" s="7">
        <v>31</v>
      </c>
      <c r="G63" s="7">
        <v>0</v>
      </c>
      <c r="H63" s="1">
        <v>336</v>
      </c>
      <c r="I63" s="166">
        <f>'Data Input'!AJ171</f>
        <v>18</v>
      </c>
      <c r="J63" s="92">
        <v>37</v>
      </c>
      <c r="K63" s="7">
        <f t="shared" si="0"/>
        <v>5341.422957167243</v>
      </c>
      <c r="L63" s="33"/>
      <c r="M63" s="1"/>
      <c r="N63"/>
      <c r="O63"/>
      <c r="P63"/>
      <c r="Q63"/>
      <c r="R63"/>
      <c r="S63"/>
      <c r="T63"/>
      <c r="U63"/>
      <c r="V63"/>
      <c r="W63"/>
      <c r="X63"/>
      <c r="Y63"/>
      <c r="Z63" s="8"/>
      <c r="AC63" s="8"/>
      <c r="AD63" s="8"/>
      <c r="AE63" s="8"/>
      <c r="AF63" s="8"/>
      <c r="AG63" s="8"/>
      <c r="AH63" s="8"/>
    </row>
    <row r="64" spans="1:12" ht="12.75">
      <c r="A64" s="2">
        <v>39845</v>
      </c>
      <c r="B64" s="72">
        <f>'Data Input'!AH172</f>
        <v>4740.137918004912</v>
      </c>
      <c r="C64">
        <v>790.3</v>
      </c>
      <c r="D64">
        <v>0</v>
      </c>
      <c r="E64" s="88">
        <v>138.97791306613385</v>
      </c>
      <c r="F64" s="7">
        <v>28</v>
      </c>
      <c r="G64" s="7">
        <v>0</v>
      </c>
      <c r="H64" s="1">
        <v>304</v>
      </c>
      <c r="I64" s="166">
        <f>'Data Input'!AJ172</f>
        <v>18</v>
      </c>
      <c r="J64" s="92">
        <v>38</v>
      </c>
      <c r="K64" s="7">
        <f t="shared" si="0"/>
        <v>4447.753828342321</v>
      </c>
      <c r="L64" s="33"/>
    </row>
    <row r="65" spans="1:12" ht="12.75">
      <c r="A65" s="2">
        <v>39873</v>
      </c>
      <c r="B65" s="72">
        <f>'Data Input'!AH173</f>
        <v>5379.331192140564</v>
      </c>
      <c r="C65">
        <v>696.2</v>
      </c>
      <c r="D65">
        <v>0</v>
      </c>
      <c r="E65" s="88">
        <v>138.57786936321438</v>
      </c>
      <c r="F65" s="7">
        <v>31</v>
      </c>
      <c r="G65" s="7">
        <v>1</v>
      </c>
      <c r="H65" s="1">
        <v>352</v>
      </c>
      <c r="I65" s="166">
        <f>'Data Input'!AJ173</f>
        <v>18</v>
      </c>
      <c r="J65" s="92">
        <v>39</v>
      </c>
      <c r="K65" s="7">
        <f t="shared" si="0"/>
        <v>5004.641993780965</v>
      </c>
      <c r="L65" s="33"/>
    </row>
    <row r="66" spans="1:12" ht="12.75">
      <c r="A66" s="2">
        <v>39904</v>
      </c>
      <c r="B66" s="72">
        <f>'Data Input'!AH174</f>
        <v>5030.285282448517</v>
      </c>
      <c r="C66">
        <v>434.2</v>
      </c>
      <c r="D66">
        <v>0</v>
      </c>
      <c r="E66" s="88">
        <v>138.17897717394706</v>
      </c>
      <c r="F66" s="7">
        <v>30</v>
      </c>
      <c r="G66" s="7">
        <v>1</v>
      </c>
      <c r="H66" s="1">
        <v>320</v>
      </c>
      <c r="I66" s="166">
        <f>'Data Input'!AJ174</f>
        <v>18</v>
      </c>
      <c r="J66" s="92">
        <v>40</v>
      </c>
      <c r="K66" s="7">
        <f t="shared" si="0"/>
        <v>4844.101499655624</v>
      </c>
      <c r="L66" s="33"/>
    </row>
    <row r="67" spans="1:12" ht="12.75">
      <c r="A67" s="2">
        <v>39934</v>
      </c>
      <c r="B67" s="72">
        <f>'Data Input'!AH175</f>
        <v>5531.466087285094</v>
      </c>
      <c r="C67">
        <v>264.3</v>
      </c>
      <c r="D67">
        <v>0.6</v>
      </c>
      <c r="E67" s="88">
        <v>137.78123318373483</v>
      </c>
      <c r="F67" s="7">
        <v>31</v>
      </c>
      <c r="G67" s="7">
        <v>1</v>
      </c>
      <c r="H67" s="1">
        <v>320</v>
      </c>
      <c r="I67" s="166">
        <f>'Data Input'!AJ175</f>
        <v>18</v>
      </c>
      <c r="J67" s="92">
        <v>41</v>
      </c>
      <c r="K67" s="7">
        <f t="shared" si="0"/>
        <v>5182.24082275559</v>
      </c>
      <c r="L67" s="33"/>
    </row>
    <row r="68" spans="1:12" ht="12.75">
      <c r="A68" s="2">
        <v>39965</v>
      </c>
      <c r="B68" s="72">
        <f>'Data Input'!AH176</f>
        <v>4203.476289438881</v>
      </c>
      <c r="C68">
        <v>93.2</v>
      </c>
      <c r="D68">
        <v>35.8</v>
      </c>
      <c r="E68" s="88">
        <v>137.38463408752156</v>
      </c>
      <c r="F68" s="7">
        <v>30</v>
      </c>
      <c r="G68" s="7">
        <v>0</v>
      </c>
      <c r="H68" s="1">
        <v>352</v>
      </c>
      <c r="I68" s="166">
        <f>'Data Input'!AJ176</f>
        <v>18</v>
      </c>
      <c r="J68" s="92">
        <v>42</v>
      </c>
      <c r="K68" s="7">
        <f aca="true" t="shared" si="1" ref="K68:K98">$N$18+C68*$N$19+D68*$N$20+E68*$N$21+F68*$N$22+G68*$N$23+H68*$N$24+I68*$N$25+J68*$N$26</f>
        <v>4472.147984659956</v>
      </c>
      <c r="L68" s="33"/>
    </row>
    <row r="69" spans="1:12" ht="12.75">
      <c r="A69" s="2">
        <v>39995</v>
      </c>
      <c r="B69" s="72">
        <f>'Data Input'!AH177</f>
        <v>4823.370489325524</v>
      </c>
      <c r="C69">
        <v>47.8</v>
      </c>
      <c r="D69">
        <v>8.8</v>
      </c>
      <c r="E69" s="88">
        <v>136.98917658976464</v>
      </c>
      <c r="F69" s="7">
        <v>31</v>
      </c>
      <c r="G69" s="7">
        <v>0</v>
      </c>
      <c r="H69" s="1">
        <v>352</v>
      </c>
      <c r="I69" s="166">
        <f>'Data Input'!AJ177</f>
        <v>18</v>
      </c>
      <c r="J69" s="92">
        <v>43</v>
      </c>
      <c r="K69" s="7">
        <f t="shared" si="1"/>
        <v>5026.046638564542</v>
      </c>
      <c r="L69" s="33"/>
    </row>
    <row r="70" spans="1:12" ht="12.75">
      <c r="A70" s="2">
        <v>40026</v>
      </c>
      <c r="B70" s="72">
        <f>'Data Input'!AH178</f>
        <v>5045.956924239561</v>
      </c>
      <c r="C70">
        <v>60.8</v>
      </c>
      <c r="D70">
        <v>34</v>
      </c>
      <c r="E70" s="88">
        <v>136.59485740440758</v>
      </c>
      <c r="F70" s="7">
        <v>31</v>
      </c>
      <c r="G70" s="7">
        <v>0</v>
      </c>
      <c r="H70" s="1">
        <v>320</v>
      </c>
      <c r="I70" s="166">
        <f>'Data Input'!AJ178</f>
        <v>18</v>
      </c>
      <c r="J70" s="92">
        <v>44</v>
      </c>
      <c r="K70" s="7">
        <f t="shared" si="1"/>
        <v>4849.823780468524</v>
      </c>
      <c r="L70" s="33"/>
    </row>
    <row r="71" spans="1:12" ht="12.75">
      <c r="A71" s="2">
        <v>40057</v>
      </c>
      <c r="B71" s="72">
        <f>'Data Input'!AH179</f>
        <v>4956.603060646135</v>
      </c>
      <c r="C71">
        <v>113.6</v>
      </c>
      <c r="D71">
        <v>6.8</v>
      </c>
      <c r="E71" s="88">
        <v>136.20167325485272</v>
      </c>
      <c r="F71" s="7">
        <v>30</v>
      </c>
      <c r="G71" s="7">
        <v>1</v>
      </c>
      <c r="H71" s="1">
        <v>336</v>
      </c>
      <c r="I71" s="166">
        <f>'Data Input'!AJ179</f>
        <v>18</v>
      </c>
      <c r="J71" s="92">
        <v>45</v>
      </c>
      <c r="K71" s="7">
        <f t="shared" si="1"/>
        <v>4328.900704580891</v>
      </c>
      <c r="L71" s="33"/>
    </row>
    <row r="72" spans="1:12" ht="12.75">
      <c r="A72" s="2">
        <v>40087</v>
      </c>
      <c r="B72" s="72">
        <f>'Data Input'!AH180</f>
        <v>4935.631966748536</v>
      </c>
      <c r="C72">
        <v>418.2</v>
      </c>
      <c r="D72">
        <v>0</v>
      </c>
      <c r="E72" s="88">
        <v>135.80962087393394</v>
      </c>
      <c r="F72" s="7">
        <v>31</v>
      </c>
      <c r="G72" s="7">
        <v>1</v>
      </c>
      <c r="H72" s="1">
        <v>336</v>
      </c>
      <c r="I72" s="166">
        <f>'Data Input'!AJ180</f>
        <v>18</v>
      </c>
      <c r="J72" s="92">
        <v>46</v>
      </c>
      <c r="K72" s="7">
        <f t="shared" si="1"/>
        <v>4516.194789967911</v>
      </c>
      <c r="L72" s="33"/>
    </row>
    <row r="73" spans="1:12" ht="12.75">
      <c r="A73" s="2">
        <v>40118</v>
      </c>
      <c r="B73" s="72">
        <f>'Data Input'!AH181</f>
        <v>4890.846400906858</v>
      </c>
      <c r="C73">
        <v>453.3</v>
      </c>
      <c r="D73">
        <v>0</v>
      </c>
      <c r="E73" s="88">
        <v>135.41869700388958</v>
      </c>
      <c r="F73" s="7">
        <v>30</v>
      </c>
      <c r="G73" s="7">
        <v>1</v>
      </c>
      <c r="H73" s="1">
        <v>320</v>
      </c>
      <c r="I73" s="166">
        <f>'Data Input'!AJ181</f>
        <v>18</v>
      </c>
      <c r="J73" s="92">
        <v>47</v>
      </c>
      <c r="K73" s="7">
        <f t="shared" si="1"/>
        <v>4123.7260931217115</v>
      </c>
      <c r="L73" s="33"/>
    </row>
    <row r="74" spans="1:34" s="20" customFormat="1" ht="12.75">
      <c r="A74" s="2">
        <v>40148</v>
      </c>
      <c r="B74" s="72">
        <f>'Data Input'!AH182</f>
        <v>4688.32420177593</v>
      </c>
      <c r="C74">
        <v>826.5</v>
      </c>
      <c r="D74">
        <v>0</v>
      </c>
      <c r="E74" s="182">
        <v>135.02889839633545</v>
      </c>
      <c r="F74" s="7">
        <v>31</v>
      </c>
      <c r="G74" s="7">
        <v>0</v>
      </c>
      <c r="H74" s="1">
        <v>352</v>
      </c>
      <c r="I74" s="166">
        <f>'Data Input'!AJ182</f>
        <v>18</v>
      </c>
      <c r="J74" s="92">
        <v>48</v>
      </c>
      <c r="K74" s="7">
        <f t="shared" si="1"/>
        <v>4237.02016479811</v>
      </c>
      <c r="L74" s="33"/>
      <c r="M74" s="1"/>
      <c r="N74"/>
      <c r="O74"/>
      <c r="P74"/>
      <c r="Q74"/>
      <c r="R74"/>
      <c r="S74"/>
      <c r="T74"/>
      <c r="U74"/>
      <c r="V74"/>
      <c r="W74"/>
      <c r="X74"/>
      <c r="Y74"/>
      <c r="Z74" s="18"/>
      <c r="AC74" s="18"/>
      <c r="AD74" s="18"/>
      <c r="AE74" s="18"/>
      <c r="AF74" s="18"/>
      <c r="AG74" s="18"/>
      <c r="AH74" s="18"/>
    </row>
    <row r="75" spans="1:26" ht="12.75">
      <c r="A75" s="2">
        <v>40179</v>
      </c>
      <c r="C75" s="181">
        <f aca="true" t="shared" si="2" ref="C75:D86">(C3+C15+C27+C39+C51+C63)/6</f>
        <v>947.1833333333334</v>
      </c>
      <c r="D75" s="181">
        <f t="shared" si="2"/>
        <v>0</v>
      </c>
      <c r="E75" s="88">
        <v>135.32901731143812</v>
      </c>
      <c r="F75" s="7">
        <v>31</v>
      </c>
      <c r="G75" s="7">
        <v>0</v>
      </c>
      <c r="H75" s="1">
        <v>320</v>
      </c>
      <c r="I75" s="87">
        <f aca="true" t="shared" si="3" ref="I75:I80">I74+($I$81-$I$74)/7</f>
        <v>18</v>
      </c>
      <c r="J75" s="92">
        <v>49</v>
      </c>
      <c r="K75" s="7">
        <f t="shared" si="1"/>
        <v>4231.115232514251</v>
      </c>
      <c r="L75" s="33"/>
      <c r="Z75" s="8"/>
    </row>
    <row r="76" spans="1:12" ht="12.75">
      <c r="A76" s="2">
        <v>40210</v>
      </c>
      <c r="C76" s="181">
        <f t="shared" si="2"/>
        <v>817.8666666666667</v>
      </c>
      <c r="D76" s="181">
        <f t="shared" si="2"/>
        <v>0</v>
      </c>
      <c r="E76" s="88">
        <v>135.62980327903304</v>
      </c>
      <c r="F76" s="7">
        <v>28</v>
      </c>
      <c r="G76" s="7">
        <v>0</v>
      </c>
      <c r="H76" s="1">
        <v>304</v>
      </c>
      <c r="I76" s="87">
        <f t="shared" si="3"/>
        <v>18</v>
      </c>
      <c r="J76" s="92">
        <v>50</v>
      </c>
      <c r="K76" s="7">
        <f t="shared" si="1"/>
        <v>3156.2874573071176</v>
      </c>
      <c r="L76" s="33"/>
    </row>
    <row r="77" spans="1:12" ht="12.75">
      <c r="A77" s="2">
        <v>40238</v>
      </c>
      <c r="C77" s="181">
        <f t="shared" si="2"/>
        <v>700.6333333333333</v>
      </c>
      <c r="D77" s="181">
        <f t="shared" si="2"/>
        <v>0</v>
      </c>
      <c r="E77" s="88">
        <v>135.9312577817293</v>
      </c>
      <c r="F77" s="7">
        <v>31</v>
      </c>
      <c r="G77" s="7">
        <v>1</v>
      </c>
      <c r="H77" s="1">
        <v>368</v>
      </c>
      <c r="I77" s="87">
        <f t="shared" si="3"/>
        <v>18</v>
      </c>
      <c r="J77" s="92">
        <v>51</v>
      </c>
      <c r="K77" s="7">
        <f t="shared" si="1"/>
        <v>3603.031523860913</v>
      </c>
      <c r="L77" s="33"/>
    </row>
    <row r="78" spans="1:12" ht="12.75">
      <c r="A78" s="2">
        <v>40269</v>
      </c>
      <c r="C78" s="181">
        <f t="shared" si="2"/>
        <v>404.5666666666666</v>
      </c>
      <c r="D78" s="181">
        <f t="shared" si="2"/>
        <v>0</v>
      </c>
      <c r="E78" s="88">
        <v>136.23338230543126</v>
      </c>
      <c r="F78" s="7">
        <v>30</v>
      </c>
      <c r="G78" s="7">
        <v>1</v>
      </c>
      <c r="H78" s="1">
        <v>320</v>
      </c>
      <c r="I78" s="87">
        <f t="shared" si="3"/>
        <v>18</v>
      </c>
      <c r="J78" s="92">
        <v>52</v>
      </c>
      <c r="K78" s="7">
        <f t="shared" si="1"/>
        <v>3519.8872219182977</v>
      </c>
      <c r="L78" s="33"/>
    </row>
    <row r="79" spans="1:12" ht="12.75">
      <c r="A79" s="2">
        <v>40299</v>
      </c>
      <c r="C79" s="181">
        <f t="shared" si="2"/>
        <v>226.51666666666665</v>
      </c>
      <c r="D79" s="181">
        <f t="shared" si="2"/>
        <v>4.8999999999999995</v>
      </c>
      <c r="E79" s="88">
        <v>136.5361783393459</v>
      </c>
      <c r="F79" s="7">
        <v>31</v>
      </c>
      <c r="G79" s="7">
        <v>1</v>
      </c>
      <c r="H79" s="1">
        <v>320</v>
      </c>
      <c r="I79" s="87">
        <f t="shared" si="3"/>
        <v>18</v>
      </c>
      <c r="J79" s="92">
        <v>53</v>
      </c>
      <c r="K79" s="7">
        <f t="shared" si="1"/>
        <v>3789.2213632120547</v>
      </c>
      <c r="L79" s="33"/>
    </row>
    <row r="80" spans="1:12" ht="12.75">
      <c r="A80" s="2">
        <v>40330</v>
      </c>
      <c r="C80" s="181">
        <f t="shared" si="2"/>
        <v>64.51666666666667</v>
      </c>
      <c r="D80" s="181">
        <f t="shared" si="2"/>
        <v>37.38333333333333</v>
      </c>
      <c r="E80" s="88">
        <v>136.83964737599013</v>
      </c>
      <c r="F80" s="7">
        <v>30</v>
      </c>
      <c r="G80" s="7">
        <v>0</v>
      </c>
      <c r="H80" s="1">
        <v>352</v>
      </c>
      <c r="I80" s="87">
        <f t="shared" si="3"/>
        <v>18</v>
      </c>
      <c r="J80" s="92">
        <v>54</v>
      </c>
      <c r="K80" s="7">
        <f t="shared" si="1"/>
        <v>3072.0262688611665</v>
      </c>
      <c r="L80" s="33"/>
    </row>
    <row r="81" spans="1:12" ht="12.75">
      <c r="A81" s="2">
        <v>40360</v>
      </c>
      <c r="C81" s="181">
        <f t="shared" si="2"/>
        <v>25.616666666666664</v>
      </c>
      <c r="D81" s="181">
        <f t="shared" si="2"/>
        <v>51.63333333333333</v>
      </c>
      <c r="E81" s="88">
        <v>137.1437909111982</v>
      </c>
      <c r="F81" s="7">
        <v>31</v>
      </c>
      <c r="G81" s="7">
        <v>0</v>
      </c>
      <c r="H81" s="1">
        <v>336</v>
      </c>
      <c r="I81" s="62">
        <v>18</v>
      </c>
      <c r="J81" s="92">
        <v>55</v>
      </c>
      <c r="K81" s="7">
        <f t="shared" si="1"/>
        <v>3273.6571783242316</v>
      </c>
      <c r="L81" s="33"/>
    </row>
    <row r="82" spans="1:12" ht="12.75">
      <c r="A82" s="2">
        <v>40391</v>
      </c>
      <c r="C82" s="181">
        <f t="shared" si="2"/>
        <v>45.083333333333336</v>
      </c>
      <c r="D82" s="181">
        <f t="shared" si="2"/>
        <v>34.666666666666664</v>
      </c>
      <c r="E82" s="88">
        <v>137.44861044412903</v>
      </c>
      <c r="F82" s="7">
        <v>31</v>
      </c>
      <c r="G82" s="7">
        <v>0</v>
      </c>
      <c r="H82" s="1">
        <v>336</v>
      </c>
      <c r="I82" s="87">
        <f aca="true" t="shared" si="4" ref="I82:I91">I81+($I$92-$I$81)/11</f>
        <v>18</v>
      </c>
      <c r="J82" s="92">
        <v>56</v>
      </c>
      <c r="K82" s="7">
        <f t="shared" si="1"/>
        <v>3301.9007348384066</v>
      </c>
      <c r="L82" s="33"/>
    </row>
    <row r="83" spans="1:12" ht="12.75">
      <c r="A83" s="2">
        <v>40422</v>
      </c>
      <c r="C83" s="181">
        <f t="shared" si="2"/>
        <v>123.90000000000002</v>
      </c>
      <c r="D83" s="181">
        <f t="shared" si="2"/>
        <v>10.850000000000001</v>
      </c>
      <c r="E83" s="88">
        <v>137.7541074772736</v>
      </c>
      <c r="F83" s="7">
        <v>30</v>
      </c>
      <c r="G83" s="7">
        <v>1</v>
      </c>
      <c r="H83" s="1">
        <v>336</v>
      </c>
      <c r="I83" s="87">
        <f t="shared" si="4"/>
        <v>18</v>
      </c>
      <c r="J83" s="92">
        <v>57</v>
      </c>
      <c r="K83" s="7">
        <f t="shared" si="1"/>
        <v>2796.403883873296</v>
      </c>
      <c r="L83" s="33"/>
    </row>
    <row r="84" spans="1:12" ht="12.75">
      <c r="A84" s="2">
        <v>40452</v>
      </c>
      <c r="C84" s="181">
        <f t="shared" si="2"/>
        <v>349.3333333333333</v>
      </c>
      <c r="D84" s="181">
        <f t="shared" si="2"/>
        <v>1.2166666666666666</v>
      </c>
      <c r="E84" s="88">
        <v>138.0602835164624</v>
      </c>
      <c r="F84" s="7">
        <v>31</v>
      </c>
      <c r="G84" s="7">
        <v>1</v>
      </c>
      <c r="H84" s="1">
        <v>320</v>
      </c>
      <c r="I84" s="87">
        <f t="shared" si="4"/>
        <v>18</v>
      </c>
      <c r="J84" s="92">
        <v>58</v>
      </c>
      <c r="K84" s="7">
        <f t="shared" si="1"/>
        <v>3110.7272348359</v>
      </c>
      <c r="L84" s="33"/>
    </row>
    <row r="85" spans="1:12" ht="12.75">
      <c r="A85" s="2">
        <v>40483</v>
      </c>
      <c r="C85" s="181">
        <f t="shared" si="2"/>
        <v>537.1500000000001</v>
      </c>
      <c r="D85" s="181">
        <f t="shared" si="2"/>
        <v>0</v>
      </c>
      <c r="E85" s="88">
        <v>138.36714007087275</v>
      </c>
      <c r="F85" s="7">
        <v>30</v>
      </c>
      <c r="G85" s="7">
        <v>1</v>
      </c>
      <c r="H85" s="1">
        <v>336</v>
      </c>
      <c r="I85" s="87">
        <f t="shared" si="4"/>
        <v>18</v>
      </c>
      <c r="J85" s="92">
        <v>59</v>
      </c>
      <c r="K85" s="7">
        <f t="shared" si="1"/>
        <v>2446.097459158027</v>
      </c>
      <c r="L85" s="33"/>
    </row>
    <row r="86" spans="1:12" ht="12.75">
      <c r="A86" s="2">
        <v>40513</v>
      </c>
      <c r="C86" s="181">
        <f t="shared" si="2"/>
        <v>825.4166666666666</v>
      </c>
      <c r="D86" s="181">
        <f t="shared" si="2"/>
        <v>0</v>
      </c>
      <c r="E86" s="182">
        <v>138.6746786530365</v>
      </c>
      <c r="F86" s="7">
        <v>31</v>
      </c>
      <c r="G86" s="7">
        <v>0</v>
      </c>
      <c r="H86" s="1">
        <v>368</v>
      </c>
      <c r="I86" s="87">
        <f t="shared" si="4"/>
        <v>18</v>
      </c>
      <c r="J86" s="92">
        <v>60</v>
      </c>
      <c r="K86" s="7">
        <f t="shared" si="1"/>
        <v>2569.808342898402</v>
      </c>
      <c r="L86" s="33"/>
    </row>
    <row r="87" spans="1:12" ht="12.75">
      <c r="A87" s="2">
        <v>40544</v>
      </c>
      <c r="C87" s="181">
        <f>C75</f>
        <v>947.1833333333334</v>
      </c>
      <c r="D87" s="181">
        <f>D75</f>
        <v>0</v>
      </c>
      <c r="E87" s="88">
        <v>139.03916243618784</v>
      </c>
      <c r="F87" s="7">
        <v>31</v>
      </c>
      <c r="G87" s="7">
        <v>0</v>
      </c>
      <c r="H87" s="37">
        <v>320</v>
      </c>
      <c r="I87" s="87">
        <f t="shared" si="4"/>
        <v>18</v>
      </c>
      <c r="J87" s="92">
        <v>61</v>
      </c>
      <c r="K87" s="7">
        <f t="shared" si="1"/>
        <v>2651.824197255185</v>
      </c>
      <c r="L87" s="33"/>
    </row>
    <row r="88" spans="1:12" ht="12.75">
      <c r="A88" s="2">
        <v>40575</v>
      </c>
      <c r="C88" s="181">
        <f aca="true" t="shared" si="5" ref="C88:D98">C76</f>
        <v>817.8666666666667</v>
      </c>
      <c r="D88" s="181">
        <f t="shared" si="5"/>
        <v>0</v>
      </c>
      <c r="E88" s="88">
        <v>139.4046042055373</v>
      </c>
      <c r="F88" s="7">
        <v>28</v>
      </c>
      <c r="G88" s="7">
        <v>0</v>
      </c>
      <c r="H88" s="37">
        <v>304</v>
      </c>
      <c r="I88" s="87">
        <f t="shared" si="4"/>
        <v>18</v>
      </c>
      <c r="J88" s="92">
        <v>62</v>
      </c>
      <c r="K88" s="7">
        <f t="shared" si="1"/>
        <v>1574.2405159823238</v>
      </c>
      <c r="L88" s="33"/>
    </row>
    <row r="89" spans="1:12" ht="12.75">
      <c r="A89" s="2">
        <v>40603</v>
      </c>
      <c r="C89" s="181">
        <f t="shared" si="5"/>
        <v>700.6333333333333</v>
      </c>
      <c r="D89" s="181">
        <f t="shared" si="5"/>
        <v>0</v>
      </c>
      <c r="E89" s="88">
        <v>139.77100647899545</v>
      </c>
      <c r="F89" s="7">
        <v>31</v>
      </c>
      <c r="G89" s="7">
        <v>1</v>
      </c>
      <c r="H89" s="37">
        <v>368</v>
      </c>
      <c r="I89" s="87">
        <f t="shared" si="4"/>
        <v>18</v>
      </c>
      <c r="J89" s="92">
        <v>63</v>
      </c>
      <c r="K89" s="7">
        <f t="shared" si="1"/>
        <v>2018.2162315058795</v>
      </c>
      <c r="L89" s="33"/>
    </row>
    <row r="90" spans="1:12" ht="12.75">
      <c r="A90" s="2">
        <v>40634</v>
      </c>
      <c r="C90" s="181">
        <f t="shared" si="5"/>
        <v>404.5666666666666</v>
      </c>
      <c r="D90" s="181">
        <f t="shared" si="5"/>
        <v>0</v>
      </c>
      <c r="E90" s="88">
        <v>140.1383717810907</v>
      </c>
      <c r="F90" s="7">
        <v>30</v>
      </c>
      <c r="G90" s="7">
        <v>1</v>
      </c>
      <c r="H90" s="37">
        <v>320</v>
      </c>
      <c r="I90" s="87">
        <f t="shared" si="4"/>
        <v>18</v>
      </c>
      <c r="J90" s="92">
        <v>64</v>
      </c>
      <c r="K90" s="7">
        <f t="shared" si="1"/>
        <v>1932.2910892979253</v>
      </c>
      <c r="L90" s="33"/>
    </row>
    <row r="91" spans="1:12" ht="12.75">
      <c r="A91" s="2">
        <v>40664</v>
      </c>
      <c r="C91" s="181">
        <f t="shared" si="5"/>
        <v>226.51666666666665</v>
      </c>
      <c r="D91" s="181">
        <f t="shared" si="5"/>
        <v>4.8999999999999995</v>
      </c>
      <c r="E91" s="88">
        <v>140.50670264298682</v>
      </c>
      <c r="F91" s="7">
        <v>31</v>
      </c>
      <c r="G91" s="7">
        <v>1</v>
      </c>
      <c r="H91" s="37">
        <v>320</v>
      </c>
      <c r="I91" s="87">
        <f t="shared" si="4"/>
        <v>18</v>
      </c>
      <c r="J91" s="92">
        <v>65</v>
      </c>
      <c r="K91" s="7">
        <f t="shared" si="1"/>
        <v>2198.8318566786</v>
      </c>
      <c r="L91" s="33"/>
    </row>
    <row r="92" spans="1:12" ht="12.75">
      <c r="A92" s="2">
        <v>40695</v>
      </c>
      <c r="C92" s="181">
        <f t="shared" si="5"/>
        <v>64.51666666666667</v>
      </c>
      <c r="D92" s="181">
        <f t="shared" si="5"/>
        <v>37.38333333333333</v>
      </c>
      <c r="E92" s="88">
        <v>140.87600160250034</v>
      </c>
      <c r="F92" s="7">
        <v>30</v>
      </c>
      <c r="G92" s="7">
        <v>0</v>
      </c>
      <c r="H92" s="37">
        <v>352</v>
      </c>
      <c r="I92" s="62">
        <v>18</v>
      </c>
      <c r="J92" s="92">
        <v>66</v>
      </c>
      <c r="K92" s="7">
        <f t="shared" si="1"/>
        <v>1478.8308102117562</v>
      </c>
      <c r="L92" s="33"/>
    </row>
    <row r="93" spans="1:12" ht="12.75">
      <c r="A93" s="2">
        <v>40725</v>
      </c>
      <c r="C93" s="181">
        <f t="shared" si="5"/>
        <v>25.616666666666664</v>
      </c>
      <c r="D93" s="181">
        <f t="shared" si="5"/>
        <v>51.63333333333333</v>
      </c>
      <c r="E93" s="88">
        <v>141.246271204118</v>
      </c>
      <c r="F93" s="7">
        <v>31</v>
      </c>
      <c r="G93" s="7">
        <v>0</v>
      </c>
      <c r="H93" s="37">
        <v>336</v>
      </c>
      <c r="I93" s="87">
        <f aca="true" t="shared" si="6" ref="I93:I98">I92+($I$92-$I$81)/11</f>
        <v>18</v>
      </c>
      <c r="J93" s="92">
        <v>67</v>
      </c>
      <c r="K93" s="7">
        <f t="shared" si="1"/>
        <v>1677.6431446579527</v>
      </c>
      <c r="L93" s="33"/>
    </row>
    <row r="94" spans="1:12" ht="12.75">
      <c r="A94" s="2">
        <v>40756</v>
      </c>
      <c r="C94" s="181">
        <f t="shared" si="5"/>
        <v>45.083333333333336</v>
      </c>
      <c r="D94" s="181">
        <f t="shared" si="5"/>
        <v>34.666666666666664</v>
      </c>
      <c r="E94" s="88">
        <v>141.61751399901428</v>
      </c>
      <c r="F94" s="7">
        <v>31</v>
      </c>
      <c r="G94" s="7">
        <v>0</v>
      </c>
      <c r="H94" s="37">
        <v>336</v>
      </c>
      <c r="I94" s="87">
        <f t="shared" si="6"/>
        <v>18</v>
      </c>
      <c r="J94" s="92">
        <v>68</v>
      </c>
      <c r="K94" s="7">
        <f t="shared" si="1"/>
        <v>1703.0554584129559</v>
      </c>
      <c r="L94" s="33"/>
    </row>
    <row r="95" spans="1:12" ht="12.75">
      <c r="A95" s="2">
        <v>40787</v>
      </c>
      <c r="C95" s="181">
        <f t="shared" si="5"/>
        <v>123.90000000000002</v>
      </c>
      <c r="D95" s="181">
        <f t="shared" si="5"/>
        <v>10.850000000000001</v>
      </c>
      <c r="E95" s="88">
        <v>141.98973254506907</v>
      </c>
      <c r="F95" s="7">
        <v>30</v>
      </c>
      <c r="G95" s="7">
        <v>1</v>
      </c>
      <c r="H95" s="37">
        <v>336</v>
      </c>
      <c r="I95" s="87">
        <f t="shared" si="6"/>
        <v>18</v>
      </c>
      <c r="J95" s="92">
        <v>69</v>
      </c>
      <c r="K95" s="7">
        <f t="shared" si="1"/>
        <v>1194.7146519611924</v>
      </c>
      <c r="L95" s="33"/>
    </row>
    <row r="96" spans="1:12" ht="12.75">
      <c r="A96" s="2">
        <v>40817</v>
      </c>
      <c r="C96" s="181">
        <f t="shared" si="5"/>
        <v>349.3333333333333</v>
      </c>
      <c r="D96" s="181">
        <f t="shared" si="5"/>
        <v>1.2166666666666666</v>
      </c>
      <c r="E96" s="88">
        <v>142.3629294068852</v>
      </c>
      <c r="F96" s="7">
        <v>31</v>
      </c>
      <c r="G96" s="7">
        <v>1</v>
      </c>
      <c r="H96" s="37">
        <v>320</v>
      </c>
      <c r="I96" s="87">
        <f t="shared" si="6"/>
        <v>18</v>
      </c>
      <c r="J96" s="92">
        <v>70</v>
      </c>
      <c r="K96" s="7">
        <f t="shared" si="1"/>
        <v>1506.181289580265</v>
      </c>
      <c r="L96" s="33"/>
    </row>
    <row r="97" spans="1:12" ht="12.75">
      <c r="A97" s="2">
        <v>40848</v>
      </c>
      <c r="C97" s="181">
        <f t="shared" si="5"/>
        <v>537.1500000000001</v>
      </c>
      <c r="D97" s="181">
        <f t="shared" si="5"/>
        <v>0</v>
      </c>
      <c r="E97" s="88">
        <v>142.73710715580614</v>
      </c>
      <c r="F97" s="7">
        <v>30</v>
      </c>
      <c r="G97" s="7">
        <v>1</v>
      </c>
      <c r="H97" s="37">
        <v>336</v>
      </c>
      <c r="I97" s="87">
        <f t="shared" si="6"/>
        <v>18</v>
      </c>
      <c r="J97" s="92">
        <v>71</v>
      </c>
      <c r="K97" s="7">
        <f t="shared" si="1"/>
        <v>838.681997427937</v>
      </c>
      <c r="L97" s="33"/>
    </row>
    <row r="98" spans="1:12" ht="12.75">
      <c r="A98" s="2">
        <v>40878</v>
      </c>
      <c r="C98" s="181">
        <f t="shared" si="5"/>
        <v>825.4166666666666</v>
      </c>
      <c r="D98" s="181">
        <f t="shared" si="5"/>
        <v>0</v>
      </c>
      <c r="E98" s="182">
        <v>143.11226836993367</v>
      </c>
      <c r="F98" s="7">
        <v>31</v>
      </c>
      <c r="G98" s="7">
        <v>0</v>
      </c>
      <c r="H98" s="37">
        <v>368</v>
      </c>
      <c r="I98" s="87">
        <f t="shared" si="6"/>
        <v>18</v>
      </c>
      <c r="J98" s="92">
        <v>72</v>
      </c>
      <c r="K98" s="7">
        <f t="shared" si="1"/>
        <v>959.5105161437968</v>
      </c>
      <c r="L98" s="33"/>
    </row>
    <row r="99" spans="1:28" ht="12.75">
      <c r="A99" s="2"/>
      <c r="Z99" s="8"/>
      <c r="AA99" s="8"/>
      <c r="AB99" s="8"/>
    </row>
    <row r="100" spans="1:11" ht="12.75">
      <c r="A100" s="2"/>
      <c r="C100" s="15"/>
      <c r="D100" s="1" t="s">
        <v>57</v>
      </c>
      <c r="K100" s="33">
        <f>SUM(K3:K98)</f>
        <v>670538.2306257657</v>
      </c>
    </row>
    <row r="101" ht="12.75">
      <c r="A101" s="2"/>
    </row>
    <row r="102" spans="1:13" ht="12.75">
      <c r="A102" s="13">
        <v>2003</v>
      </c>
      <c r="K102" s="4"/>
      <c r="L102" s="25"/>
      <c r="M102" s="3"/>
    </row>
    <row r="103" spans="1:13" ht="12.75">
      <c r="A103">
        <v>2004</v>
      </c>
      <c r="B103" s="4">
        <f>SUM(B3:B14)</f>
        <v>120580.69147931231</v>
      </c>
      <c r="K103" s="4">
        <f>SUM(K3:K14)</f>
        <v>121032.85509288064</v>
      </c>
      <c r="L103" s="25">
        <f aca="true" t="shared" si="7" ref="L103:L108">K103-B103</f>
        <v>452.16361356832203</v>
      </c>
      <c r="M103" s="3">
        <f aca="true" t="shared" si="8" ref="M103:M108">L103/B103</f>
        <v>0.0037498840653596554</v>
      </c>
    </row>
    <row r="104" spans="1:28" ht="12.75">
      <c r="A104" s="13">
        <v>2005</v>
      </c>
      <c r="B104" s="4">
        <f>SUM(B15:B26)</f>
        <v>124707.79331192138</v>
      </c>
      <c r="K104" s="4">
        <f>SUM(K15:K26)</f>
        <v>129877.07842142668</v>
      </c>
      <c r="L104" s="25">
        <f t="shared" si="7"/>
        <v>5169.28510950529</v>
      </c>
      <c r="M104" s="3">
        <f t="shared" si="8"/>
        <v>0.0414511793707694</v>
      </c>
      <c r="Z104" s="8"/>
      <c r="AA104" s="8"/>
      <c r="AB104" s="8"/>
    </row>
    <row r="105" spans="1:13" ht="12.75">
      <c r="A105">
        <v>2006</v>
      </c>
      <c r="B105" s="4">
        <f>SUM(B27:B38)</f>
        <v>129530.50255053844</v>
      </c>
      <c r="K105" s="4">
        <f>SUM(K27:K38)</f>
        <v>119943.36488699757</v>
      </c>
      <c r="L105" s="25">
        <f t="shared" si="7"/>
        <v>-9587.137663540867</v>
      </c>
      <c r="M105" s="3">
        <f t="shared" si="8"/>
        <v>-0.07401451762144047</v>
      </c>
    </row>
    <row r="106" spans="1:13" ht="12.75">
      <c r="A106" s="13">
        <v>2007</v>
      </c>
      <c r="B106" s="4">
        <f>SUM(B39:B50)</f>
        <v>118250.7651615341</v>
      </c>
      <c r="K106" s="4">
        <f>SUM(K39:K50)</f>
        <v>116908.46117163867</v>
      </c>
      <c r="L106" s="25">
        <f t="shared" si="7"/>
        <v>-1342.3039898954303</v>
      </c>
      <c r="M106" s="3">
        <f t="shared" si="8"/>
        <v>-0.011351334497174735</v>
      </c>
    </row>
    <row r="107" spans="1:13" ht="12.75">
      <c r="A107">
        <v>2008</v>
      </c>
      <c r="B107" s="4">
        <f>SUM(B51:B62)</f>
        <v>59578.28263744568</v>
      </c>
      <c r="K107" s="4">
        <f>SUM(K51:K62)</f>
        <v>67798.26413424102</v>
      </c>
      <c r="L107" s="25">
        <f t="shared" si="7"/>
        <v>8219.981496795343</v>
      </c>
      <c r="M107" s="3">
        <f t="shared" si="8"/>
        <v>0.13796942665864934</v>
      </c>
    </row>
    <row r="108" spans="1:13" ht="12.75">
      <c r="A108" s="13">
        <v>2009</v>
      </c>
      <c r="B108" s="4">
        <f>SUM(B63:B74)</f>
        <v>59286.00982429624</v>
      </c>
      <c r="K108" s="4">
        <f>SUM(K63:K74)</f>
        <v>56374.021257863395</v>
      </c>
      <c r="L108" s="25">
        <f t="shared" si="7"/>
        <v>-2911.9885664328467</v>
      </c>
      <c r="M108" s="3">
        <f t="shared" si="8"/>
        <v>-0.04911763458298171</v>
      </c>
    </row>
    <row r="109" spans="1:13" ht="12.75">
      <c r="A109">
        <v>2010</v>
      </c>
      <c r="B109" s="192">
        <v>59000</v>
      </c>
      <c r="C109" s="194" t="s">
        <v>115</v>
      </c>
      <c r="K109" s="4">
        <f>SUM(K75:K86)</f>
        <v>38870.16390160207</v>
      </c>
      <c r="L109" s="25"/>
      <c r="M109" s="3"/>
    </row>
    <row r="110" spans="1:11" ht="12.75">
      <c r="A110" s="13">
        <v>2011</v>
      </c>
      <c r="B110" s="192">
        <v>58750</v>
      </c>
      <c r="K110" s="4">
        <f>SUM(K87:K98)</f>
        <v>19734.02175911577</v>
      </c>
    </row>
    <row r="111" ht="12.75">
      <c r="K111" s="4"/>
    </row>
    <row r="112" spans="1:12" ht="12.75">
      <c r="A112" t="s">
        <v>59</v>
      </c>
      <c r="B112" s="4">
        <f>SUM(B102:B108)</f>
        <v>611934.0449650482</v>
      </c>
      <c r="K112" s="4">
        <f>SUM(K102:K108)</f>
        <v>611934.044965048</v>
      </c>
      <c r="L112" s="4">
        <f>K112-B112</f>
        <v>0</v>
      </c>
    </row>
    <row r="114" spans="11:12" ht="12.75">
      <c r="K114" s="4">
        <f>SUM(K102:K110)</f>
        <v>670538.2306257657</v>
      </c>
      <c r="L114" s="33">
        <f>K100-K114</f>
        <v>0</v>
      </c>
    </row>
    <row r="115" spans="11:13" ht="12.75">
      <c r="K115" s="15"/>
      <c r="L115" s="15" t="s">
        <v>47</v>
      </c>
      <c r="M115" s="15"/>
    </row>
    <row r="117" spans="26:28" ht="12.75">
      <c r="Z117" s="8"/>
      <c r="AA117" s="8"/>
      <c r="AB117" s="8"/>
    </row>
    <row r="129" spans="26:28" ht="12.75">
      <c r="Z129" s="8"/>
      <c r="AA129" s="8"/>
      <c r="AB129" s="8"/>
    </row>
  </sheetData>
  <sheetProtection/>
  <printOptions/>
  <pageMargins left="0.38" right="0.75" top="0.73" bottom="0.74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17"/>
  <sheetViews>
    <sheetView zoomScalePageLayoutView="0" workbookViewId="0" topLeftCell="O11">
      <pane ySplit="1536" topLeftCell="A187" activePane="bottomLeft" state="split"/>
      <selection pane="topLeft" activeCell="A11" sqref="A11"/>
      <selection pane="bottomLeft" activeCell="P193" sqref="P193"/>
    </sheetView>
  </sheetViews>
  <sheetFormatPr defaultColWidth="9.28125" defaultRowHeight="12.75"/>
  <cols>
    <col min="1" max="1" width="19.140625" style="12" customWidth="1"/>
    <col min="2" max="2" width="18.00390625" style="12" bestFit="1" customWidth="1"/>
    <col min="3" max="3" width="1.7109375" style="12" customWidth="1"/>
    <col min="4" max="4" width="12.7109375" style="12" bestFit="1" customWidth="1"/>
    <col min="5" max="5" width="1.7109375" style="12" customWidth="1"/>
    <col min="6" max="6" width="15.140625" style="46" bestFit="1" customWidth="1"/>
    <col min="7" max="7" width="18.421875" style="12" customWidth="1"/>
    <col min="8" max="8" width="14.28125" style="12" bestFit="1" customWidth="1"/>
    <col min="9" max="9" width="1.7109375" style="12" customWidth="1"/>
    <col min="10" max="10" width="15.140625" style="12" bestFit="1" customWidth="1"/>
    <col min="11" max="11" width="12.421875" style="12" customWidth="1"/>
    <col min="12" max="12" width="14.28125" style="12" bestFit="1" customWidth="1"/>
    <col min="13" max="13" width="1.7109375" style="12" customWidth="1"/>
    <col min="14" max="14" width="15.140625" style="12" bestFit="1" customWidth="1"/>
    <col min="15" max="15" width="16.421875" style="12" customWidth="1"/>
    <col min="16" max="16" width="13.421875" style="12" customWidth="1"/>
    <col min="17" max="17" width="14.28125" style="51" bestFit="1" customWidth="1"/>
    <col min="18" max="18" width="1.7109375" style="12" customWidth="1"/>
    <col min="19" max="19" width="13.7109375" style="12" customWidth="1"/>
    <col min="20" max="20" width="13.28125" style="51" customWidth="1"/>
    <col min="21" max="21" width="12.57421875" style="51" customWidth="1"/>
    <col min="22" max="22" width="13.28125" style="51" customWidth="1"/>
    <col min="23" max="23" width="1.7109375" style="12" customWidth="1"/>
    <col min="24" max="24" width="13.00390625" style="12" bestFit="1" customWidth="1"/>
    <col min="25" max="25" width="13.7109375" style="52" customWidth="1"/>
    <col min="26" max="26" width="9.28125" style="51" customWidth="1"/>
    <col min="27" max="27" width="14.28125" style="51" bestFit="1" customWidth="1"/>
    <col min="28" max="28" width="1.7109375" style="12" customWidth="1"/>
    <col min="29" max="29" width="13.421875" style="46" customWidth="1"/>
    <col min="30" max="30" width="13.421875" style="51" customWidth="1"/>
    <col min="31" max="31" width="9.421875" style="42" bestFit="1" customWidth="1"/>
    <col min="32" max="32" width="15.00390625" style="12" customWidth="1"/>
    <col min="33" max="33" width="1.7109375" style="12" customWidth="1"/>
    <col min="34" max="34" width="15.7109375" style="46" customWidth="1"/>
    <col min="35" max="35" width="15.7109375" style="12" customWidth="1"/>
    <col min="36" max="36" width="15.00390625" style="51" customWidth="1"/>
    <col min="37" max="37" width="17.7109375" style="12" bestFit="1" customWidth="1"/>
    <col min="38" max="38" width="15.00390625" style="42" bestFit="1" customWidth="1"/>
    <col min="39" max="39" width="26.421875" style="12" customWidth="1"/>
    <col min="40" max="40" width="24.00390625" style="12" customWidth="1"/>
    <col min="41" max="16384" width="9.28125" style="12" customWidth="1"/>
  </cols>
  <sheetData>
    <row r="1" spans="1:10" ht="12.75">
      <c r="A1" s="99" t="s">
        <v>91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2.75">
      <c r="A2" s="99" t="s">
        <v>92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2.75">
      <c r="A3" s="99" t="s">
        <v>93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2.75">
      <c r="A4" s="99" t="s">
        <v>94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2.75">
      <c r="A5" s="100" t="s">
        <v>95</v>
      </c>
      <c r="B5" s="185"/>
      <c r="C5" s="185"/>
      <c r="D5" s="185"/>
      <c r="E5" s="185"/>
      <c r="F5" s="185"/>
      <c r="G5" s="185"/>
      <c r="H5" s="185"/>
      <c r="I5" s="185"/>
      <c r="J5" s="185"/>
    </row>
    <row r="6" spans="1:10" ht="12.75">
      <c r="A6" s="100" t="s">
        <v>96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12.75">
      <c r="A7" s="46"/>
      <c r="B7" s="46"/>
      <c r="C7" s="46"/>
      <c r="D7" s="46"/>
      <c r="E7" s="46"/>
      <c r="G7" s="46"/>
      <c r="H7" s="46"/>
      <c r="I7" s="46"/>
      <c r="J7" s="46"/>
    </row>
    <row r="8" spans="2:10" ht="12.75">
      <c r="B8" s="185"/>
      <c r="C8" s="185"/>
      <c r="D8" s="185"/>
      <c r="E8" s="185"/>
      <c r="F8" s="185"/>
      <c r="G8" s="185"/>
      <c r="H8" s="185"/>
      <c r="I8" s="185"/>
      <c r="J8" s="185"/>
    </row>
    <row r="9" spans="2:10" ht="12.75">
      <c r="B9" s="185"/>
      <c r="C9" s="185"/>
      <c r="D9" s="185"/>
      <c r="E9" s="185"/>
      <c r="F9" s="185"/>
      <c r="G9" s="185"/>
      <c r="H9" s="185"/>
      <c r="I9" s="185"/>
      <c r="J9" s="185"/>
    </row>
    <row r="10" spans="2:10" ht="12.75"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6" ht="38.25">
      <c r="A11" s="39" t="s">
        <v>110</v>
      </c>
      <c r="B11" s="40" t="s">
        <v>66</v>
      </c>
      <c r="D11" s="41"/>
      <c r="F11" s="64" t="s">
        <v>65</v>
      </c>
    </row>
    <row r="12" spans="6:38" s="43" customFormat="1" ht="12.75">
      <c r="F12" s="250" t="s">
        <v>52</v>
      </c>
      <c r="G12" s="250"/>
      <c r="H12" s="250"/>
      <c r="J12" s="251" t="s">
        <v>53</v>
      </c>
      <c r="K12" s="251"/>
      <c r="L12" s="251"/>
      <c r="N12" s="250" t="s">
        <v>54</v>
      </c>
      <c r="O12" s="250"/>
      <c r="P12" s="250"/>
      <c r="Q12" s="250"/>
      <c r="S12" s="251" t="s">
        <v>67</v>
      </c>
      <c r="T12" s="251"/>
      <c r="U12" s="251"/>
      <c r="V12" s="251"/>
      <c r="X12" s="250" t="s">
        <v>58</v>
      </c>
      <c r="Y12" s="250"/>
      <c r="Z12" s="250"/>
      <c r="AA12" s="250"/>
      <c r="AC12" s="251" t="s">
        <v>68</v>
      </c>
      <c r="AD12" s="251"/>
      <c r="AE12" s="251"/>
      <c r="AF12" s="251"/>
      <c r="AH12" s="250" t="s">
        <v>55</v>
      </c>
      <c r="AI12" s="250"/>
      <c r="AJ12" s="250"/>
      <c r="AK12" s="43" t="s">
        <v>69</v>
      </c>
      <c r="AL12" s="44" t="s">
        <v>70</v>
      </c>
    </row>
    <row r="13" spans="2:38" s="43" customFormat="1" ht="12.75">
      <c r="B13" s="43" t="s">
        <v>71</v>
      </c>
      <c r="F13" s="68" t="s">
        <v>72</v>
      </c>
      <c r="G13" s="43" t="s">
        <v>72</v>
      </c>
      <c r="H13" s="43" t="s">
        <v>73</v>
      </c>
      <c r="J13" s="43" t="s">
        <v>72</v>
      </c>
      <c r="K13" s="43" t="s">
        <v>72</v>
      </c>
      <c r="L13" s="43" t="s">
        <v>73</v>
      </c>
      <c r="N13" s="43" t="s">
        <v>72</v>
      </c>
      <c r="O13" s="43" t="s">
        <v>72</v>
      </c>
      <c r="Q13" s="50" t="s">
        <v>73</v>
      </c>
      <c r="S13" s="43" t="s">
        <v>72</v>
      </c>
      <c r="T13" s="50" t="s">
        <v>72</v>
      </c>
      <c r="U13" s="50"/>
      <c r="V13" s="50" t="s">
        <v>73</v>
      </c>
      <c r="X13" s="43" t="s">
        <v>72</v>
      </c>
      <c r="Y13" s="53" t="s">
        <v>72</v>
      </c>
      <c r="Z13" s="50"/>
      <c r="AA13" s="50" t="s">
        <v>73</v>
      </c>
      <c r="AC13" s="68" t="s">
        <v>72</v>
      </c>
      <c r="AD13" s="50" t="s">
        <v>79</v>
      </c>
      <c r="AE13" s="44"/>
      <c r="AF13" s="43" t="s">
        <v>73</v>
      </c>
      <c r="AH13" s="68" t="s">
        <v>72</v>
      </c>
      <c r="AI13" s="43" t="s">
        <v>72</v>
      </c>
      <c r="AJ13" s="50" t="s">
        <v>73</v>
      </c>
      <c r="AL13" s="44"/>
    </row>
    <row r="14" spans="2:38" s="43" customFormat="1" ht="12.75">
      <c r="B14" s="43" t="s">
        <v>74</v>
      </c>
      <c r="D14" s="43" t="s">
        <v>12</v>
      </c>
      <c r="F14" s="68" t="s">
        <v>75</v>
      </c>
      <c r="G14" s="43" t="s">
        <v>56</v>
      </c>
      <c r="H14" s="43" t="s">
        <v>76</v>
      </c>
      <c r="J14" s="43" t="s">
        <v>75</v>
      </c>
      <c r="K14" s="43" t="s">
        <v>56</v>
      </c>
      <c r="L14" s="43" t="s">
        <v>76</v>
      </c>
      <c r="N14" s="43" t="s">
        <v>75</v>
      </c>
      <c r="O14" s="43" t="s">
        <v>56</v>
      </c>
      <c r="P14" s="43" t="s">
        <v>77</v>
      </c>
      <c r="Q14" s="50" t="s">
        <v>76</v>
      </c>
      <c r="S14" s="43" t="s">
        <v>75</v>
      </c>
      <c r="T14" s="50" t="s">
        <v>56</v>
      </c>
      <c r="U14" s="50" t="s">
        <v>77</v>
      </c>
      <c r="V14" s="50" t="s">
        <v>76</v>
      </c>
      <c r="X14" s="43" t="s">
        <v>75</v>
      </c>
      <c r="Y14" s="53" t="s">
        <v>56</v>
      </c>
      <c r="Z14" s="50" t="s">
        <v>77</v>
      </c>
      <c r="AA14" s="50" t="s">
        <v>76</v>
      </c>
      <c r="AC14" s="68" t="s">
        <v>75</v>
      </c>
      <c r="AD14" s="50" t="s">
        <v>56</v>
      </c>
      <c r="AE14" s="44" t="s">
        <v>77</v>
      </c>
      <c r="AF14" s="43" t="s">
        <v>76</v>
      </c>
      <c r="AH14" s="68" t="s">
        <v>75</v>
      </c>
      <c r="AI14" s="43" t="s">
        <v>56</v>
      </c>
      <c r="AJ14" s="50" t="s">
        <v>76</v>
      </c>
      <c r="AK14" s="43" t="s">
        <v>78</v>
      </c>
      <c r="AL14" s="44"/>
    </row>
    <row r="15" spans="1:38" s="43" customFormat="1" ht="12.75">
      <c r="A15" s="10">
        <v>35065</v>
      </c>
      <c r="F15" s="68"/>
      <c r="Q15" s="50"/>
      <c r="T15" s="50"/>
      <c r="U15" s="50"/>
      <c r="V15" s="50"/>
      <c r="Y15" s="53"/>
      <c r="Z15" s="50"/>
      <c r="AA15" s="50"/>
      <c r="AC15" s="68"/>
      <c r="AD15" s="50"/>
      <c r="AE15" s="44"/>
      <c r="AH15" s="68"/>
      <c r="AJ15" s="50"/>
      <c r="AK15" s="43">
        <f>+F15+J15+N15+S15+X15+AC15+AH15</f>
        <v>0</v>
      </c>
      <c r="AL15" s="44"/>
    </row>
    <row r="16" spans="1:38" s="43" customFormat="1" ht="12.75">
      <c r="A16" s="10">
        <v>35096</v>
      </c>
      <c r="F16" s="68"/>
      <c r="Q16" s="50"/>
      <c r="T16" s="50"/>
      <c r="U16" s="50"/>
      <c r="V16" s="50"/>
      <c r="Y16" s="53"/>
      <c r="Z16" s="50"/>
      <c r="AA16" s="50"/>
      <c r="AC16" s="68"/>
      <c r="AD16" s="50"/>
      <c r="AE16" s="44"/>
      <c r="AH16" s="68"/>
      <c r="AJ16" s="50"/>
      <c r="AK16" s="43">
        <f aca="true" t="shared" si="0" ref="AK16:AK79">+F16+J16+N16+S16+X16+AC16+AH16</f>
        <v>0</v>
      </c>
      <c r="AL16" s="44"/>
    </row>
    <row r="17" spans="1:38" s="43" customFormat="1" ht="12.75">
      <c r="A17" s="10">
        <v>35125</v>
      </c>
      <c r="F17" s="68"/>
      <c r="Q17" s="50"/>
      <c r="T17" s="50"/>
      <c r="U17" s="50"/>
      <c r="V17" s="50"/>
      <c r="Y17" s="53"/>
      <c r="Z17" s="50"/>
      <c r="AA17" s="50"/>
      <c r="AC17" s="68"/>
      <c r="AD17" s="50"/>
      <c r="AE17" s="44"/>
      <c r="AH17" s="68"/>
      <c r="AJ17" s="50"/>
      <c r="AK17" s="43">
        <f t="shared" si="0"/>
        <v>0</v>
      </c>
      <c r="AL17" s="44"/>
    </row>
    <row r="18" spans="1:38" s="43" customFormat="1" ht="12.75">
      <c r="A18" s="10">
        <v>35156</v>
      </c>
      <c r="F18" s="68"/>
      <c r="Q18" s="50"/>
      <c r="T18" s="50"/>
      <c r="U18" s="50"/>
      <c r="V18" s="50"/>
      <c r="Y18" s="53"/>
      <c r="Z18" s="50"/>
      <c r="AA18" s="50"/>
      <c r="AC18" s="68"/>
      <c r="AD18" s="50"/>
      <c r="AE18" s="44"/>
      <c r="AH18" s="68"/>
      <c r="AJ18" s="50"/>
      <c r="AK18" s="43">
        <f t="shared" si="0"/>
        <v>0</v>
      </c>
      <c r="AL18" s="44"/>
    </row>
    <row r="19" spans="1:38" s="43" customFormat="1" ht="12.75">
      <c r="A19" s="10">
        <v>35186</v>
      </c>
      <c r="F19" s="68"/>
      <c r="Q19" s="50"/>
      <c r="T19" s="50"/>
      <c r="U19" s="50"/>
      <c r="V19" s="50"/>
      <c r="Y19" s="53"/>
      <c r="Z19" s="50"/>
      <c r="AA19" s="50"/>
      <c r="AC19" s="68"/>
      <c r="AD19" s="50"/>
      <c r="AE19" s="44"/>
      <c r="AH19" s="68"/>
      <c r="AJ19" s="50"/>
      <c r="AK19" s="43">
        <f t="shared" si="0"/>
        <v>0</v>
      </c>
      <c r="AL19" s="44"/>
    </row>
    <row r="20" spans="1:38" s="43" customFormat="1" ht="12.75">
      <c r="A20" s="10">
        <v>35217</v>
      </c>
      <c r="F20" s="68"/>
      <c r="Q20" s="50"/>
      <c r="T20" s="50"/>
      <c r="U20" s="50"/>
      <c r="V20" s="50"/>
      <c r="Y20" s="53"/>
      <c r="Z20" s="50"/>
      <c r="AA20" s="50"/>
      <c r="AC20" s="68"/>
      <c r="AD20" s="50"/>
      <c r="AE20" s="44"/>
      <c r="AH20" s="68"/>
      <c r="AJ20" s="50"/>
      <c r="AK20" s="43">
        <f t="shared" si="0"/>
        <v>0</v>
      </c>
      <c r="AL20" s="44"/>
    </row>
    <row r="21" spans="1:38" s="43" customFormat="1" ht="12.75">
      <c r="A21" s="10">
        <v>35247</v>
      </c>
      <c r="F21" s="68"/>
      <c r="Q21" s="50"/>
      <c r="T21" s="50"/>
      <c r="U21" s="50"/>
      <c r="V21" s="50"/>
      <c r="Y21" s="53"/>
      <c r="Z21" s="50"/>
      <c r="AA21" s="50"/>
      <c r="AC21" s="68"/>
      <c r="AD21" s="50"/>
      <c r="AE21" s="44"/>
      <c r="AH21" s="68"/>
      <c r="AJ21" s="50"/>
      <c r="AK21" s="43">
        <f t="shared" si="0"/>
        <v>0</v>
      </c>
      <c r="AL21" s="44"/>
    </row>
    <row r="22" spans="1:38" s="43" customFormat="1" ht="12.75">
      <c r="A22" s="10">
        <v>35278</v>
      </c>
      <c r="F22" s="68"/>
      <c r="Q22" s="50"/>
      <c r="T22" s="50"/>
      <c r="U22" s="50"/>
      <c r="V22" s="50"/>
      <c r="Y22" s="53"/>
      <c r="Z22" s="50"/>
      <c r="AA22" s="50"/>
      <c r="AC22" s="68"/>
      <c r="AD22" s="50"/>
      <c r="AE22" s="44"/>
      <c r="AH22" s="68"/>
      <c r="AJ22" s="50"/>
      <c r="AK22" s="43">
        <f t="shared" si="0"/>
        <v>0</v>
      </c>
      <c r="AL22" s="44"/>
    </row>
    <row r="23" spans="1:38" s="43" customFormat="1" ht="12.75">
      <c r="A23" s="10">
        <v>35309</v>
      </c>
      <c r="F23" s="68"/>
      <c r="Q23" s="50"/>
      <c r="T23" s="50"/>
      <c r="U23" s="50"/>
      <c r="V23" s="50"/>
      <c r="Y23" s="53"/>
      <c r="Z23" s="50"/>
      <c r="AA23" s="50"/>
      <c r="AC23" s="68"/>
      <c r="AD23" s="50"/>
      <c r="AE23" s="44"/>
      <c r="AH23" s="68"/>
      <c r="AJ23" s="50"/>
      <c r="AK23" s="43">
        <f t="shared" si="0"/>
        <v>0</v>
      </c>
      <c r="AL23" s="44"/>
    </row>
    <row r="24" spans="1:38" s="43" customFormat="1" ht="12.75">
      <c r="A24" s="10">
        <v>35339</v>
      </c>
      <c r="F24" s="68"/>
      <c r="Q24" s="50"/>
      <c r="T24" s="50"/>
      <c r="U24" s="50"/>
      <c r="V24" s="50"/>
      <c r="Y24" s="53"/>
      <c r="Z24" s="50"/>
      <c r="AA24" s="50"/>
      <c r="AC24" s="68"/>
      <c r="AD24" s="50"/>
      <c r="AE24" s="44"/>
      <c r="AH24" s="68"/>
      <c r="AJ24" s="50"/>
      <c r="AK24" s="43">
        <f t="shared" si="0"/>
        <v>0</v>
      </c>
      <c r="AL24" s="44"/>
    </row>
    <row r="25" spans="1:38" s="43" customFormat="1" ht="12.75">
      <c r="A25" s="10">
        <v>35370</v>
      </c>
      <c r="F25" s="68"/>
      <c r="Q25" s="50"/>
      <c r="T25" s="50"/>
      <c r="U25" s="50"/>
      <c r="V25" s="50"/>
      <c r="Y25" s="53"/>
      <c r="Z25" s="50"/>
      <c r="AA25" s="50"/>
      <c r="AC25" s="68"/>
      <c r="AD25" s="50"/>
      <c r="AE25" s="44"/>
      <c r="AH25" s="68"/>
      <c r="AJ25" s="50"/>
      <c r="AK25" s="43">
        <f t="shared" si="0"/>
        <v>0</v>
      </c>
      <c r="AL25" s="44"/>
    </row>
    <row r="26" spans="1:38" s="43" customFormat="1" ht="12.75">
      <c r="A26" s="10">
        <v>35400</v>
      </c>
      <c r="F26" s="68"/>
      <c r="Q26" s="50"/>
      <c r="T26" s="50"/>
      <c r="U26" s="50"/>
      <c r="V26" s="50"/>
      <c r="Y26" s="53"/>
      <c r="Z26" s="50"/>
      <c r="AA26" s="50"/>
      <c r="AC26" s="68"/>
      <c r="AD26" s="50"/>
      <c r="AE26" s="44"/>
      <c r="AH26" s="68"/>
      <c r="AJ26" s="50"/>
      <c r="AK26" s="43">
        <f t="shared" si="0"/>
        <v>0</v>
      </c>
      <c r="AL26" s="44"/>
    </row>
    <row r="27" spans="1:38" s="43" customFormat="1" ht="12.75">
      <c r="A27" s="10">
        <v>35431</v>
      </c>
      <c r="F27" s="68"/>
      <c r="Q27" s="50"/>
      <c r="T27" s="50"/>
      <c r="U27" s="50"/>
      <c r="V27" s="50"/>
      <c r="Y27" s="53"/>
      <c r="Z27" s="50"/>
      <c r="AA27" s="50"/>
      <c r="AC27" s="68"/>
      <c r="AD27" s="50"/>
      <c r="AE27" s="44"/>
      <c r="AH27" s="68"/>
      <c r="AJ27" s="50"/>
      <c r="AK27" s="43">
        <f t="shared" si="0"/>
        <v>0</v>
      </c>
      <c r="AL27" s="44"/>
    </row>
    <row r="28" spans="1:38" s="43" customFormat="1" ht="12.75">
      <c r="A28" s="10">
        <v>35462</v>
      </c>
      <c r="F28" s="68"/>
      <c r="Q28" s="50"/>
      <c r="T28" s="50"/>
      <c r="U28" s="50"/>
      <c r="V28" s="50"/>
      <c r="Y28" s="53"/>
      <c r="Z28" s="50"/>
      <c r="AA28" s="50"/>
      <c r="AC28" s="68"/>
      <c r="AD28" s="50"/>
      <c r="AE28" s="44"/>
      <c r="AH28" s="68"/>
      <c r="AJ28" s="50"/>
      <c r="AK28" s="43">
        <f t="shared" si="0"/>
        <v>0</v>
      </c>
      <c r="AL28" s="44"/>
    </row>
    <row r="29" spans="1:38" s="43" customFormat="1" ht="12.75">
      <c r="A29" s="10">
        <v>35490</v>
      </c>
      <c r="F29" s="68"/>
      <c r="Q29" s="50"/>
      <c r="T29" s="50"/>
      <c r="U29" s="50"/>
      <c r="V29" s="50"/>
      <c r="Y29" s="53"/>
      <c r="Z29" s="50"/>
      <c r="AA29" s="50"/>
      <c r="AC29" s="68"/>
      <c r="AD29" s="50"/>
      <c r="AE29" s="44"/>
      <c r="AH29" s="68"/>
      <c r="AJ29" s="50"/>
      <c r="AK29" s="43">
        <f t="shared" si="0"/>
        <v>0</v>
      </c>
      <c r="AL29" s="44"/>
    </row>
    <row r="30" spans="1:38" s="43" customFormat="1" ht="12.75">
      <c r="A30" s="10">
        <v>35521</v>
      </c>
      <c r="F30" s="68"/>
      <c r="Q30" s="50"/>
      <c r="T30" s="50"/>
      <c r="U30" s="50"/>
      <c r="V30" s="50"/>
      <c r="Y30" s="53"/>
      <c r="Z30" s="50"/>
      <c r="AA30" s="50"/>
      <c r="AC30" s="68"/>
      <c r="AD30" s="50"/>
      <c r="AE30" s="44"/>
      <c r="AH30" s="68"/>
      <c r="AJ30" s="50"/>
      <c r="AK30" s="43">
        <f t="shared" si="0"/>
        <v>0</v>
      </c>
      <c r="AL30" s="44"/>
    </row>
    <row r="31" spans="1:38" s="43" customFormat="1" ht="12.75">
      <c r="A31" s="10">
        <v>35551</v>
      </c>
      <c r="F31" s="68"/>
      <c r="Q31" s="50"/>
      <c r="T31" s="50"/>
      <c r="U31" s="50"/>
      <c r="V31" s="50"/>
      <c r="Y31" s="53"/>
      <c r="Z31" s="50"/>
      <c r="AA31" s="50"/>
      <c r="AC31" s="68"/>
      <c r="AD31" s="50"/>
      <c r="AE31" s="44"/>
      <c r="AH31" s="68"/>
      <c r="AJ31" s="50"/>
      <c r="AK31" s="43">
        <f t="shared" si="0"/>
        <v>0</v>
      </c>
      <c r="AL31" s="44"/>
    </row>
    <row r="32" spans="1:38" s="43" customFormat="1" ht="12.75">
      <c r="A32" s="10">
        <v>35582</v>
      </c>
      <c r="F32" s="68"/>
      <c r="Q32" s="50"/>
      <c r="T32" s="50"/>
      <c r="U32" s="50"/>
      <c r="V32" s="50"/>
      <c r="Y32" s="53"/>
      <c r="Z32" s="50"/>
      <c r="AA32" s="50"/>
      <c r="AC32" s="68"/>
      <c r="AD32" s="50"/>
      <c r="AE32" s="44"/>
      <c r="AH32" s="68"/>
      <c r="AJ32" s="50"/>
      <c r="AK32" s="43">
        <f t="shared" si="0"/>
        <v>0</v>
      </c>
      <c r="AL32" s="44"/>
    </row>
    <row r="33" spans="1:38" s="43" customFormat="1" ht="12.75">
      <c r="A33" s="10">
        <v>35612</v>
      </c>
      <c r="F33" s="68"/>
      <c r="Q33" s="50"/>
      <c r="T33" s="50"/>
      <c r="U33" s="50"/>
      <c r="V33" s="50"/>
      <c r="Y33" s="53"/>
      <c r="Z33" s="50"/>
      <c r="AA33" s="50"/>
      <c r="AC33" s="68"/>
      <c r="AD33" s="50"/>
      <c r="AE33" s="44"/>
      <c r="AH33" s="68"/>
      <c r="AJ33" s="50"/>
      <c r="AK33" s="43">
        <f t="shared" si="0"/>
        <v>0</v>
      </c>
      <c r="AL33" s="44"/>
    </row>
    <row r="34" spans="1:38" s="43" customFormat="1" ht="12.75">
      <c r="A34" s="10">
        <v>35643</v>
      </c>
      <c r="F34" s="68"/>
      <c r="Q34" s="50"/>
      <c r="T34" s="50"/>
      <c r="U34" s="50"/>
      <c r="V34" s="50"/>
      <c r="Y34" s="53"/>
      <c r="Z34" s="50"/>
      <c r="AA34" s="50"/>
      <c r="AC34" s="68"/>
      <c r="AD34" s="50"/>
      <c r="AE34" s="44"/>
      <c r="AH34" s="68"/>
      <c r="AJ34" s="50"/>
      <c r="AK34" s="43">
        <f t="shared" si="0"/>
        <v>0</v>
      </c>
      <c r="AL34" s="44"/>
    </row>
    <row r="35" spans="1:38" s="43" customFormat="1" ht="12.75">
      <c r="A35" s="10">
        <v>35674</v>
      </c>
      <c r="F35" s="68"/>
      <c r="Q35" s="50"/>
      <c r="T35" s="50"/>
      <c r="U35" s="50"/>
      <c r="V35" s="50"/>
      <c r="Y35" s="53"/>
      <c r="Z35" s="50"/>
      <c r="AA35" s="50"/>
      <c r="AC35" s="68"/>
      <c r="AD35" s="50"/>
      <c r="AE35" s="44"/>
      <c r="AH35" s="68"/>
      <c r="AJ35" s="50"/>
      <c r="AK35" s="43">
        <f t="shared" si="0"/>
        <v>0</v>
      </c>
      <c r="AL35" s="44"/>
    </row>
    <row r="36" spans="1:38" s="43" customFormat="1" ht="12.75">
      <c r="A36" s="10">
        <v>35704</v>
      </c>
      <c r="F36" s="68"/>
      <c r="Q36" s="50"/>
      <c r="T36" s="50"/>
      <c r="U36" s="50"/>
      <c r="V36" s="50"/>
      <c r="Y36" s="53"/>
      <c r="Z36" s="50"/>
      <c r="AA36" s="50"/>
      <c r="AC36" s="68"/>
      <c r="AD36" s="50"/>
      <c r="AE36" s="44"/>
      <c r="AH36" s="68"/>
      <c r="AJ36" s="50"/>
      <c r="AK36" s="43">
        <f t="shared" si="0"/>
        <v>0</v>
      </c>
      <c r="AL36" s="44"/>
    </row>
    <row r="37" spans="1:38" s="43" customFormat="1" ht="12.75">
      <c r="A37" s="10">
        <v>35735</v>
      </c>
      <c r="F37" s="68"/>
      <c r="Q37" s="50"/>
      <c r="T37" s="50"/>
      <c r="U37" s="50"/>
      <c r="V37" s="50"/>
      <c r="Y37" s="53"/>
      <c r="Z37" s="50"/>
      <c r="AA37" s="50"/>
      <c r="AC37" s="68"/>
      <c r="AD37" s="50"/>
      <c r="AE37" s="44"/>
      <c r="AH37" s="68"/>
      <c r="AJ37" s="50"/>
      <c r="AK37" s="43">
        <f t="shared" si="0"/>
        <v>0</v>
      </c>
      <c r="AL37" s="44"/>
    </row>
    <row r="38" spans="1:38" s="43" customFormat="1" ht="12.75">
      <c r="A38" s="10">
        <v>35765</v>
      </c>
      <c r="F38" s="68"/>
      <c r="Q38" s="50"/>
      <c r="T38" s="50"/>
      <c r="U38" s="50"/>
      <c r="V38" s="50"/>
      <c r="Y38" s="53"/>
      <c r="Z38" s="50"/>
      <c r="AA38" s="50"/>
      <c r="AC38" s="68"/>
      <c r="AD38" s="50"/>
      <c r="AE38" s="44"/>
      <c r="AH38" s="68"/>
      <c r="AJ38" s="50"/>
      <c r="AK38" s="43">
        <f t="shared" si="0"/>
        <v>0</v>
      </c>
      <c r="AL38" s="44"/>
    </row>
    <row r="39" spans="1:38" s="43" customFormat="1" ht="12.75">
      <c r="A39" s="10">
        <v>35796</v>
      </c>
      <c r="F39" s="68"/>
      <c r="Q39" s="50"/>
      <c r="T39" s="50"/>
      <c r="U39" s="50"/>
      <c r="V39" s="50"/>
      <c r="Y39" s="53"/>
      <c r="Z39" s="50"/>
      <c r="AA39" s="50"/>
      <c r="AC39" s="68"/>
      <c r="AD39" s="50"/>
      <c r="AE39" s="44"/>
      <c r="AH39" s="68"/>
      <c r="AJ39" s="50"/>
      <c r="AK39" s="43">
        <f t="shared" si="0"/>
        <v>0</v>
      </c>
      <c r="AL39" s="44"/>
    </row>
    <row r="40" spans="1:38" s="43" customFormat="1" ht="12.75">
      <c r="A40" s="10">
        <v>35827</v>
      </c>
      <c r="F40" s="68"/>
      <c r="Q40" s="50"/>
      <c r="T40" s="50"/>
      <c r="U40" s="50"/>
      <c r="V40" s="50"/>
      <c r="Y40" s="53"/>
      <c r="Z40" s="50"/>
      <c r="AA40" s="50"/>
      <c r="AC40" s="68"/>
      <c r="AD40" s="50"/>
      <c r="AE40" s="44"/>
      <c r="AH40" s="68"/>
      <c r="AJ40" s="50"/>
      <c r="AK40" s="43">
        <f t="shared" si="0"/>
        <v>0</v>
      </c>
      <c r="AL40" s="44"/>
    </row>
    <row r="41" spans="1:38" s="43" customFormat="1" ht="12.75">
      <c r="A41" s="10">
        <v>35855</v>
      </c>
      <c r="F41" s="68"/>
      <c r="Q41" s="50"/>
      <c r="T41" s="50"/>
      <c r="U41" s="50"/>
      <c r="V41" s="50"/>
      <c r="Y41" s="53"/>
      <c r="Z41" s="50"/>
      <c r="AA41" s="50"/>
      <c r="AC41" s="68"/>
      <c r="AD41" s="50"/>
      <c r="AE41" s="44"/>
      <c r="AH41" s="68"/>
      <c r="AJ41" s="50"/>
      <c r="AK41" s="43">
        <f t="shared" si="0"/>
        <v>0</v>
      </c>
      <c r="AL41" s="44"/>
    </row>
    <row r="42" spans="1:38" s="43" customFormat="1" ht="12.75">
      <c r="A42" s="10">
        <v>35886</v>
      </c>
      <c r="F42" s="68"/>
      <c r="Q42" s="50"/>
      <c r="T42" s="50"/>
      <c r="U42" s="50"/>
      <c r="V42" s="50"/>
      <c r="Y42" s="53"/>
      <c r="Z42" s="50"/>
      <c r="AA42" s="50"/>
      <c r="AC42" s="68"/>
      <c r="AD42" s="50"/>
      <c r="AE42" s="44"/>
      <c r="AH42" s="68"/>
      <c r="AJ42" s="50"/>
      <c r="AK42" s="43">
        <f t="shared" si="0"/>
        <v>0</v>
      </c>
      <c r="AL42" s="44"/>
    </row>
    <row r="43" spans="1:38" s="43" customFormat="1" ht="12.75">
      <c r="A43" s="10">
        <v>35916</v>
      </c>
      <c r="F43" s="68"/>
      <c r="Q43" s="50"/>
      <c r="T43" s="50"/>
      <c r="U43" s="50"/>
      <c r="V43" s="50"/>
      <c r="Y43" s="53"/>
      <c r="Z43" s="50"/>
      <c r="AA43" s="50"/>
      <c r="AC43" s="68"/>
      <c r="AD43" s="50"/>
      <c r="AE43" s="44"/>
      <c r="AH43" s="68"/>
      <c r="AJ43" s="50"/>
      <c r="AK43" s="43">
        <f t="shared" si="0"/>
        <v>0</v>
      </c>
      <c r="AL43" s="44"/>
    </row>
    <row r="44" spans="1:38" s="43" customFormat="1" ht="12.75">
      <c r="A44" s="10">
        <v>35947</v>
      </c>
      <c r="F44" s="68"/>
      <c r="Q44" s="50"/>
      <c r="T44" s="50"/>
      <c r="U44" s="50"/>
      <c r="V44" s="50"/>
      <c r="Y44" s="53"/>
      <c r="Z44" s="50"/>
      <c r="AA44" s="50"/>
      <c r="AC44" s="68"/>
      <c r="AD44" s="50"/>
      <c r="AE44" s="44"/>
      <c r="AH44" s="68"/>
      <c r="AJ44" s="50"/>
      <c r="AK44" s="43">
        <f t="shared" si="0"/>
        <v>0</v>
      </c>
      <c r="AL44" s="44"/>
    </row>
    <row r="45" spans="1:38" s="43" customFormat="1" ht="12.75">
      <c r="A45" s="10">
        <v>35977</v>
      </c>
      <c r="F45" s="68"/>
      <c r="Q45" s="50"/>
      <c r="T45" s="50"/>
      <c r="U45" s="50"/>
      <c r="V45" s="50"/>
      <c r="Y45" s="53"/>
      <c r="Z45" s="50"/>
      <c r="AA45" s="50"/>
      <c r="AC45" s="68"/>
      <c r="AD45" s="50"/>
      <c r="AE45" s="44"/>
      <c r="AH45" s="68"/>
      <c r="AJ45" s="50"/>
      <c r="AK45" s="43">
        <f t="shared" si="0"/>
        <v>0</v>
      </c>
      <c r="AL45" s="44"/>
    </row>
    <row r="46" spans="1:38" s="43" customFormat="1" ht="12.75">
      <c r="A46" s="10">
        <v>36008</v>
      </c>
      <c r="F46" s="68"/>
      <c r="Q46" s="50"/>
      <c r="T46" s="50"/>
      <c r="U46" s="50"/>
      <c r="V46" s="50"/>
      <c r="Y46" s="53"/>
      <c r="Z46" s="50"/>
      <c r="AA46" s="50"/>
      <c r="AC46" s="68"/>
      <c r="AD46" s="50"/>
      <c r="AE46" s="44"/>
      <c r="AH46" s="68"/>
      <c r="AJ46" s="50"/>
      <c r="AK46" s="43">
        <f t="shared" si="0"/>
        <v>0</v>
      </c>
      <c r="AL46" s="44"/>
    </row>
    <row r="47" spans="1:38" s="43" customFormat="1" ht="12.75">
      <c r="A47" s="10">
        <v>36039</v>
      </c>
      <c r="F47" s="68"/>
      <c r="Q47" s="50"/>
      <c r="T47" s="50"/>
      <c r="U47" s="50"/>
      <c r="V47" s="50"/>
      <c r="Y47" s="53"/>
      <c r="Z47" s="50"/>
      <c r="AA47" s="50"/>
      <c r="AC47" s="68"/>
      <c r="AD47" s="50"/>
      <c r="AE47" s="44"/>
      <c r="AH47" s="68"/>
      <c r="AJ47" s="50"/>
      <c r="AK47" s="43">
        <f t="shared" si="0"/>
        <v>0</v>
      </c>
      <c r="AL47" s="44"/>
    </row>
    <row r="48" spans="1:38" s="43" customFormat="1" ht="12.75">
      <c r="A48" s="10">
        <v>36069</v>
      </c>
      <c r="F48" s="68"/>
      <c r="Q48" s="50"/>
      <c r="T48" s="50"/>
      <c r="U48" s="50"/>
      <c r="V48" s="50"/>
      <c r="Y48" s="53"/>
      <c r="Z48" s="50"/>
      <c r="AA48" s="50"/>
      <c r="AC48" s="68"/>
      <c r="AD48" s="50"/>
      <c r="AE48" s="44"/>
      <c r="AH48" s="68"/>
      <c r="AJ48" s="50"/>
      <c r="AK48" s="43">
        <f t="shared" si="0"/>
        <v>0</v>
      </c>
      <c r="AL48" s="44"/>
    </row>
    <row r="49" spans="1:38" s="43" customFormat="1" ht="12.75">
      <c r="A49" s="10">
        <v>36100</v>
      </c>
      <c r="F49" s="68"/>
      <c r="Q49" s="50"/>
      <c r="T49" s="50"/>
      <c r="U49" s="50"/>
      <c r="V49" s="50"/>
      <c r="Y49" s="53"/>
      <c r="Z49" s="50"/>
      <c r="AA49" s="50"/>
      <c r="AC49" s="68"/>
      <c r="AD49" s="50"/>
      <c r="AE49" s="44"/>
      <c r="AH49" s="68"/>
      <c r="AJ49" s="50"/>
      <c r="AK49" s="43">
        <f t="shared" si="0"/>
        <v>0</v>
      </c>
      <c r="AL49" s="44"/>
    </row>
    <row r="50" spans="1:38" s="43" customFormat="1" ht="12.75">
      <c r="A50" s="10">
        <v>36130</v>
      </c>
      <c r="F50" s="68"/>
      <c r="Q50" s="50"/>
      <c r="T50" s="50"/>
      <c r="U50" s="50"/>
      <c r="V50" s="50"/>
      <c r="Y50" s="53"/>
      <c r="Z50" s="50"/>
      <c r="AA50" s="50"/>
      <c r="AC50" s="68"/>
      <c r="AD50" s="50"/>
      <c r="AE50" s="44"/>
      <c r="AH50" s="68"/>
      <c r="AJ50" s="50"/>
      <c r="AK50" s="43">
        <f t="shared" si="0"/>
        <v>0</v>
      </c>
      <c r="AL50" s="44"/>
    </row>
    <row r="51" spans="1:38" s="43" customFormat="1" ht="12.75">
      <c r="A51" s="10">
        <v>36161</v>
      </c>
      <c r="F51" s="68"/>
      <c r="Q51" s="50"/>
      <c r="T51" s="50"/>
      <c r="U51" s="50"/>
      <c r="V51" s="50"/>
      <c r="Y51" s="53"/>
      <c r="Z51" s="50"/>
      <c r="AA51" s="50"/>
      <c r="AC51" s="68"/>
      <c r="AD51" s="50"/>
      <c r="AE51" s="44"/>
      <c r="AH51" s="68"/>
      <c r="AJ51" s="50"/>
      <c r="AK51" s="43">
        <f t="shared" si="0"/>
        <v>0</v>
      </c>
      <c r="AL51" s="44"/>
    </row>
    <row r="52" spans="1:38" s="43" customFormat="1" ht="12.75">
      <c r="A52" s="10">
        <v>36192</v>
      </c>
      <c r="F52" s="68"/>
      <c r="Q52" s="50"/>
      <c r="T52" s="50"/>
      <c r="U52" s="50"/>
      <c r="V52" s="50"/>
      <c r="Y52" s="53"/>
      <c r="Z52" s="50"/>
      <c r="AA52" s="50"/>
      <c r="AC52" s="68"/>
      <c r="AD52" s="50"/>
      <c r="AE52" s="44"/>
      <c r="AH52" s="68"/>
      <c r="AJ52" s="50"/>
      <c r="AK52" s="43">
        <f t="shared" si="0"/>
        <v>0</v>
      </c>
      <c r="AL52" s="44"/>
    </row>
    <row r="53" spans="1:38" s="43" customFormat="1" ht="12.75">
      <c r="A53" s="10">
        <v>36220</v>
      </c>
      <c r="F53" s="68"/>
      <c r="Q53" s="50"/>
      <c r="T53" s="50"/>
      <c r="U53" s="50"/>
      <c r="V53" s="50"/>
      <c r="Y53" s="53"/>
      <c r="Z53" s="50"/>
      <c r="AA53" s="50"/>
      <c r="AC53" s="68"/>
      <c r="AD53" s="50"/>
      <c r="AE53" s="44"/>
      <c r="AH53" s="68"/>
      <c r="AJ53" s="50"/>
      <c r="AK53" s="43">
        <f t="shared" si="0"/>
        <v>0</v>
      </c>
      <c r="AL53" s="44"/>
    </row>
    <row r="54" spans="1:38" s="43" customFormat="1" ht="12.75">
      <c r="A54" s="10">
        <v>36251</v>
      </c>
      <c r="F54" s="68"/>
      <c r="Q54" s="50"/>
      <c r="T54" s="50"/>
      <c r="U54" s="50"/>
      <c r="V54" s="50"/>
      <c r="Y54" s="53"/>
      <c r="Z54" s="50"/>
      <c r="AA54" s="50"/>
      <c r="AC54" s="68"/>
      <c r="AD54" s="50"/>
      <c r="AE54" s="44"/>
      <c r="AH54" s="68"/>
      <c r="AJ54" s="50"/>
      <c r="AK54" s="43">
        <f t="shared" si="0"/>
        <v>0</v>
      </c>
      <c r="AL54" s="44"/>
    </row>
    <row r="55" spans="1:38" s="43" customFormat="1" ht="12.75">
      <c r="A55" s="10">
        <v>36281</v>
      </c>
      <c r="F55" s="68"/>
      <c r="Q55" s="50"/>
      <c r="T55" s="50"/>
      <c r="U55" s="50"/>
      <c r="V55" s="50"/>
      <c r="Y55" s="53"/>
      <c r="Z55" s="50"/>
      <c r="AA55" s="50"/>
      <c r="AC55" s="68"/>
      <c r="AD55" s="50"/>
      <c r="AE55" s="44"/>
      <c r="AH55" s="68"/>
      <c r="AJ55" s="50"/>
      <c r="AK55" s="43">
        <f t="shared" si="0"/>
        <v>0</v>
      </c>
      <c r="AL55" s="44"/>
    </row>
    <row r="56" spans="1:38" s="43" customFormat="1" ht="12.75">
      <c r="A56" s="10">
        <v>36312</v>
      </c>
      <c r="F56" s="68"/>
      <c r="Q56" s="50"/>
      <c r="T56" s="50"/>
      <c r="U56" s="50"/>
      <c r="V56" s="50"/>
      <c r="Y56" s="53"/>
      <c r="Z56" s="50"/>
      <c r="AA56" s="50"/>
      <c r="AC56" s="68"/>
      <c r="AD56" s="50"/>
      <c r="AE56" s="44"/>
      <c r="AH56" s="68"/>
      <c r="AJ56" s="50"/>
      <c r="AK56" s="43">
        <f t="shared" si="0"/>
        <v>0</v>
      </c>
      <c r="AL56" s="44"/>
    </row>
    <row r="57" spans="1:38" s="43" customFormat="1" ht="12.75">
      <c r="A57" s="10">
        <v>36342</v>
      </c>
      <c r="F57" s="68"/>
      <c r="Q57" s="50"/>
      <c r="T57" s="50"/>
      <c r="U57" s="50"/>
      <c r="V57" s="50"/>
      <c r="Y57" s="53"/>
      <c r="Z57" s="50"/>
      <c r="AA57" s="50"/>
      <c r="AC57" s="68"/>
      <c r="AD57" s="50"/>
      <c r="AE57" s="44"/>
      <c r="AH57" s="68"/>
      <c r="AJ57" s="50"/>
      <c r="AK57" s="43">
        <f t="shared" si="0"/>
        <v>0</v>
      </c>
      <c r="AL57" s="44"/>
    </row>
    <row r="58" spans="1:38" s="43" customFormat="1" ht="12.75">
      <c r="A58" s="10">
        <v>36373</v>
      </c>
      <c r="F58" s="68"/>
      <c r="Q58" s="50"/>
      <c r="T58" s="50"/>
      <c r="U58" s="50"/>
      <c r="V58" s="50"/>
      <c r="Y58" s="53"/>
      <c r="Z58" s="50"/>
      <c r="AA58" s="50"/>
      <c r="AC58" s="68"/>
      <c r="AD58" s="50"/>
      <c r="AE58" s="44"/>
      <c r="AH58" s="68"/>
      <c r="AJ58" s="50"/>
      <c r="AK58" s="43">
        <f t="shared" si="0"/>
        <v>0</v>
      </c>
      <c r="AL58" s="44"/>
    </row>
    <row r="59" spans="1:38" s="43" customFormat="1" ht="12.75">
      <c r="A59" s="10">
        <v>36404</v>
      </c>
      <c r="F59" s="68"/>
      <c r="Q59" s="50"/>
      <c r="T59" s="50"/>
      <c r="U59" s="50"/>
      <c r="V59" s="50"/>
      <c r="Y59" s="53"/>
      <c r="Z59" s="50"/>
      <c r="AA59" s="50"/>
      <c r="AC59" s="68"/>
      <c r="AD59" s="50"/>
      <c r="AE59" s="44"/>
      <c r="AH59" s="68"/>
      <c r="AJ59" s="50"/>
      <c r="AK59" s="43">
        <f t="shared" si="0"/>
        <v>0</v>
      </c>
      <c r="AL59" s="44"/>
    </row>
    <row r="60" spans="1:38" s="43" customFormat="1" ht="12.75">
      <c r="A60" s="10">
        <v>36434</v>
      </c>
      <c r="F60" s="68"/>
      <c r="Q60" s="50"/>
      <c r="T60" s="50"/>
      <c r="U60" s="50"/>
      <c r="V60" s="50"/>
      <c r="Y60" s="53"/>
      <c r="Z60" s="50"/>
      <c r="AA60" s="50"/>
      <c r="AC60" s="68"/>
      <c r="AD60" s="50"/>
      <c r="AE60" s="44"/>
      <c r="AH60" s="68"/>
      <c r="AJ60" s="50"/>
      <c r="AK60" s="43">
        <f t="shared" si="0"/>
        <v>0</v>
      </c>
      <c r="AL60" s="44"/>
    </row>
    <row r="61" spans="1:38" s="43" customFormat="1" ht="12.75">
      <c r="A61" s="10">
        <v>36465</v>
      </c>
      <c r="F61" s="68"/>
      <c r="Q61" s="50"/>
      <c r="T61" s="50"/>
      <c r="U61" s="50"/>
      <c r="V61" s="50"/>
      <c r="Y61" s="53"/>
      <c r="Z61" s="50"/>
      <c r="AA61" s="50"/>
      <c r="AC61" s="68"/>
      <c r="AD61" s="50"/>
      <c r="AE61" s="44"/>
      <c r="AH61" s="68"/>
      <c r="AJ61" s="50"/>
      <c r="AK61" s="43">
        <f t="shared" si="0"/>
        <v>0</v>
      </c>
      <c r="AL61" s="44"/>
    </row>
    <row r="62" spans="1:38" s="43" customFormat="1" ht="12.75">
      <c r="A62" s="10">
        <v>36495</v>
      </c>
      <c r="F62" s="68"/>
      <c r="Q62" s="50"/>
      <c r="T62" s="50"/>
      <c r="U62" s="50"/>
      <c r="V62" s="50"/>
      <c r="Y62" s="53"/>
      <c r="Z62" s="50"/>
      <c r="AA62" s="50"/>
      <c r="AC62" s="68"/>
      <c r="AD62" s="50"/>
      <c r="AE62" s="44"/>
      <c r="AH62" s="68"/>
      <c r="AJ62" s="50"/>
      <c r="AK62" s="43">
        <f t="shared" si="0"/>
        <v>0</v>
      </c>
      <c r="AL62" s="44"/>
    </row>
    <row r="63" spans="1:38" s="43" customFormat="1" ht="12.75">
      <c r="A63" s="10">
        <v>36526</v>
      </c>
      <c r="F63" s="68"/>
      <c r="Q63" s="50"/>
      <c r="T63" s="50"/>
      <c r="U63" s="50"/>
      <c r="V63" s="50"/>
      <c r="Y63" s="53"/>
      <c r="Z63" s="50"/>
      <c r="AA63" s="50"/>
      <c r="AC63" s="68"/>
      <c r="AD63" s="50"/>
      <c r="AE63" s="44"/>
      <c r="AH63" s="68"/>
      <c r="AJ63" s="50"/>
      <c r="AK63" s="43">
        <f t="shared" si="0"/>
        <v>0</v>
      </c>
      <c r="AL63" s="44"/>
    </row>
    <row r="64" spans="1:38" s="43" customFormat="1" ht="12.75">
      <c r="A64" s="10">
        <v>36557</v>
      </c>
      <c r="F64" s="68"/>
      <c r="Q64" s="50"/>
      <c r="T64" s="50"/>
      <c r="U64" s="50"/>
      <c r="V64" s="50"/>
      <c r="Y64" s="53"/>
      <c r="Z64" s="50"/>
      <c r="AA64" s="50"/>
      <c r="AC64" s="68"/>
      <c r="AD64" s="50"/>
      <c r="AE64" s="44"/>
      <c r="AH64" s="68"/>
      <c r="AJ64" s="50"/>
      <c r="AK64" s="43">
        <f t="shared" si="0"/>
        <v>0</v>
      </c>
      <c r="AL64" s="44"/>
    </row>
    <row r="65" spans="1:38" s="43" customFormat="1" ht="12.75">
      <c r="A65" s="10">
        <v>36586</v>
      </c>
      <c r="F65" s="68"/>
      <c r="Q65" s="50"/>
      <c r="T65" s="50"/>
      <c r="U65" s="50"/>
      <c r="V65" s="50"/>
      <c r="Y65" s="53"/>
      <c r="Z65" s="50"/>
      <c r="AA65" s="50"/>
      <c r="AC65" s="68"/>
      <c r="AD65" s="50"/>
      <c r="AE65" s="44"/>
      <c r="AH65" s="68"/>
      <c r="AJ65" s="50"/>
      <c r="AK65" s="43">
        <f t="shared" si="0"/>
        <v>0</v>
      </c>
      <c r="AL65" s="44"/>
    </row>
    <row r="66" spans="1:38" s="43" customFormat="1" ht="12.75">
      <c r="A66" s="10">
        <v>36617</v>
      </c>
      <c r="F66" s="68"/>
      <c r="Q66" s="50"/>
      <c r="T66" s="50"/>
      <c r="U66" s="50"/>
      <c r="V66" s="50"/>
      <c r="Y66" s="53"/>
      <c r="Z66" s="50"/>
      <c r="AA66" s="50"/>
      <c r="AC66" s="68"/>
      <c r="AD66" s="50"/>
      <c r="AE66" s="44"/>
      <c r="AH66" s="68"/>
      <c r="AJ66" s="50"/>
      <c r="AK66" s="43">
        <f t="shared" si="0"/>
        <v>0</v>
      </c>
      <c r="AL66" s="44"/>
    </row>
    <row r="67" spans="1:38" s="43" customFormat="1" ht="12.75">
      <c r="A67" s="10">
        <v>36647</v>
      </c>
      <c r="F67" s="68"/>
      <c r="Q67" s="50"/>
      <c r="T67" s="50"/>
      <c r="U67" s="50"/>
      <c r="V67" s="50"/>
      <c r="Y67" s="53"/>
      <c r="Z67" s="50"/>
      <c r="AA67" s="50"/>
      <c r="AC67" s="68"/>
      <c r="AD67" s="50"/>
      <c r="AE67" s="44"/>
      <c r="AH67" s="68"/>
      <c r="AJ67" s="50"/>
      <c r="AK67" s="43">
        <f t="shared" si="0"/>
        <v>0</v>
      </c>
      <c r="AL67" s="44"/>
    </row>
    <row r="68" spans="1:38" s="43" customFormat="1" ht="12.75">
      <c r="A68" s="10">
        <v>36678</v>
      </c>
      <c r="F68" s="68"/>
      <c r="Q68" s="50"/>
      <c r="T68" s="50"/>
      <c r="U68" s="50"/>
      <c r="V68" s="50"/>
      <c r="Y68" s="53"/>
      <c r="Z68" s="50"/>
      <c r="AA68" s="50"/>
      <c r="AC68" s="68"/>
      <c r="AD68" s="50"/>
      <c r="AE68" s="44"/>
      <c r="AH68" s="68"/>
      <c r="AJ68" s="50"/>
      <c r="AK68" s="43">
        <f t="shared" si="0"/>
        <v>0</v>
      </c>
      <c r="AL68" s="44"/>
    </row>
    <row r="69" spans="1:38" s="43" customFormat="1" ht="12.75">
      <c r="A69" s="10">
        <v>36708</v>
      </c>
      <c r="F69" s="68"/>
      <c r="Q69" s="50"/>
      <c r="T69" s="50"/>
      <c r="U69" s="50"/>
      <c r="V69" s="50"/>
      <c r="Y69" s="53"/>
      <c r="Z69" s="50"/>
      <c r="AA69" s="50"/>
      <c r="AC69" s="68"/>
      <c r="AD69" s="50"/>
      <c r="AE69" s="44"/>
      <c r="AH69" s="68"/>
      <c r="AJ69" s="50"/>
      <c r="AK69" s="43">
        <f t="shared" si="0"/>
        <v>0</v>
      </c>
      <c r="AL69" s="44"/>
    </row>
    <row r="70" spans="1:38" s="43" customFormat="1" ht="12.75">
      <c r="A70" s="10">
        <v>36739</v>
      </c>
      <c r="F70" s="68"/>
      <c r="Q70" s="50"/>
      <c r="T70" s="50"/>
      <c r="U70" s="50"/>
      <c r="V70" s="50"/>
      <c r="Y70" s="53"/>
      <c r="Z70" s="50"/>
      <c r="AA70" s="50"/>
      <c r="AC70" s="68"/>
      <c r="AD70" s="50"/>
      <c r="AE70" s="44"/>
      <c r="AH70" s="68"/>
      <c r="AJ70" s="50"/>
      <c r="AK70" s="43">
        <f t="shared" si="0"/>
        <v>0</v>
      </c>
      <c r="AL70" s="44"/>
    </row>
    <row r="71" spans="1:38" s="43" customFormat="1" ht="12.75">
      <c r="A71" s="10">
        <v>36770</v>
      </c>
      <c r="F71" s="68"/>
      <c r="Q71" s="50"/>
      <c r="T71" s="50"/>
      <c r="U71" s="50"/>
      <c r="V71" s="50"/>
      <c r="Y71" s="53"/>
      <c r="Z71" s="50"/>
      <c r="AA71" s="50"/>
      <c r="AC71" s="68"/>
      <c r="AD71" s="50"/>
      <c r="AE71" s="44"/>
      <c r="AH71" s="68"/>
      <c r="AJ71" s="50"/>
      <c r="AK71" s="43">
        <f t="shared" si="0"/>
        <v>0</v>
      </c>
      <c r="AL71" s="44"/>
    </row>
    <row r="72" spans="1:38" s="43" customFormat="1" ht="12.75">
      <c r="A72" s="10">
        <v>36800</v>
      </c>
      <c r="F72" s="68"/>
      <c r="Q72" s="50"/>
      <c r="T72" s="50"/>
      <c r="U72" s="50"/>
      <c r="V72" s="50"/>
      <c r="Y72" s="53"/>
      <c r="Z72" s="50"/>
      <c r="AA72" s="50"/>
      <c r="AC72" s="68"/>
      <c r="AD72" s="50"/>
      <c r="AE72" s="44"/>
      <c r="AH72" s="68"/>
      <c r="AJ72" s="50"/>
      <c r="AK72" s="43">
        <f t="shared" si="0"/>
        <v>0</v>
      </c>
      <c r="AL72" s="44"/>
    </row>
    <row r="73" spans="1:38" s="43" customFormat="1" ht="12.75">
      <c r="A73" s="10">
        <v>36831</v>
      </c>
      <c r="F73" s="68"/>
      <c r="Q73" s="50"/>
      <c r="T73" s="50"/>
      <c r="U73" s="50"/>
      <c r="V73" s="50"/>
      <c r="Y73" s="53"/>
      <c r="Z73" s="50"/>
      <c r="AA73" s="50"/>
      <c r="AC73" s="68"/>
      <c r="AD73" s="50"/>
      <c r="AE73" s="44"/>
      <c r="AH73" s="68"/>
      <c r="AJ73" s="50"/>
      <c r="AK73" s="43">
        <f t="shared" si="0"/>
        <v>0</v>
      </c>
      <c r="AL73" s="44"/>
    </row>
    <row r="74" spans="1:38" s="43" customFormat="1" ht="12.75">
      <c r="A74" s="10">
        <v>36861</v>
      </c>
      <c r="F74" s="68"/>
      <c r="Q74" s="50"/>
      <c r="T74" s="50"/>
      <c r="U74" s="50"/>
      <c r="V74" s="50"/>
      <c r="Y74" s="53"/>
      <c r="Z74" s="50"/>
      <c r="AA74" s="50"/>
      <c r="AC74" s="68"/>
      <c r="AD74" s="50"/>
      <c r="AE74" s="44"/>
      <c r="AH74" s="68"/>
      <c r="AJ74" s="50"/>
      <c r="AK74" s="43">
        <f t="shared" si="0"/>
        <v>0</v>
      </c>
      <c r="AL74" s="44"/>
    </row>
    <row r="75" spans="1:38" s="43" customFormat="1" ht="12.75">
      <c r="A75" s="10">
        <v>36892</v>
      </c>
      <c r="B75" s="55"/>
      <c r="D75" s="61"/>
      <c r="F75" s="68"/>
      <c r="Q75" s="50"/>
      <c r="T75" s="50"/>
      <c r="U75" s="50"/>
      <c r="V75" s="50"/>
      <c r="Y75" s="53"/>
      <c r="Z75" s="50"/>
      <c r="AA75" s="50"/>
      <c r="AC75" s="68"/>
      <c r="AD75" s="50"/>
      <c r="AE75" s="44"/>
      <c r="AH75" s="68"/>
      <c r="AJ75" s="50"/>
      <c r="AK75" s="43">
        <f t="shared" si="0"/>
        <v>0</v>
      </c>
      <c r="AL75" s="44"/>
    </row>
    <row r="76" spans="1:38" s="43" customFormat="1" ht="12.75">
      <c r="A76" s="10">
        <v>36923</v>
      </c>
      <c r="B76" s="55"/>
      <c r="D76" s="61"/>
      <c r="F76" s="68"/>
      <c r="Q76" s="50"/>
      <c r="T76" s="50"/>
      <c r="U76" s="50"/>
      <c r="V76" s="50"/>
      <c r="Y76" s="53"/>
      <c r="Z76" s="50"/>
      <c r="AA76" s="50"/>
      <c r="AC76" s="68"/>
      <c r="AD76" s="50"/>
      <c r="AE76" s="44"/>
      <c r="AH76" s="68"/>
      <c r="AJ76" s="50"/>
      <c r="AK76" s="43">
        <f t="shared" si="0"/>
        <v>0</v>
      </c>
      <c r="AL76" s="44"/>
    </row>
    <row r="77" spans="1:38" s="43" customFormat="1" ht="12.75">
      <c r="A77" s="10">
        <v>36951</v>
      </c>
      <c r="B77" s="55"/>
      <c r="D77" s="61"/>
      <c r="F77" s="68"/>
      <c r="Q77" s="50"/>
      <c r="T77" s="50"/>
      <c r="U77" s="50"/>
      <c r="V77" s="50"/>
      <c r="Y77" s="53"/>
      <c r="Z77" s="50"/>
      <c r="AA77" s="50"/>
      <c r="AC77" s="68"/>
      <c r="AD77" s="50"/>
      <c r="AE77" s="44"/>
      <c r="AH77" s="68"/>
      <c r="AJ77" s="50"/>
      <c r="AK77" s="43">
        <f t="shared" si="0"/>
        <v>0</v>
      </c>
      <c r="AL77" s="44"/>
    </row>
    <row r="78" spans="1:38" s="43" customFormat="1" ht="12.75">
      <c r="A78" s="10">
        <v>36982</v>
      </c>
      <c r="B78" s="55"/>
      <c r="D78" s="61"/>
      <c r="F78" s="68"/>
      <c r="Q78" s="50"/>
      <c r="T78" s="50"/>
      <c r="U78" s="50"/>
      <c r="V78" s="50"/>
      <c r="Y78" s="53"/>
      <c r="Z78" s="50"/>
      <c r="AA78" s="50"/>
      <c r="AC78" s="68"/>
      <c r="AD78" s="50"/>
      <c r="AE78" s="44"/>
      <c r="AH78" s="68"/>
      <c r="AJ78" s="50"/>
      <c r="AK78" s="43">
        <f t="shared" si="0"/>
        <v>0</v>
      </c>
      <c r="AL78" s="44"/>
    </row>
    <row r="79" spans="1:38" s="43" customFormat="1" ht="12.75">
      <c r="A79" s="10">
        <v>37012</v>
      </c>
      <c r="B79" s="55"/>
      <c r="D79" s="61"/>
      <c r="F79" s="68"/>
      <c r="Q79" s="50"/>
      <c r="T79" s="50"/>
      <c r="U79" s="50"/>
      <c r="V79" s="50"/>
      <c r="Y79" s="53"/>
      <c r="Z79" s="50"/>
      <c r="AA79" s="50"/>
      <c r="AC79" s="68"/>
      <c r="AD79" s="50"/>
      <c r="AE79" s="44"/>
      <c r="AH79" s="68"/>
      <c r="AJ79" s="50"/>
      <c r="AK79" s="43">
        <f t="shared" si="0"/>
        <v>0</v>
      </c>
      <c r="AL79" s="44"/>
    </row>
    <row r="80" spans="1:38" s="43" customFormat="1" ht="12.75">
      <c r="A80" s="10">
        <v>37043</v>
      </c>
      <c r="B80" s="55"/>
      <c r="D80" s="45"/>
      <c r="F80" s="68"/>
      <c r="Q80" s="50"/>
      <c r="T80" s="50"/>
      <c r="U80" s="50"/>
      <c r="V80" s="50"/>
      <c r="Y80" s="53"/>
      <c r="Z80" s="50"/>
      <c r="AA80" s="50"/>
      <c r="AC80" s="68"/>
      <c r="AD80" s="50"/>
      <c r="AE80" s="44"/>
      <c r="AH80" s="68"/>
      <c r="AJ80" s="50"/>
      <c r="AK80" s="43">
        <f aca="true" t="shared" si="1" ref="AK80:AK143">+F80+J80+N80+S80+X80+AC80+AH80</f>
        <v>0</v>
      </c>
      <c r="AL80" s="44"/>
    </row>
    <row r="81" spans="1:38" s="43" customFormat="1" ht="12.75">
      <c r="A81" s="10">
        <v>37073</v>
      </c>
      <c r="B81" s="55"/>
      <c r="D81" s="61"/>
      <c r="F81" s="68"/>
      <c r="Q81" s="50"/>
      <c r="T81" s="50"/>
      <c r="U81" s="50"/>
      <c r="V81" s="50"/>
      <c r="Y81" s="53"/>
      <c r="Z81" s="50"/>
      <c r="AA81" s="50"/>
      <c r="AC81" s="68"/>
      <c r="AD81" s="50"/>
      <c r="AE81" s="44"/>
      <c r="AH81" s="68"/>
      <c r="AJ81" s="50"/>
      <c r="AK81" s="43">
        <f t="shared" si="1"/>
        <v>0</v>
      </c>
      <c r="AL81" s="44"/>
    </row>
    <row r="82" spans="1:38" s="43" customFormat="1" ht="12.75">
      <c r="A82" s="10">
        <v>37104</v>
      </c>
      <c r="B82" s="138"/>
      <c r="C82" s="68"/>
      <c r="D82" s="70"/>
      <c r="E82" s="68"/>
      <c r="F82" s="75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139"/>
      <c r="R82" s="68"/>
      <c r="S82" s="68"/>
      <c r="T82" s="139"/>
      <c r="U82" s="139"/>
      <c r="V82" s="139"/>
      <c r="W82" s="68"/>
      <c r="X82" s="68"/>
      <c r="Y82" s="140"/>
      <c r="Z82" s="139"/>
      <c r="AA82" s="139"/>
      <c r="AB82" s="68"/>
      <c r="AC82" s="68"/>
      <c r="AD82" s="139"/>
      <c r="AE82" s="141"/>
      <c r="AF82" s="68"/>
      <c r="AG82" s="68"/>
      <c r="AH82" s="68"/>
      <c r="AI82" s="68"/>
      <c r="AJ82" s="139"/>
      <c r="AK82" s="43">
        <f t="shared" si="1"/>
        <v>0</v>
      </c>
      <c r="AL82" s="44"/>
    </row>
    <row r="83" spans="1:38" s="43" customFormat="1" ht="12.75">
      <c r="A83" s="10">
        <v>37135</v>
      </c>
      <c r="B83" s="138"/>
      <c r="C83" s="68"/>
      <c r="D83" s="70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139"/>
      <c r="R83" s="68"/>
      <c r="S83" s="68"/>
      <c r="T83" s="139"/>
      <c r="U83" s="139"/>
      <c r="V83" s="139"/>
      <c r="W83" s="68"/>
      <c r="X83" s="68"/>
      <c r="Y83" s="140"/>
      <c r="Z83" s="139"/>
      <c r="AA83" s="139"/>
      <c r="AB83" s="68"/>
      <c r="AC83" s="68"/>
      <c r="AD83" s="139"/>
      <c r="AE83" s="141"/>
      <c r="AF83" s="68"/>
      <c r="AG83" s="68"/>
      <c r="AH83" s="68"/>
      <c r="AI83" s="68"/>
      <c r="AJ83" s="139"/>
      <c r="AK83" s="43">
        <f t="shared" si="1"/>
        <v>0</v>
      </c>
      <c r="AL83" s="44"/>
    </row>
    <row r="84" spans="1:38" s="43" customFormat="1" ht="12.75">
      <c r="A84" s="10">
        <v>37165</v>
      </c>
      <c r="B84" s="138"/>
      <c r="C84" s="68"/>
      <c r="D84" s="70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139"/>
      <c r="R84" s="68"/>
      <c r="S84" s="68"/>
      <c r="T84" s="139"/>
      <c r="U84" s="139"/>
      <c r="V84" s="139"/>
      <c r="W84" s="68"/>
      <c r="X84" s="68"/>
      <c r="Y84" s="140"/>
      <c r="Z84" s="139"/>
      <c r="AA84" s="139"/>
      <c r="AB84" s="68"/>
      <c r="AC84" s="68"/>
      <c r="AD84" s="139"/>
      <c r="AE84" s="141"/>
      <c r="AF84" s="68"/>
      <c r="AG84" s="68"/>
      <c r="AH84" s="68"/>
      <c r="AI84" s="68"/>
      <c r="AJ84" s="139"/>
      <c r="AK84" s="43">
        <f t="shared" si="1"/>
        <v>0</v>
      </c>
      <c r="AL84" s="44"/>
    </row>
    <row r="85" spans="1:38" s="43" customFormat="1" ht="12.75">
      <c r="A85" s="10">
        <v>37196</v>
      </c>
      <c r="B85" s="138"/>
      <c r="C85" s="68"/>
      <c r="D85" s="70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139"/>
      <c r="R85" s="68"/>
      <c r="S85" s="68"/>
      <c r="T85" s="139"/>
      <c r="U85" s="139"/>
      <c r="V85" s="139"/>
      <c r="W85" s="68"/>
      <c r="X85" s="68"/>
      <c r="Y85" s="140"/>
      <c r="Z85" s="139"/>
      <c r="AA85" s="139"/>
      <c r="AB85" s="68"/>
      <c r="AC85" s="68"/>
      <c r="AD85" s="139"/>
      <c r="AE85" s="141"/>
      <c r="AF85" s="68"/>
      <c r="AG85" s="68"/>
      <c r="AH85" s="68"/>
      <c r="AI85" s="68"/>
      <c r="AJ85" s="139"/>
      <c r="AK85" s="43">
        <f t="shared" si="1"/>
        <v>0</v>
      </c>
      <c r="AL85" s="44"/>
    </row>
    <row r="86" spans="1:38" s="43" customFormat="1" ht="12.75">
      <c r="A86" s="10">
        <v>37226</v>
      </c>
      <c r="B86" s="138"/>
      <c r="C86" s="68"/>
      <c r="D86" s="70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139"/>
      <c r="R86" s="68"/>
      <c r="S86" s="68"/>
      <c r="T86" s="139"/>
      <c r="U86" s="139"/>
      <c r="V86" s="139"/>
      <c r="W86" s="68"/>
      <c r="X86" s="68"/>
      <c r="Y86" s="140"/>
      <c r="Z86" s="139"/>
      <c r="AA86" s="139"/>
      <c r="AB86" s="68"/>
      <c r="AC86" s="68"/>
      <c r="AD86" s="139"/>
      <c r="AE86" s="141"/>
      <c r="AF86" s="68"/>
      <c r="AG86" s="68"/>
      <c r="AH86" s="68"/>
      <c r="AI86" s="68"/>
      <c r="AJ86" s="139"/>
      <c r="AK86" s="43">
        <f t="shared" si="1"/>
        <v>0</v>
      </c>
      <c r="AL86" s="44"/>
    </row>
    <row r="87" spans="1:40" ht="12.75">
      <c r="A87" s="10">
        <v>37257</v>
      </c>
      <c r="B87" s="126">
        <v>9079195.40093488</v>
      </c>
      <c r="C87" s="78"/>
      <c r="D87" s="70"/>
      <c r="E87" s="78"/>
      <c r="F87" s="103">
        <v>3950509.9376535034</v>
      </c>
      <c r="G87" s="69"/>
      <c r="H87" s="175">
        <v>2519</v>
      </c>
      <c r="I87" s="78"/>
      <c r="J87" s="103">
        <v>3843511.5057623275</v>
      </c>
      <c r="K87" s="69"/>
      <c r="L87" s="61">
        <v>561</v>
      </c>
      <c r="M87" s="78"/>
      <c r="N87" s="103">
        <v>323913.6595503495</v>
      </c>
      <c r="O87" s="69"/>
      <c r="P87" s="180">
        <v>880.08</v>
      </c>
      <c r="Q87" s="67">
        <v>3</v>
      </c>
      <c r="R87" s="78"/>
      <c r="S87" s="78"/>
      <c r="T87" s="142"/>
      <c r="U87" s="142"/>
      <c r="V87" s="142"/>
      <c r="W87" s="78"/>
      <c r="X87" s="103">
        <v>0</v>
      </c>
      <c r="Y87" s="143"/>
      <c r="Z87" s="61">
        <v>0</v>
      </c>
      <c r="AA87" s="61"/>
      <c r="AB87" s="78"/>
      <c r="AC87" s="103">
        <v>0</v>
      </c>
      <c r="AD87" s="144"/>
      <c r="AE87" s="104">
        <v>3.4</v>
      </c>
      <c r="AF87" s="61"/>
      <c r="AG87" s="78"/>
      <c r="AH87" s="103">
        <v>0</v>
      </c>
      <c r="AI87" s="69"/>
      <c r="AJ87" s="61"/>
      <c r="AK87" s="43">
        <f t="shared" si="1"/>
        <v>8117935.10296618</v>
      </c>
      <c r="AN87" s="45"/>
    </row>
    <row r="88" spans="1:40" ht="12.75">
      <c r="A88" s="10">
        <v>37288</v>
      </c>
      <c r="B88" s="126">
        <v>8605936.645905867</v>
      </c>
      <c r="C88" s="78"/>
      <c r="D88" s="70"/>
      <c r="E88" s="78"/>
      <c r="F88" s="103">
        <v>4127362.252030979</v>
      </c>
      <c r="G88" s="69"/>
      <c r="H88" s="175">
        <v>2516</v>
      </c>
      <c r="I88" s="78"/>
      <c r="J88" s="103">
        <v>3630927.8386548283</v>
      </c>
      <c r="K88" s="69"/>
      <c r="L88" s="61">
        <v>558</v>
      </c>
      <c r="M88" s="78"/>
      <c r="N88" s="103">
        <v>319746.27810315514</v>
      </c>
      <c r="O88" s="69"/>
      <c r="P88" s="180">
        <v>986.77</v>
      </c>
      <c r="Q88" s="67">
        <v>3</v>
      </c>
      <c r="R88" s="78"/>
      <c r="S88" s="78"/>
      <c r="T88" s="142"/>
      <c r="U88" s="142"/>
      <c r="V88" s="142"/>
      <c r="W88" s="78"/>
      <c r="X88" s="103">
        <v>0</v>
      </c>
      <c r="Y88" s="143"/>
      <c r="Z88" s="61">
        <v>0</v>
      </c>
      <c r="AA88" s="61"/>
      <c r="AB88" s="78"/>
      <c r="AC88" s="103">
        <v>0</v>
      </c>
      <c r="AD88" s="144"/>
      <c r="AE88" s="104">
        <v>3.4</v>
      </c>
      <c r="AF88" s="61"/>
      <c r="AG88" s="78"/>
      <c r="AH88" s="103">
        <v>0</v>
      </c>
      <c r="AI88" s="69"/>
      <c r="AJ88" s="61"/>
      <c r="AK88" s="43">
        <f t="shared" si="1"/>
        <v>8078036.368788962</v>
      </c>
      <c r="AN88" s="45"/>
    </row>
    <row r="89" spans="1:40" ht="12.75">
      <c r="A89" s="10">
        <v>37316</v>
      </c>
      <c r="B89" s="126">
        <v>8854209.907704705</v>
      </c>
      <c r="C89" s="78"/>
      <c r="D89" s="70"/>
      <c r="E89" s="78"/>
      <c r="F89" s="103">
        <v>3207584.26223314</v>
      </c>
      <c r="G89" s="69"/>
      <c r="H89" s="175">
        <v>2516</v>
      </c>
      <c r="I89" s="78"/>
      <c r="J89" s="103">
        <v>3618541.970527109</v>
      </c>
      <c r="K89" s="69"/>
      <c r="L89" s="61">
        <v>555</v>
      </c>
      <c r="M89" s="78"/>
      <c r="N89" s="103">
        <v>287918.3071981863</v>
      </c>
      <c r="O89" s="69"/>
      <c r="P89" s="180">
        <v>849.01</v>
      </c>
      <c r="Q89" s="67">
        <v>3</v>
      </c>
      <c r="R89" s="78"/>
      <c r="S89" s="78"/>
      <c r="T89" s="142"/>
      <c r="U89" s="142"/>
      <c r="V89" s="142"/>
      <c r="W89" s="78"/>
      <c r="X89" s="103">
        <v>0</v>
      </c>
      <c r="Y89" s="143"/>
      <c r="Z89" s="61">
        <v>0</v>
      </c>
      <c r="AA89" s="61"/>
      <c r="AB89" s="78"/>
      <c r="AC89" s="103">
        <v>0</v>
      </c>
      <c r="AD89" s="144"/>
      <c r="AE89" s="104">
        <v>3.4</v>
      </c>
      <c r="AF89" s="61"/>
      <c r="AG89" s="78"/>
      <c r="AH89" s="103">
        <v>0</v>
      </c>
      <c r="AI89" s="69"/>
      <c r="AJ89" s="61"/>
      <c r="AK89" s="43">
        <f t="shared" si="1"/>
        <v>7114044.539958435</v>
      </c>
      <c r="AN89" s="45"/>
    </row>
    <row r="90" spans="1:40" ht="12.75">
      <c r="A90" s="10">
        <v>37347</v>
      </c>
      <c r="B90" s="126">
        <v>6863326.428433268</v>
      </c>
      <c r="C90" s="78"/>
      <c r="D90" s="70"/>
      <c r="E90" s="78"/>
      <c r="F90" s="103">
        <v>2875889.7317211456</v>
      </c>
      <c r="G90" s="69"/>
      <c r="H90" s="175">
        <v>2520</v>
      </c>
      <c r="I90" s="78"/>
      <c r="J90" s="103">
        <v>2269492.3672775375</v>
      </c>
      <c r="K90" s="69"/>
      <c r="L90" s="61">
        <v>572</v>
      </c>
      <c r="M90" s="78"/>
      <c r="N90" s="103">
        <v>1070173.9467220856</v>
      </c>
      <c r="O90" s="69"/>
      <c r="P90" s="180">
        <v>3650.36</v>
      </c>
      <c r="Q90" s="67">
        <v>55</v>
      </c>
      <c r="R90" s="78"/>
      <c r="S90" s="78"/>
      <c r="T90" s="142"/>
      <c r="U90" s="142"/>
      <c r="V90" s="142"/>
      <c r="W90" s="78"/>
      <c r="X90" s="103">
        <v>43.75590402418288</v>
      </c>
      <c r="Y90" s="143"/>
      <c r="Z90" s="61">
        <v>0</v>
      </c>
      <c r="AA90" s="60">
        <v>1061</v>
      </c>
      <c r="AB90" s="78"/>
      <c r="AC90" s="103">
        <v>374.107311543548</v>
      </c>
      <c r="AD90" s="144"/>
      <c r="AE90" s="104">
        <v>3.4</v>
      </c>
      <c r="AF90" s="61">
        <v>12</v>
      </c>
      <c r="AG90" s="78"/>
      <c r="AH90" s="103">
        <v>7267.995465709429</v>
      </c>
      <c r="AI90" s="69"/>
      <c r="AJ90" s="61">
        <v>18</v>
      </c>
      <c r="AK90" s="43">
        <f t="shared" si="1"/>
        <v>6223241.904402046</v>
      </c>
      <c r="AN90" s="45"/>
    </row>
    <row r="91" spans="1:40" ht="12.75">
      <c r="A91" s="10">
        <v>37377</v>
      </c>
      <c r="B91" s="126">
        <v>6297420.323972057</v>
      </c>
      <c r="C91" s="78"/>
      <c r="D91" s="70"/>
      <c r="E91" s="78"/>
      <c r="F91" s="103">
        <v>2451788.673720007</v>
      </c>
      <c r="G91" s="69"/>
      <c r="H91" s="175">
        <v>2558</v>
      </c>
      <c r="I91" s="78"/>
      <c r="J91" s="103">
        <v>1207759.701492537</v>
      </c>
      <c r="K91" s="69"/>
      <c r="L91" s="61">
        <v>505</v>
      </c>
      <c r="M91" s="78"/>
      <c r="N91" s="103">
        <v>1940893.434725108</v>
      </c>
      <c r="O91" s="69"/>
      <c r="P91" s="180">
        <v>5694.35</v>
      </c>
      <c r="Q91" s="67">
        <v>58</v>
      </c>
      <c r="R91" s="78"/>
      <c r="S91" s="78"/>
      <c r="T91" s="142"/>
      <c r="U91" s="142"/>
      <c r="V91" s="142"/>
      <c r="W91" s="78"/>
      <c r="X91" s="103">
        <v>60949.40487436236</v>
      </c>
      <c r="Y91" s="143"/>
      <c r="Z91" s="61">
        <v>173.94</v>
      </c>
      <c r="AA91" s="60">
        <v>1061</v>
      </c>
      <c r="AB91" s="78"/>
      <c r="AC91" s="103">
        <v>1282.1367844322688</v>
      </c>
      <c r="AD91" s="144"/>
      <c r="AE91" s="104">
        <v>3.4</v>
      </c>
      <c r="AF91" s="61">
        <v>12</v>
      </c>
      <c r="AG91" s="78"/>
      <c r="AH91" s="103">
        <v>9759.522010202152</v>
      </c>
      <c r="AI91" s="69"/>
      <c r="AJ91" s="61">
        <v>18</v>
      </c>
      <c r="AK91" s="43">
        <f t="shared" si="1"/>
        <v>5672432.873606649</v>
      </c>
      <c r="AN91" s="45"/>
    </row>
    <row r="92" spans="1:40" ht="12.75">
      <c r="A92" s="10">
        <v>37408</v>
      </c>
      <c r="B92" s="126">
        <v>5440953.291194226</v>
      </c>
      <c r="C92" s="78"/>
      <c r="D92" s="70"/>
      <c r="E92" s="78"/>
      <c r="F92" s="103">
        <v>1898201.501983757</v>
      </c>
      <c r="G92" s="69"/>
      <c r="H92" s="175">
        <v>2557</v>
      </c>
      <c r="I92" s="78"/>
      <c r="J92" s="103">
        <v>1182105.0538447006</v>
      </c>
      <c r="K92" s="69"/>
      <c r="L92" s="61">
        <v>508</v>
      </c>
      <c r="M92" s="78"/>
      <c r="N92" s="103">
        <v>2157579.916871339</v>
      </c>
      <c r="O92" s="69"/>
      <c r="P92" s="180">
        <v>5206.55</v>
      </c>
      <c r="Q92" s="67">
        <v>58</v>
      </c>
      <c r="R92" s="78"/>
      <c r="S92" s="78"/>
      <c r="T92" s="142"/>
      <c r="U92" s="142"/>
      <c r="V92" s="142"/>
      <c r="W92" s="78"/>
      <c r="X92" s="103">
        <v>54679.397317211406</v>
      </c>
      <c r="Y92" s="143"/>
      <c r="Z92" s="61">
        <v>208.41</v>
      </c>
      <c r="AA92" s="60">
        <v>1061</v>
      </c>
      <c r="AB92" s="78"/>
      <c r="AC92" s="103">
        <v>1322.8603816361233</v>
      </c>
      <c r="AD92" s="144"/>
      <c r="AE92" s="104">
        <v>3.4</v>
      </c>
      <c r="AF92" s="61">
        <v>13</v>
      </c>
      <c r="AG92" s="78"/>
      <c r="AH92" s="103">
        <v>10494.946155299453</v>
      </c>
      <c r="AI92" s="69"/>
      <c r="AJ92" s="61">
        <v>18</v>
      </c>
      <c r="AK92" s="43">
        <f t="shared" si="1"/>
        <v>5304383.676553943</v>
      </c>
      <c r="AN92" s="45"/>
    </row>
    <row r="93" spans="1:40" ht="12.75">
      <c r="A93" s="10">
        <v>37438</v>
      </c>
      <c r="B93" s="126">
        <v>5938726.309168278</v>
      </c>
      <c r="C93" s="78"/>
      <c r="D93" s="70"/>
      <c r="E93" s="78"/>
      <c r="F93" s="103">
        <v>1854512.0914415237</v>
      </c>
      <c r="G93" s="69"/>
      <c r="H93" s="175">
        <v>2554</v>
      </c>
      <c r="I93" s="78"/>
      <c r="J93" s="103">
        <v>1294071.1127904784</v>
      </c>
      <c r="K93" s="69"/>
      <c r="L93" s="61">
        <v>516</v>
      </c>
      <c r="M93" s="78"/>
      <c r="N93" s="103">
        <v>2388398.4791233703</v>
      </c>
      <c r="O93" s="69"/>
      <c r="P93" s="180">
        <v>1274.46</v>
      </c>
      <c r="Q93" s="67">
        <v>6</v>
      </c>
      <c r="R93" s="78"/>
      <c r="S93" s="78"/>
      <c r="T93" s="142"/>
      <c r="U93" s="142"/>
      <c r="V93" s="142"/>
      <c r="W93" s="78"/>
      <c r="X93" s="103">
        <v>53714.254675987155</v>
      </c>
      <c r="Y93" s="143"/>
      <c r="Z93" s="61">
        <v>239.18</v>
      </c>
      <c r="AA93" s="60">
        <v>1061</v>
      </c>
      <c r="AB93" s="78"/>
      <c r="AC93" s="103">
        <v>1350.0850179482334</v>
      </c>
      <c r="AD93" s="144"/>
      <c r="AE93" s="104">
        <v>3.4</v>
      </c>
      <c r="AF93" s="61">
        <v>13</v>
      </c>
      <c r="AG93" s="78"/>
      <c r="AH93" s="103">
        <v>11350.491214812013</v>
      </c>
      <c r="AI93" s="69"/>
      <c r="AJ93" s="61">
        <v>18</v>
      </c>
      <c r="AK93" s="43">
        <f t="shared" si="1"/>
        <v>5603396.51426412</v>
      </c>
      <c r="AN93" s="45"/>
    </row>
    <row r="94" spans="1:40" ht="12.75">
      <c r="A94" s="10">
        <v>37469</v>
      </c>
      <c r="B94" s="126">
        <v>5830725.380580271</v>
      </c>
      <c r="C94" s="78"/>
      <c r="D94" s="70"/>
      <c r="E94" s="78"/>
      <c r="F94" s="103">
        <v>1818263.1305497813</v>
      </c>
      <c r="G94" s="69"/>
      <c r="H94" s="175">
        <v>2560</v>
      </c>
      <c r="I94" s="78"/>
      <c r="J94" s="103">
        <v>1282572.5580955981</v>
      </c>
      <c r="K94" s="69"/>
      <c r="L94" s="61">
        <v>504</v>
      </c>
      <c r="M94" s="78"/>
      <c r="N94" s="103">
        <v>2439959.7959569246</v>
      </c>
      <c r="O94" s="69"/>
      <c r="P94" s="180">
        <v>455.07</v>
      </c>
      <c r="Q94" s="67">
        <v>3</v>
      </c>
      <c r="R94" s="78"/>
      <c r="S94" s="78"/>
      <c r="T94" s="142"/>
      <c r="U94" s="142"/>
      <c r="V94" s="142"/>
      <c r="W94" s="78"/>
      <c r="X94" s="103">
        <v>59355.18609484225</v>
      </c>
      <c r="Y94" s="143"/>
      <c r="Z94" s="61">
        <v>160.56</v>
      </c>
      <c r="AA94" s="60">
        <v>1061</v>
      </c>
      <c r="AB94" s="78"/>
      <c r="AC94" s="103">
        <v>1332.3257132061215</v>
      </c>
      <c r="AD94" s="144"/>
      <c r="AE94" s="104">
        <v>3.4</v>
      </c>
      <c r="AF94" s="61">
        <v>13</v>
      </c>
      <c r="AG94" s="78"/>
      <c r="AH94" s="103">
        <v>9323.096542603436</v>
      </c>
      <c r="AI94" s="69"/>
      <c r="AJ94" s="61">
        <v>18</v>
      </c>
      <c r="AK94" s="43">
        <f t="shared" si="1"/>
        <v>5610806.0929529555</v>
      </c>
      <c r="AN94" s="45"/>
    </row>
    <row r="95" spans="1:40" ht="12.75">
      <c r="A95" s="10">
        <v>37500</v>
      </c>
      <c r="B95" s="126">
        <v>5423255.002553191</v>
      </c>
      <c r="C95" s="78"/>
      <c r="D95" s="70"/>
      <c r="E95" s="78"/>
      <c r="F95" s="103">
        <v>1795896.353674665</v>
      </c>
      <c r="G95" s="69"/>
      <c r="H95" s="175">
        <v>2557</v>
      </c>
      <c r="I95" s="78"/>
      <c r="J95" s="103">
        <v>1154030.0585679205</v>
      </c>
      <c r="K95" s="69"/>
      <c r="L95" s="61">
        <v>509</v>
      </c>
      <c r="M95" s="78"/>
      <c r="N95" s="103">
        <v>2307974.334026072</v>
      </c>
      <c r="O95" s="69"/>
      <c r="P95" s="180">
        <v>448.1</v>
      </c>
      <c r="Q95" s="67">
        <v>3</v>
      </c>
      <c r="R95" s="78"/>
      <c r="S95" s="78"/>
      <c r="T95" s="142"/>
      <c r="U95" s="142"/>
      <c r="V95" s="142"/>
      <c r="W95" s="78"/>
      <c r="X95" s="103">
        <v>65647.45890799168</v>
      </c>
      <c r="Y95" s="143"/>
      <c r="Z95" s="61">
        <v>188.8</v>
      </c>
      <c r="AA95" s="60">
        <v>1061</v>
      </c>
      <c r="AB95" s="78"/>
      <c r="AC95" s="103">
        <v>1329.1800491214813</v>
      </c>
      <c r="AD95" s="144"/>
      <c r="AE95" s="104">
        <v>3.4</v>
      </c>
      <c r="AF95" s="61">
        <v>13</v>
      </c>
      <c r="AG95" s="78"/>
      <c r="AH95" s="103">
        <v>10494.256565274893</v>
      </c>
      <c r="AI95" s="69"/>
      <c r="AJ95" s="61">
        <v>18</v>
      </c>
      <c r="AK95" s="43">
        <f t="shared" si="1"/>
        <v>5335371.641791046</v>
      </c>
      <c r="AN95" s="45"/>
    </row>
    <row r="96" spans="1:40" ht="12.75">
      <c r="A96" s="10">
        <v>37530</v>
      </c>
      <c r="B96" s="126">
        <v>6570220.142823984</v>
      </c>
      <c r="C96" s="78"/>
      <c r="D96" s="70"/>
      <c r="E96" s="78"/>
      <c r="F96" s="103">
        <v>2619447.4872473045</v>
      </c>
      <c r="G96" s="69"/>
      <c r="H96" s="175">
        <v>2547</v>
      </c>
      <c r="I96" s="78"/>
      <c r="J96" s="103">
        <v>1256878.6982807477</v>
      </c>
      <c r="K96" s="69"/>
      <c r="L96" s="61">
        <v>502</v>
      </c>
      <c r="M96" s="78"/>
      <c r="N96" s="103">
        <v>2418627.4985830337</v>
      </c>
      <c r="O96" s="69"/>
      <c r="P96" s="180">
        <v>5805.45</v>
      </c>
      <c r="Q96" s="67">
        <v>58</v>
      </c>
      <c r="R96" s="78"/>
      <c r="S96" s="78"/>
      <c r="T96" s="142"/>
      <c r="U96" s="142"/>
      <c r="V96" s="142"/>
      <c r="W96" s="78"/>
      <c r="X96" s="103">
        <v>77690.51577555262</v>
      </c>
      <c r="Y96" s="143"/>
      <c r="Z96" s="61">
        <v>202</v>
      </c>
      <c r="AA96" s="60">
        <v>1061</v>
      </c>
      <c r="AB96" s="78"/>
      <c r="AC96" s="103">
        <v>1404.5531834498393</v>
      </c>
      <c r="AD96" s="144"/>
      <c r="AE96" s="104">
        <v>3.4</v>
      </c>
      <c r="AF96" s="61">
        <v>13</v>
      </c>
      <c r="AG96" s="78"/>
      <c r="AH96" s="103">
        <v>10000.217268089928</v>
      </c>
      <c r="AI96" s="69"/>
      <c r="AJ96" s="61">
        <v>18</v>
      </c>
      <c r="AK96" s="43">
        <f t="shared" si="1"/>
        <v>6384048.970338178</v>
      </c>
      <c r="AN96" s="45"/>
    </row>
    <row r="97" spans="1:40" ht="12.75">
      <c r="A97" s="10">
        <v>37561</v>
      </c>
      <c r="B97" s="126">
        <v>7804749.015705996</v>
      </c>
      <c r="C97" s="78"/>
      <c r="D97" s="70"/>
      <c r="E97" s="78"/>
      <c r="F97" s="103">
        <v>3383246.740978651</v>
      </c>
      <c r="G97" s="69"/>
      <c r="H97" s="175">
        <v>2572</v>
      </c>
      <c r="I97" s="78"/>
      <c r="J97" s="103">
        <v>1421251.9270734948</v>
      </c>
      <c r="K97" s="69"/>
      <c r="L97" s="61">
        <v>495</v>
      </c>
      <c r="M97" s="78"/>
      <c r="N97" s="103">
        <v>2605105.3655771776</v>
      </c>
      <c r="O97" s="69"/>
      <c r="P97" s="180">
        <v>6607</v>
      </c>
      <c r="Q97" s="67">
        <v>98</v>
      </c>
      <c r="R97" s="78"/>
      <c r="S97" s="78"/>
      <c r="T97" s="142"/>
      <c r="U97" s="142"/>
      <c r="V97" s="142"/>
      <c r="W97" s="78"/>
      <c r="X97" s="103">
        <v>84566.24787455129</v>
      </c>
      <c r="Y97" s="143"/>
      <c r="Z97" s="61">
        <v>212.24</v>
      </c>
      <c r="AA97" s="60">
        <v>1061</v>
      </c>
      <c r="AB97" s="78"/>
      <c r="AC97" s="103">
        <v>1202.9378424334025</v>
      </c>
      <c r="AD97" s="144"/>
      <c r="AE97" s="104">
        <v>3.4</v>
      </c>
      <c r="AF97" s="61">
        <v>13</v>
      </c>
      <c r="AG97" s="78"/>
      <c r="AH97" s="103">
        <v>10259.484224447384</v>
      </c>
      <c r="AI97" s="69"/>
      <c r="AJ97" s="61">
        <v>18</v>
      </c>
      <c r="AK97" s="43">
        <f t="shared" si="1"/>
        <v>7505632.703570756</v>
      </c>
      <c r="AN97" s="45"/>
    </row>
    <row r="98" spans="1:40" ht="12.75">
      <c r="A98" s="10">
        <v>37591</v>
      </c>
      <c r="B98" s="126">
        <v>9440535.201005802</v>
      </c>
      <c r="C98" s="78"/>
      <c r="D98" s="70"/>
      <c r="E98" s="78"/>
      <c r="F98" s="103">
        <v>4282531.513319478</v>
      </c>
      <c r="G98" s="69"/>
      <c r="H98" s="175">
        <v>2576</v>
      </c>
      <c r="I98" s="78"/>
      <c r="J98" s="103">
        <v>1675544.2754581517</v>
      </c>
      <c r="K98" s="69"/>
      <c r="L98" s="61">
        <v>486</v>
      </c>
      <c r="M98" s="78"/>
      <c r="N98" s="103">
        <v>2932048.526355564</v>
      </c>
      <c r="O98" s="69"/>
      <c r="P98" s="180">
        <v>7672.64</v>
      </c>
      <c r="Q98" s="67">
        <v>58</v>
      </c>
      <c r="R98" s="78"/>
      <c r="S98" s="78"/>
      <c r="T98" s="142"/>
      <c r="U98" s="142"/>
      <c r="V98" s="142"/>
      <c r="W98" s="78"/>
      <c r="X98" s="103">
        <v>93503.91082561875</v>
      </c>
      <c r="Y98" s="143"/>
      <c r="Z98" s="61">
        <v>223.64</v>
      </c>
      <c r="AA98" s="60">
        <v>1061</v>
      </c>
      <c r="AB98" s="78"/>
      <c r="AC98" s="103">
        <v>1403.8635934252784</v>
      </c>
      <c r="AD98" s="144"/>
      <c r="AE98" s="104">
        <v>3.4</v>
      </c>
      <c r="AF98" s="61">
        <v>13</v>
      </c>
      <c r="AG98" s="78"/>
      <c r="AH98" s="103">
        <v>11126.18552805592</v>
      </c>
      <c r="AI98" s="69"/>
      <c r="AJ98" s="61">
        <v>18</v>
      </c>
      <c r="AK98" s="43">
        <f t="shared" si="1"/>
        <v>8996158.275080295</v>
      </c>
      <c r="AN98" s="45"/>
    </row>
    <row r="99" spans="1:40" ht="12.75">
      <c r="A99" s="10">
        <v>37622</v>
      </c>
      <c r="B99" s="170">
        <v>10947901.316827854</v>
      </c>
      <c r="C99" s="78"/>
      <c r="D99" s="70"/>
      <c r="E99" s="78"/>
      <c r="F99" s="103">
        <v>5069963.24390705</v>
      </c>
      <c r="G99" s="69"/>
      <c r="H99" s="175">
        <v>2566</v>
      </c>
      <c r="I99" s="78"/>
      <c r="J99" s="103">
        <v>1948419.884753448</v>
      </c>
      <c r="K99" s="69"/>
      <c r="L99" s="61">
        <v>488</v>
      </c>
      <c r="M99" s="78"/>
      <c r="N99" s="103">
        <v>3156837.3417721516</v>
      </c>
      <c r="O99" s="69"/>
      <c r="P99" s="67">
        <v>3373.03</v>
      </c>
      <c r="Q99" s="67">
        <v>58</v>
      </c>
      <c r="R99" s="78"/>
      <c r="S99" s="78"/>
      <c r="T99" s="142"/>
      <c r="U99" s="142"/>
      <c r="V99" s="142"/>
      <c r="W99" s="78"/>
      <c r="X99" s="103">
        <v>86913.97128282639</v>
      </c>
      <c r="Y99" s="143"/>
      <c r="Z99" s="61">
        <v>175.55</v>
      </c>
      <c r="AA99" s="60">
        <v>1061</v>
      </c>
      <c r="AB99" s="78"/>
      <c r="AC99" s="103">
        <v>1397.5533723786134</v>
      </c>
      <c r="AD99" s="144"/>
      <c r="AE99" s="104">
        <v>3.4</v>
      </c>
      <c r="AF99" s="61">
        <v>13</v>
      </c>
      <c r="AG99" s="78"/>
      <c r="AH99" s="103">
        <v>9246.740978651047</v>
      </c>
      <c r="AI99" s="69"/>
      <c r="AJ99" s="61">
        <v>17</v>
      </c>
      <c r="AK99" s="43">
        <f t="shared" si="1"/>
        <v>10272778.736066507</v>
      </c>
      <c r="AN99" s="45"/>
    </row>
    <row r="100" spans="1:40" ht="12.75">
      <c r="A100" s="10">
        <v>37653</v>
      </c>
      <c r="B100" s="170">
        <v>9829857.884999989</v>
      </c>
      <c r="C100" s="78"/>
      <c r="D100" s="70"/>
      <c r="E100" s="78"/>
      <c r="F100" s="103">
        <v>4595294.33213679</v>
      </c>
      <c r="G100" s="69"/>
      <c r="H100" s="175">
        <v>2571</v>
      </c>
      <c r="I100" s="78"/>
      <c r="J100" s="103">
        <v>1801388.380880409</v>
      </c>
      <c r="K100" s="69"/>
      <c r="L100" s="61">
        <v>490</v>
      </c>
      <c r="M100" s="78"/>
      <c r="N100" s="103">
        <v>2904623.020971094</v>
      </c>
      <c r="O100" s="69"/>
      <c r="P100" s="67">
        <v>3317.28</v>
      </c>
      <c r="Q100" s="67">
        <v>59</v>
      </c>
      <c r="R100" s="78"/>
      <c r="S100" s="78"/>
      <c r="T100" s="142"/>
      <c r="U100" s="142"/>
      <c r="V100" s="142"/>
      <c r="W100" s="78"/>
      <c r="X100" s="103">
        <v>78528.6604949934</v>
      </c>
      <c r="Y100" s="143"/>
      <c r="Z100" s="61">
        <v>192.38</v>
      </c>
      <c r="AA100" s="60">
        <v>1061</v>
      </c>
      <c r="AB100" s="78"/>
      <c r="AC100" s="103">
        <v>1235.9342527866995</v>
      </c>
      <c r="AD100" s="144"/>
      <c r="AE100" s="104">
        <v>3.4</v>
      </c>
      <c r="AF100" s="61">
        <v>13</v>
      </c>
      <c r="AG100" s="78"/>
      <c r="AH100" s="103">
        <v>9580.80483657661</v>
      </c>
      <c r="AI100" s="69"/>
      <c r="AJ100" s="61">
        <v>17</v>
      </c>
      <c r="AK100" s="43">
        <f t="shared" si="1"/>
        <v>9390651.13357265</v>
      </c>
      <c r="AN100" s="45"/>
    </row>
    <row r="101" spans="1:40" ht="12.75">
      <c r="A101" s="10">
        <v>37681</v>
      </c>
      <c r="B101" s="170">
        <v>9052968.8</v>
      </c>
      <c r="C101" s="78"/>
      <c r="D101" s="70"/>
      <c r="E101" s="78"/>
      <c r="F101" s="103">
        <v>4143153.3912714957</v>
      </c>
      <c r="G101" s="69"/>
      <c r="H101" s="175">
        <v>2553</v>
      </c>
      <c r="I101" s="78"/>
      <c r="J101" s="103">
        <v>1686115.2843378044</v>
      </c>
      <c r="K101" s="69"/>
      <c r="L101" s="61">
        <v>492</v>
      </c>
      <c r="M101" s="78"/>
      <c r="N101" s="103">
        <v>2835211.3357264316</v>
      </c>
      <c r="O101" s="69"/>
      <c r="P101" s="67">
        <v>4121.22</v>
      </c>
      <c r="Q101" s="67">
        <v>75</v>
      </c>
      <c r="R101" s="78"/>
      <c r="S101" s="78"/>
      <c r="T101" s="142"/>
      <c r="U101" s="142"/>
      <c r="V101" s="142"/>
      <c r="W101" s="78"/>
      <c r="X101" s="103">
        <v>72391.80993765351</v>
      </c>
      <c r="Y101" s="143"/>
      <c r="Z101" s="61">
        <v>223.64</v>
      </c>
      <c r="AA101" s="60">
        <v>1061</v>
      </c>
      <c r="AB101" s="78"/>
      <c r="AC101" s="103">
        <v>1358.74740222936</v>
      </c>
      <c r="AD101" s="144"/>
      <c r="AE101" s="104">
        <v>3.4</v>
      </c>
      <c r="AF101" s="61">
        <v>13</v>
      </c>
      <c r="AG101" s="78"/>
      <c r="AH101" s="103">
        <v>10967.457018703946</v>
      </c>
      <c r="AI101" s="69"/>
      <c r="AJ101" s="61">
        <v>17</v>
      </c>
      <c r="AK101" s="43">
        <f t="shared" si="1"/>
        <v>8749198.025694318</v>
      </c>
      <c r="AN101" s="45"/>
    </row>
    <row r="102" spans="1:40" ht="12.75">
      <c r="A102" s="10">
        <v>37712</v>
      </c>
      <c r="B102" s="170">
        <v>7297614.26</v>
      </c>
      <c r="C102" s="78"/>
      <c r="D102" s="70"/>
      <c r="E102" s="78"/>
      <c r="F102" s="103">
        <v>3086329.661817488</v>
      </c>
      <c r="G102" s="69"/>
      <c r="H102" s="175">
        <v>2576</v>
      </c>
      <c r="I102" s="78"/>
      <c r="J102" s="103">
        <v>1318611.741923295</v>
      </c>
      <c r="K102" s="69"/>
      <c r="L102" s="61">
        <v>493</v>
      </c>
      <c r="M102" s="78"/>
      <c r="N102" s="103">
        <v>2276338.9854524843</v>
      </c>
      <c r="O102" s="69"/>
      <c r="P102" s="67">
        <v>4127.15</v>
      </c>
      <c r="Q102" s="67">
        <v>60</v>
      </c>
      <c r="R102" s="78"/>
      <c r="S102" s="78"/>
      <c r="T102" s="142"/>
      <c r="U102" s="142"/>
      <c r="V102" s="142"/>
      <c r="W102" s="78"/>
      <c r="X102" s="103">
        <v>61174.73077649726</v>
      </c>
      <c r="Y102" s="143"/>
      <c r="Z102" s="61">
        <v>192.08</v>
      </c>
      <c r="AA102" s="60">
        <v>1061</v>
      </c>
      <c r="AB102" s="78"/>
      <c r="AC102" s="103">
        <v>1283.4781787266204</v>
      </c>
      <c r="AD102" s="144"/>
      <c r="AE102" s="104">
        <v>3.4</v>
      </c>
      <c r="AF102" s="61">
        <v>13</v>
      </c>
      <c r="AG102" s="78"/>
      <c r="AH102" s="103">
        <v>9996.202531645571</v>
      </c>
      <c r="AI102" s="69"/>
      <c r="AJ102" s="61">
        <v>17</v>
      </c>
      <c r="AK102" s="43">
        <f t="shared" si="1"/>
        <v>6753734.800680136</v>
      </c>
      <c r="AN102" s="45"/>
    </row>
    <row r="103" spans="1:40" ht="12.75">
      <c r="A103" s="10">
        <v>37742</v>
      </c>
      <c r="B103" s="170">
        <v>5804831.8</v>
      </c>
      <c r="C103" s="78"/>
      <c r="D103" s="70"/>
      <c r="E103" s="78"/>
      <c r="F103" s="103">
        <v>2238905.667863218</v>
      </c>
      <c r="G103" s="69"/>
      <c r="H103" s="175">
        <v>2565</v>
      </c>
      <c r="I103" s="78"/>
      <c r="J103" s="103">
        <v>1150528.4526733404</v>
      </c>
      <c r="K103" s="69"/>
      <c r="L103" s="61">
        <v>495</v>
      </c>
      <c r="M103" s="78"/>
      <c r="N103" s="103">
        <v>2210350.0755715095</v>
      </c>
      <c r="O103" s="69"/>
      <c r="P103" s="67">
        <v>3968.85</v>
      </c>
      <c r="Q103" s="67">
        <v>59</v>
      </c>
      <c r="R103" s="78"/>
      <c r="S103" s="78"/>
      <c r="T103" s="142"/>
      <c r="U103" s="142"/>
      <c r="V103" s="142"/>
      <c r="W103" s="78"/>
      <c r="X103" s="103">
        <v>51107.81220479879</v>
      </c>
      <c r="Y103" s="143"/>
      <c r="Z103" s="61">
        <v>200.98</v>
      </c>
      <c r="AA103" s="60">
        <v>1061</v>
      </c>
      <c r="AB103" s="78"/>
      <c r="AC103" s="103">
        <v>1390.411864726998</v>
      </c>
      <c r="AD103" s="144"/>
      <c r="AE103" s="104">
        <v>3.4</v>
      </c>
      <c r="AF103" s="61">
        <v>13</v>
      </c>
      <c r="AG103" s="78"/>
      <c r="AH103" s="103">
        <v>10727.91422633667</v>
      </c>
      <c r="AI103" s="69"/>
      <c r="AJ103" s="61">
        <v>17</v>
      </c>
      <c r="AK103" s="43">
        <f t="shared" si="1"/>
        <v>5663010.334403929</v>
      </c>
      <c r="AN103" s="45"/>
    </row>
    <row r="104" spans="1:40" ht="12.75">
      <c r="A104" s="10">
        <v>37773</v>
      </c>
      <c r="B104" s="170">
        <v>5444662.2</v>
      </c>
      <c r="C104" s="78"/>
      <c r="D104" s="70"/>
      <c r="E104" s="78"/>
      <c r="F104" s="103">
        <v>1818254.8932552424</v>
      </c>
      <c r="G104" s="145"/>
      <c r="H104" s="175">
        <v>2587</v>
      </c>
      <c r="I104" s="78"/>
      <c r="J104" s="103">
        <v>1145778.934441715</v>
      </c>
      <c r="K104" s="69"/>
      <c r="L104" s="61">
        <v>502</v>
      </c>
      <c r="M104" s="78"/>
      <c r="N104" s="103">
        <v>2255958.8040808616</v>
      </c>
      <c r="O104" s="146"/>
      <c r="P104" s="67">
        <v>3854.82</v>
      </c>
      <c r="Q104" s="67">
        <v>60</v>
      </c>
      <c r="R104" s="78"/>
      <c r="S104" s="78"/>
      <c r="T104" s="142"/>
      <c r="U104" s="142"/>
      <c r="V104" s="142"/>
      <c r="W104" s="78"/>
      <c r="X104" s="103">
        <v>53956.29132816928</v>
      </c>
      <c r="Y104" s="147"/>
      <c r="Z104" s="61">
        <v>195.48</v>
      </c>
      <c r="AA104" s="60">
        <v>1061</v>
      </c>
      <c r="AB104" s="78"/>
      <c r="AC104" s="103">
        <v>1351.1335726431134</v>
      </c>
      <c r="AD104" s="148"/>
      <c r="AE104" s="104">
        <v>3.4</v>
      </c>
      <c r="AF104" s="61">
        <v>13</v>
      </c>
      <c r="AG104" s="78"/>
      <c r="AH104" s="103">
        <v>10057.576043831476</v>
      </c>
      <c r="AI104" s="149"/>
      <c r="AJ104" s="61">
        <v>17</v>
      </c>
      <c r="AK104" s="43">
        <f t="shared" si="1"/>
        <v>5285357.6327224625</v>
      </c>
      <c r="AN104" s="45"/>
    </row>
    <row r="105" spans="1:40" ht="12.75">
      <c r="A105" s="10">
        <v>37803</v>
      </c>
      <c r="B105" s="170">
        <v>5939077</v>
      </c>
      <c r="C105" s="78"/>
      <c r="D105" s="70"/>
      <c r="E105" s="78"/>
      <c r="F105" s="103">
        <v>1817798.0445871917</v>
      </c>
      <c r="G105" s="145"/>
      <c r="H105" s="175">
        <v>2560</v>
      </c>
      <c r="I105" s="78"/>
      <c r="J105" s="103">
        <v>1239591.7910447763</v>
      </c>
      <c r="K105" s="69"/>
      <c r="L105" s="61">
        <v>499</v>
      </c>
      <c r="M105" s="78"/>
      <c r="N105" s="103">
        <v>2498328.207065936</v>
      </c>
      <c r="O105" s="146"/>
      <c r="P105" s="67">
        <v>3770.41</v>
      </c>
      <c r="Q105" s="67">
        <v>59</v>
      </c>
      <c r="R105" s="78"/>
      <c r="S105" s="78"/>
      <c r="T105" s="142"/>
      <c r="U105" s="142"/>
      <c r="V105" s="142"/>
      <c r="W105" s="78"/>
      <c r="X105" s="103">
        <v>54385.57528811638</v>
      </c>
      <c r="Y105" s="147"/>
      <c r="Z105" s="61">
        <v>207.43</v>
      </c>
      <c r="AA105" s="60">
        <v>1061</v>
      </c>
      <c r="AB105" s="78"/>
      <c r="AC105" s="103">
        <v>1302.71112790478</v>
      </c>
      <c r="AD105" s="150"/>
      <c r="AE105" s="104">
        <v>3.4</v>
      </c>
      <c r="AF105" s="61">
        <v>13</v>
      </c>
      <c r="AG105" s="78"/>
      <c r="AH105" s="103">
        <v>10242.679010013226</v>
      </c>
      <c r="AI105" s="146"/>
      <c r="AJ105" s="61">
        <v>17</v>
      </c>
      <c r="AK105" s="43">
        <f t="shared" si="1"/>
        <v>5621649.008123939</v>
      </c>
      <c r="AN105" s="45"/>
    </row>
    <row r="106" spans="1:40" ht="12.75">
      <c r="A106" s="10">
        <v>37834</v>
      </c>
      <c r="B106" s="170">
        <v>5656575.93</v>
      </c>
      <c r="C106" s="78"/>
      <c r="D106" s="70"/>
      <c r="E106" s="78"/>
      <c r="F106" s="103">
        <v>1777645.2956735322</v>
      </c>
      <c r="G106" s="145"/>
      <c r="H106" s="175">
        <v>2568</v>
      </c>
      <c r="I106" s="78"/>
      <c r="J106" s="103">
        <v>1190723.9372756477</v>
      </c>
      <c r="K106" s="69"/>
      <c r="L106" s="61">
        <v>498</v>
      </c>
      <c r="M106" s="78"/>
      <c r="N106" s="103">
        <v>2418102.45607406</v>
      </c>
      <c r="O106" s="146"/>
      <c r="P106" s="67">
        <v>3969.35</v>
      </c>
      <c r="Q106" s="67">
        <v>59</v>
      </c>
      <c r="R106" s="78"/>
      <c r="S106" s="78"/>
      <c r="T106" s="142"/>
      <c r="U106" s="142"/>
      <c r="V106" s="142"/>
      <c r="W106" s="78"/>
      <c r="X106" s="103">
        <v>55268.58114490837</v>
      </c>
      <c r="Y106" s="147"/>
      <c r="Z106" s="61">
        <v>208.73</v>
      </c>
      <c r="AA106" s="60">
        <v>1061</v>
      </c>
      <c r="AB106" s="78"/>
      <c r="AC106" s="103">
        <v>1393.9826185528054</v>
      </c>
      <c r="AD106" s="151"/>
      <c r="AE106" s="104">
        <v>3.4</v>
      </c>
      <c r="AF106" s="61">
        <v>13</v>
      </c>
      <c r="AG106" s="78"/>
      <c r="AH106" s="103">
        <v>10371.87795201209</v>
      </c>
      <c r="AI106" s="146"/>
      <c r="AJ106" s="61">
        <v>17</v>
      </c>
      <c r="AK106" s="43">
        <f t="shared" si="1"/>
        <v>5453506.130738713</v>
      </c>
      <c r="AN106" s="45"/>
    </row>
    <row r="107" spans="1:40" ht="12.75">
      <c r="A107" s="10">
        <v>37865</v>
      </c>
      <c r="B107" s="170">
        <v>5356866.55</v>
      </c>
      <c r="C107" s="78"/>
      <c r="D107" s="70"/>
      <c r="E107" s="78"/>
      <c r="F107" s="103">
        <v>1841337.8424334058</v>
      </c>
      <c r="G107" s="145"/>
      <c r="H107" s="175">
        <v>2574</v>
      </c>
      <c r="I107" s="78"/>
      <c r="J107" s="103">
        <v>1077675.0991876067</v>
      </c>
      <c r="K107" s="69"/>
      <c r="L107" s="61">
        <v>502</v>
      </c>
      <c r="M107" s="78"/>
      <c r="N107" s="103">
        <v>2262488.569809182</v>
      </c>
      <c r="O107" s="146"/>
      <c r="P107" s="67">
        <v>3953.68</v>
      </c>
      <c r="Q107" s="67">
        <v>59</v>
      </c>
      <c r="R107" s="78"/>
      <c r="S107" s="78"/>
      <c r="T107" s="142"/>
      <c r="U107" s="142"/>
      <c r="V107" s="142"/>
      <c r="W107" s="78"/>
      <c r="X107" s="103">
        <v>65221.18836198752</v>
      </c>
      <c r="Y107" s="147"/>
      <c r="Z107" s="61">
        <v>196.35</v>
      </c>
      <c r="AA107" s="60">
        <v>1061</v>
      </c>
      <c r="AB107" s="78"/>
      <c r="AC107" s="103">
        <v>1225.580955979596</v>
      </c>
      <c r="AD107" s="150"/>
      <c r="AE107" s="104">
        <v>3.4</v>
      </c>
      <c r="AF107" s="61">
        <v>13</v>
      </c>
      <c r="AG107" s="78"/>
      <c r="AH107" s="103">
        <v>9449.06480256943</v>
      </c>
      <c r="AI107" s="146"/>
      <c r="AJ107" s="61">
        <v>17</v>
      </c>
      <c r="AK107" s="43">
        <f t="shared" si="1"/>
        <v>5257397.345550731</v>
      </c>
      <c r="AN107" s="45"/>
    </row>
    <row r="108" spans="1:40" ht="12.75">
      <c r="A108" s="10">
        <v>37895</v>
      </c>
      <c r="B108" s="170">
        <v>6694964.84</v>
      </c>
      <c r="C108" s="78"/>
      <c r="D108" s="70"/>
      <c r="E108" s="78"/>
      <c r="F108" s="103">
        <v>2637782.0989986747</v>
      </c>
      <c r="G108" s="145"/>
      <c r="H108" s="175">
        <v>2587</v>
      </c>
      <c r="I108" s="78"/>
      <c r="J108" s="103">
        <v>1252195.4373701117</v>
      </c>
      <c r="K108" s="69"/>
      <c r="L108" s="61">
        <v>503</v>
      </c>
      <c r="M108" s="78"/>
      <c r="N108" s="103">
        <v>2469407.2832042323</v>
      </c>
      <c r="O108" s="146"/>
      <c r="P108" s="67">
        <v>4145.03</v>
      </c>
      <c r="Q108" s="67">
        <v>58</v>
      </c>
      <c r="R108" s="78"/>
      <c r="S108" s="78"/>
      <c r="T108" s="142"/>
      <c r="U108" s="142"/>
      <c r="V108" s="142"/>
      <c r="W108" s="78"/>
      <c r="X108" s="103">
        <v>77222.27470243718</v>
      </c>
      <c r="Y108" s="147"/>
      <c r="Z108" s="61">
        <v>207.65</v>
      </c>
      <c r="AA108" s="60">
        <v>1061</v>
      </c>
      <c r="AB108" s="78"/>
      <c r="AC108" s="103">
        <v>1385.0462875495937</v>
      </c>
      <c r="AD108" s="150"/>
      <c r="AE108" s="104">
        <v>3.4</v>
      </c>
      <c r="AF108" s="61">
        <v>13</v>
      </c>
      <c r="AG108" s="78"/>
      <c r="AH108" s="103">
        <v>10247.184961269604</v>
      </c>
      <c r="AI108" s="146"/>
      <c r="AJ108" s="61">
        <v>17</v>
      </c>
      <c r="AK108" s="43">
        <f t="shared" si="1"/>
        <v>6448239.325524275</v>
      </c>
      <c r="AN108" s="45"/>
    </row>
    <row r="109" spans="1:40" ht="12.75">
      <c r="A109" s="10">
        <v>37926</v>
      </c>
      <c r="B109" s="170">
        <v>7618230.5</v>
      </c>
      <c r="C109" s="78"/>
      <c r="D109" s="70"/>
      <c r="E109" s="78"/>
      <c r="F109" s="103">
        <v>3297857.2265255963</v>
      </c>
      <c r="G109" s="145"/>
      <c r="H109" s="175">
        <v>2563</v>
      </c>
      <c r="I109" s="78"/>
      <c r="J109" s="103">
        <v>1398586.1515208764</v>
      </c>
      <c r="K109" s="69"/>
      <c r="L109" s="61">
        <v>493</v>
      </c>
      <c r="M109" s="78"/>
      <c r="N109" s="103">
        <v>2652089.571131683</v>
      </c>
      <c r="O109" s="146"/>
      <c r="P109" s="67">
        <v>4747.01</v>
      </c>
      <c r="Q109" s="67">
        <v>59</v>
      </c>
      <c r="R109" s="78"/>
      <c r="S109" s="78"/>
      <c r="T109" s="142"/>
      <c r="U109" s="142"/>
      <c r="V109" s="142"/>
      <c r="W109" s="78"/>
      <c r="X109" s="103">
        <v>83307.04704326468</v>
      </c>
      <c r="Y109" s="147"/>
      <c r="Z109" s="61">
        <v>235.45</v>
      </c>
      <c r="AA109" s="60">
        <v>1061</v>
      </c>
      <c r="AB109" s="78"/>
      <c r="AC109" s="103">
        <v>1381.6644624976384</v>
      </c>
      <c r="AD109" s="150"/>
      <c r="AE109" s="104">
        <v>3.4</v>
      </c>
      <c r="AF109" s="61">
        <v>13</v>
      </c>
      <c r="AG109" s="78"/>
      <c r="AH109" s="103">
        <v>9997.440015114302</v>
      </c>
      <c r="AI109" s="146"/>
      <c r="AJ109" s="61">
        <v>17</v>
      </c>
      <c r="AK109" s="43">
        <f t="shared" si="1"/>
        <v>7443219.100699032</v>
      </c>
      <c r="AN109" s="45"/>
    </row>
    <row r="110" spans="1:40" ht="12.75">
      <c r="A110" s="10">
        <v>37956</v>
      </c>
      <c r="B110" s="170">
        <v>9258768.8</v>
      </c>
      <c r="C110" s="78"/>
      <c r="D110" s="70"/>
      <c r="E110" s="78"/>
      <c r="F110" s="103">
        <v>4250348.8475344675</v>
      </c>
      <c r="G110" s="145"/>
      <c r="H110" s="175">
        <v>2581</v>
      </c>
      <c r="I110" s="78"/>
      <c r="J110" s="103">
        <v>1683426.5539391637</v>
      </c>
      <c r="K110" s="69"/>
      <c r="L110" s="61">
        <v>499</v>
      </c>
      <c r="M110" s="78"/>
      <c r="N110" s="103">
        <v>3024342.027205744</v>
      </c>
      <c r="O110" s="146"/>
      <c r="P110" s="67">
        <v>4861.85</v>
      </c>
      <c r="Q110" s="67">
        <v>59</v>
      </c>
      <c r="R110" s="78"/>
      <c r="S110" s="78"/>
      <c r="T110" s="142"/>
      <c r="U110" s="142"/>
      <c r="V110" s="142"/>
      <c r="W110" s="78"/>
      <c r="X110" s="103">
        <v>94074.76856225204</v>
      </c>
      <c r="Y110" s="147"/>
      <c r="Z110" s="61">
        <v>202</v>
      </c>
      <c r="AA110" s="60">
        <v>1061</v>
      </c>
      <c r="AB110" s="78"/>
      <c r="AC110" s="103">
        <v>1313.328924995277</v>
      </c>
      <c r="AD110" s="150"/>
      <c r="AE110" s="104">
        <v>3.4</v>
      </c>
      <c r="AF110" s="61">
        <v>13</v>
      </c>
      <c r="AG110" s="78"/>
      <c r="AH110" s="103">
        <v>9482.457963347817</v>
      </c>
      <c r="AI110" s="146"/>
      <c r="AJ110" s="61">
        <v>17</v>
      </c>
      <c r="AK110" s="43">
        <f t="shared" si="1"/>
        <v>9062987.984129969</v>
      </c>
      <c r="AN110" s="45"/>
    </row>
    <row r="111" spans="1:40" ht="12.75">
      <c r="A111" s="10">
        <v>37987</v>
      </c>
      <c r="B111" s="126">
        <v>11652206.26</v>
      </c>
      <c r="C111" s="78"/>
      <c r="D111" s="70"/>
      <c r="E111" s="78"/>
      <c r="F111" s="103">
        <v>5240549.112034761</v>
      </c>
      <c r="G111" s="145"/>
      <c r="H111" s="175">
        <v>2566</v>
      </c>
      <c r="I111" s="78"/>
      <c r="J111" s="103">
        <v>1997912.4976383885</v>
      </c>
      <c r="K111" s="145"/>
      <c r="L111" s="61">
        <v>493</v>
      </c>
      <c r="M111" s="78"/>
      <c r="N111" s="103">
        <v>3384125.0897411676</v>
      </c>
      <c r="O111" s="146"/>
      <c r="P111" s="67">
        <v>7869.34</v>
      </c>
      <c r="Q111" s="67">
        <v>58</v>
      </c>
      <c r="R111" s="78"/>
      <c r="S111" s="76"/>
      <c r="T111" s="142"/>
      <c r="U111" s="152"/>
      <c r="V111" s="142"/>
      <c r="W111" s="78"/>
      <c r="X111" s="103">
        <v>95091.50765161533</v>
      </c>
      <c r="Y111" s="147"/>
      <c r="Z111" s="61">
        <v>202.45</v>
      </c>
      <c r="AA111" s="60">
        <v>1061</v>
      </c>
      <c r="AB111" s="78"/>
      <c r="AC111" s="103">
        <v>1368.241073115435</v>
      </c>
      <c r="AD111" s="150"/>
      <c r="AE111" s="104">
        <v>3.4</v>
      </c>
      <c r="AF111" s="61">
        <v>11</v>
      </c>
      <c r="AG111" s="78"/>
      <c r="AH111" s="103">
        <v>10428.78329869639</v>
      </c>
      <c r="AI111" s="146"/>
      <c r="AJ111" s="61">
        <v>17</v>
      </c>
      <c r="AK111" s="43">
        <f t="shared" si="1"/>
        <v>10729475.231437743</v>
      </c>
      <c r="AL111" s="42">
        <f>B111-AK111</f>
        <v>922731.0285622571</v>
      </c>
      <c r="AM111" s="66">
        <f>AL111/B111</f>
        <v>0.07918938336423313</v>
      </c>
      <c r="AN111" s="45"/>
    </row>
    <row r="112" spans="1:40" ht="12.75">
      <c r="A112" s="10">
        <v>38018</v>
      </c>
      <c r="B112" s="126">
        <v>9351912.88</v>
      </c>
      <c r="C112" s="78"/>
      <c r="D112" s="70"/>
      <c r="E112" s="78"/>
      <c r="F112" s="103">
        <v>4355748.252408838</v>
      </c>
      <c r="G112" s="145"/>
      <c r="H112" s="175">
        <v>2558</v>
      </c>
      <c r="I112" s="78"/>
      <c r="J112" s="103">
        <v>1739100.0472321927</v>
      </c>
      <c r="K112" s="145"/>
      <c r="L112" s="61">
        <v>491</v>
      </c>
      <c r="M112" s="78"/>
      <c r="N112" s="103">
        <v>2974348.2807481578</v>
      </c>
      <c r="O112" s="146"/>
      <c r="P112" s="67">
        <v>7556.58</v>
      </c>
      <c r="Q112" s="67">
        <v>58</v>
      </c>
      <c r="R112" s="78"/>
      <c r="S112" s="76"/>
      <c r="T112" s="142"/>
      <c r="U112" s="152"/>
      <c r="V112" s="142"/>
      <c r="W112" s="78"/>
      <c r="X112" s="103">
        <v>83190.31740034008</v>
      </c>
      <c r="Y112" s="147"/>
      <c r="Z112" s="61">
        <v>201.55</v>
      </c>
      <c r="AA112" s="60">
        <v>1061</v>
      </c>
      <c r="AB112" s="78"/>
      <c r="AC112" s="103">
        <v>1315.5582845267334</v>
      </c>
      <c r="AD112" s="150"/>
      <c r="AE112" s="104">
        <v>3.4</v>
      </c>
      <c r="AF112" s="61">
        <v>10</v>
      </c>
      <c r="AG112" s="78"/>
      <c r="AH112" s="103">
        <v>10176.71452862271</v>
      </c>
      <c r="AI112" s="146"/>
      <c r="AJ112" s="61">
        <v>18</v>
      </c>
      <c r="AK112" s="43">
        <f t="shared" si="1"/>
        <v>9163879.170602677</v>
      </c>
      <c r="AL112" s="42">
        <f aca="true" t="shared" si="2" ref="AL112:AL175">B112-AK112</f>
        <v>188033.70939732343</v>
      </c>
      <c r="AM112" s="66">
        <f aca="true" t="shared" si="3" ref="AM112:AM175">AL112/B112</f>
        <v>0.020106443655976768</v>
      </c>
      <c r="AN112" s="45"/>
    </row>
    <row r="113" spans="1:40" ht="12.75">
      <c r="A113" s="10">
        <v>38047</v>
      </c>
      <c r="B113" s="126">
        <v>8689891.6</v>
      </c>
      <c r="C113" s="78"/>
      <c r="D113" s="70"/>
      <c r="E113" s="78"/>
      <c r="F113" s="103">
        <v>3749686.689967884</v>
      </c>
      <c r="G113" s="145"/>
      <c r="H113" s="175">
        <v>2563</v>
      </c>
      <c r="I113" s="78"/>
      <c r="J113" s="103">
        <v>1562421.68902324</v>
      </c>
      <c r="K113" s="145"/>
      <c r="L113" s="61">
        <v>493</v>
      </c>
      <c r="M113" s="78"/>
      <c r="N113" s="103">
        <v>2856580.918193841</v>
      </c>
      <c r="O113" s="146"/>
      <c r="P113" s="67">
        <v>7185.65</v>
      </c>
      <c r="Q113" s="67">
        <v>59</v>
      </c>
      <c r="R113" s="78"/>
      <c r="S113" s="76"/>
      <c r="T113" s="142"/>
      <c r="U113" s="152"/>
      <c r="V113" s="142"/>
      <c r="W113" s="78"/>
      <c r="X113" s="103">
        <v>80029.04779897978</v>
      </c>
      <c r="Y113" s="147"/>
      <c r="Z113" s="61">
        <v>202.22</v>
      </c>
      <c r="AA113" s="60">
        <v>1061</v>
      </c>
      <c r="AB113" s="78"/>
      <c r="AC113" s="103">
        <v>1341.0825618741733</v>
      </c>
      <c r="AD113" s="150"/>
      <c r="AE113" s="104">
        <v>3.4</v>
      </c>
      <c r="AF113" s="61">
        <v>10</v>
      </c>
      <c r="AG113" s="78"/>
      <c r="AH113" s="103">
        <v>9729.17060268279</v>
      </c>
      <c r="AI113" s="146"/>
      <c r="AJ113" s="61">
        <v>18</v>
      </c>
      <c r="AK113" s="43">
        <f t="shared" si="1"/>
        <v>8259788.5981485015</v>
      </c>
      <c r="AL113" s="42">
        <f t="shared" si="2"/>
        <v>430103.00185149815</v>
      </c>
      <c r="AM113" s="66">
        <f t="shared" si="3"/>
        <v>0.04949463372494752</v>
      </c>
      <c r="AN113" s="45"/>
    </row>
    <row r="114" spans="1:40" ht="12.75">
      <c r="A114" s="10">
        <v>38078</v>
      </c>
      <c r="B114" s="126">
        <v>6857129.02</v>
      </c>
      <c r="C114" s="78"/>
      <c r="D114" s="70"/>
      <c r="E114" s="78"/>
      <c r="F114" s="103">
        <v>2921821.6134517314</v>
      </c>
      <c r="G114" s="145"/>
      <c r="H114" s="175">
        <v>2586</v>
      </c>
      <c r="I114" s="78"/>
      <c r="J114" s="103">
        <v>1276605.337237862</v>
      </c>
      <c r="K114" s="145"/>
      <c r="L114" s="61">
        <v>502</v>
      </c>
      <c r="M114" s="78"/>
      <c r="N114" s="103">
        <v>2331601.9743056865</v>
      </c>
      <c r="O114" s="146"/>
      <c r="P114" s="67">
        <v>6592.6</v>
      </c>
      <c r="Q114" s="67">
        <v>60</v>
      </c>
      <c r="R114" s="78"/>
      <c r="S114" s="76"/>
      <c r="T114" s="142"/>
      <c r="U114" s="152"/>
      <c r="V114" s="142"/>
      <c r="W114" s="78"/>
      <c r="X114" s="103">
        <v>67467.98601927074</v>
      </c>
      <c r="Y114" s="147"/>
      <c r="Z114" s="61">
        <v>201.78</v>
      </c>
      <c r="AA114" s="60">
        <v>1061</v>
      </c>
      <c r="AB114" s="78"/>
      <c r="AC114" s="103">
        <v>1241.7910447761196</v>
      </c>
      <c r="AD114" s="150"/>
      <c r="AE114" s="104">
        <v>3.4</v>
      </c>
      <c r="AF114" s="61">
        <v>10</v>
      </c>
      <c r="AG114" s="78"/>
      <c r="AH114" s="103">
        <v>9551.775930474212</v>
      </c>
      <c r="AI114" s="146"/>
      <c r="AJ114" s="61">
        <v>18</v>
      </c>
      <c r="AK114" s="43">
        <f t="shared" si="1"/>
        <v>6608290.477989801</v>
      </c>
      <c r="AL114" s="42">
        <f t="shared" si="2"/>
        <v>248838.54201019835</v>
      </c>
      <c r="AM114" s="66">
        <f t="shared" si="3"/>
        <v>0.03628902727138687</v>
      </c>
      <c r="AN114" s="45"/>
    </row>
    <row r="115" spans="1:40" ht="12.75">
      <c r="A115" s="10">
        <v>38108</v>
      </c>
      <c r="B115" s="126">
        <v>5866657.9</v>
      </c>
      <c r="C115" s="78"/>
      <c r="D115" s="70"/>
      <c r="E115" s="78"/>
      <c r="F115" s="103">
        <v>2259200.7273757816</v>
      </c>
      <c r="G115" s="145"/>
      <c r="H115" s="175">
        <v>2588</v>
      </c>
      <c r="I115" s="78"/>
      <c r="J115" s="103">
        <v>1148853.9108256183</v>
      </c>
      <c r="K115" s="145"/>
      <c r="L115" s="61">
        <v>505</v>
      </c>
      <c r="M115" s="78"/>
      <c r="N115" s="103">
        <v>2179575.467598715</v>
      </c>
      <c r="O115" s="146"/>
      <c r="P115" s="67">
        <v>6835.63</v>
      </c>
      <c r="Q115" s="67">
        <v>59</v>
      </c>
      <c r="R115" s="78"/>
      <c r="S115" s="76"/>
      <c r="T115" s="142"/>
      <c r="U115" s="152"/>
      <c r="V115" s="142"/>
      <c r="W115" s="78"/>
      <c r="X115" s="103">
        <v>60411.44908369544</v>
      </c>
      <c r="Y115" s="147"/>
      <c r="Z115" s="61">
        <v>202.22</v>
      </c>
      <c r="AA115" s="60">
        <v>1061</v>
      </c>
      <c r="AB115" s="78"/>
      <c r="AC115" s="103">
        <v>1447.68562252031</v>
      </c>
      <c r="AD115" s="150"/>
      <c r="AE115" s="104">
        <v>3.4</v>
      </c>
      <c r="AF115" s="61">
        <v>10</v>
      </c>
      <c r="AG115" s="78"/>
      <c r="AH115" s="103">
        <v>10913.895711316834</v>
      </c>
      <c r="AI115" s="146"/>
      <c r="AJ115" s="61">
        <v>18</v>
      </c>
      <c r="AK115" s="43">
        <f t="shared" si="1"/>
        <v>5660403.136217647</v>
      </c>
      <c r="AL115" s="42">
        <f t="shared" si="2"/>
        <v>206254.76378235314</v>
      </c>
      <c r="AM115" s="66">
        <f t="shared" si="3"/>
        <v>0.03515711454427113</v>
      </c>
      <c r="AN115" s="45"/>
    </row>
    <row r="116" spans="1:40" ht="12.75">
      <c r="A116" s="10">
        <v>38139</v>
      </c>
      <c r="B116" s="126">
        <v>5214217.94</v>
      </c>
      <c r="C116" s="78"/>
      <c r="D116" s="70"/>
      <c r="E116" s="78"/>
      <c r="F116" s="103">
        <v>1759243.4725108654</v>
      </c>
      <c r="G116" s="145"/>
      <c r="H116" s="175">
        <v>2595</v>
      </c>
      <c r="I116" s="78"/>
      <c r="J116" s="103">
        <v>1102345.7868883428</v>
      </c>
      <c r="K116" s="145"/>
      <c r="L116" s="61">
        <v>506</v>
      </c>
      <c r="M116" s="78"/>
      <c r="N116" s="103">
        <v>2107931.333837143</v>
      </c>
      <c r="O116" s="146"/>
      <c r="P116" s="67">
        <v>5737.31</v>
      </c>
      <c r="Q116" s="67">
        <v>61</v>
      </c>
      <c r="R116" s="78"/>
      <c r="S116" s="76"/>
      <c r="T116" s="142"/>
      <c r="U116" s="152"/>
      <c r="V116" s="142"/>
      <c r="W116" s="78"/>
      <c r="X116" s="103">
        <v>51880.313621764595</v>
      </c>
      <c r="Y116" s="147"/>
      <c r="Z116" s="61">
        <v>201.78</v>
      </c>
      <c r="AA116" s="60">
        <v>1061</v>
      </c>
      <c r="AB116" s="78"/>
      <c r="AC116" s="103">
        <v>1302.153788021916</v>
      </c>
      <c r="AD116" s="150"/>
      <c r="AE116" s="104">
        <v>3.4</v>
      </c>
      <c r="AF116" s="61">
        <v>10</v>
      </c>
      <c r="AG116" s="78"/>
      <c r="AH116" s="103">
        <v>9407.642168902321</v>
      </c>
      <c r="AI116" s="146"/>
      <c r="AJ116" s="61">
        <v>18</v>
      </c>
      <c r="AK116" s="43">
        <f t="shared" si="1"/>
        <v>5032110.70281504</v>
      </c>
      <c r="AL116" s="42">
        <f t="shared" si="2"/>
        <v>182107.2371849604</v>
      </c>
      <c r="AM116" s="66">
        <f t="shared" si="3"/>
        <v>0.03492512957464919</v>
      </c>
      <c r="AN116" s="45"/>
    </row>
    <row r="117" spans="1:40" ht="12.75">
      <c r="A117" s="10">
        <v>38169</v>
      </c>
      <c r="B117" s="126">
        <v>5597668.380000001</v>
      </c>
      <c r="C117" s="78"/>
      <c r="D117" s="70"/>
      <c r="E117" s="78"/>
      <c r="F117" s="103">
        <v>1757258.350651809</v>
      </c>
      <c r="G117" s="145"/>
      <c r="H117" s="175">
        <v>2580</v>
      </c>
      <c r="I117" s="78"/>
      <c r="J117" s="103">
        <v>1211357.755526166</v>
      </c>
      <c r="K117" s="145"/>
      <c r="L117" s="61">
        <v>506</v>
      </c>
      <c r="M117" s="78"/>
      <c r="N117" s="103">
        <v>2312286.3876818437</v>
      </c>
      <c r="O117" s="146"/>
      <c r="P117" s="67">
        <v>5851.32</v>
      </c>
      <c r="Q117" s="67">
        <v>59</v>
      </c>
      <c r="R117" s="78"/>
      <c r="S117" s="76"/>
      <c r="T117" s="142"/>
      <c r="U117" s="152"/>
      <c r="V117" s="142"/>
      <c r="W117" s="78"/>
      <c r="X117" s="103">
        <v>52782.59965992821</v>
      </c>
      <c r="Y117" s="147"/>
      <c r="Z117" s="61">
        <v>202</v>
      </c>
      <c r="AA117" s="60">
        <v>1061</v>
      </c>
      <c r="AB117" s="78"/>
      <c r="AC117" s="103">
        <v>1286.3782354052526</v>
      </c>
      <c r="AD117" s="150"/>
      <c r="AE117" s="104">
        <v>3.4</v>
      </c>
      <c r="AF117" s="61">
        <v>10</v>
      </c>
      <c r="AG117" s="78"/>
      <c r="AH117" s="103">
        <v>10056.433024749671</v>
      </c>
      <c r="AI117" s="146"/>
      <c r="AJ117" s="61">
        <v>18</v>
      </c>
      <c r="AK117" s="43">
        <f t="shared" si="1"/>
        <v>5345027.904779902</v>
      </c>
      <c r="AL117" s="42">
        <f t="shared" si="2"/>
        <v>252640.4752200991</v>
      </c>
      <c r="AM117" s="66">
        <f t="shared" si="3"/>
        <v>0.04513316225069036</v>
      </c>
      <c r="AN117" s="45"/>
    </row>
    <row r="118" spans="1:40" ht="12.75">
      <c r="A118" s="10">
        <v>38200</v>
      </c>
      <c r="B118" s="126">
        <v>5480444.939</v>
      </c>
      <c r="C118" s="78"/>
      <c r="D118" s="70"/>
      <c r="E118" s="78"/>
      <c r="F118" s="103">
        <v>1722809.9093141882</v>
      </c>
      <c r="G118" s="145"/>
      <c r="H118" s="175">
        <v>2587</v>
      </c>
      <c r="I118" s="78"/>
      <c r="J118" s="103">
        <v>1163858.1050443987</v>
      </c>
      <c r="K118" s="145"/>
      <c r="L118" s="61">
        <v>507</v>
      </c>
      <c r="M118" s="78"/>
      <c r="N118" s="103">
        <v>2312645.2106555826</v>
      </c>
      <c r="O118" s="146"/>
      <c r="P118" s="67">
        <v>5889.24</v>
      </c>
      <c r="Q118" s="67">
        <v>60</v>
      </c>
      <c r="R118" s="78"/>
      <c r="S118" s="76"/>
      <c r="T118" s="142"/>
      <c r="U118" s="152"/>
      <c r="V118" s="142"/>
      <c r="W118" s="78"/>
      <c r="X118" s="103">
        <v>58529.491781598335</v>
      </c>
      <c r="Y118" s="147"/>
      <c r="Z118" s="61">
        <v>202.22</v>
      </c>
      <c r="AA118" s="60">
        <v>1061</v>
      </c>
      <c r="AB118" s="78"/>
      <c r="AC118" s="103">
        <v>1337.0111467976571</v>
      </c>
      <c r="AD118" s="150"/>
      <c r="AE118" s="104">
        <v>3.4</v>
      </c>
      <c r="AF118" s="61">
        <v>10</v>
      </c>
      <c r="AG118" s="78"/>
      <c r="AH118" s="103">
        <v>9895.597959569244</v>
      </c>
      <c r="AI118" s="146"/>
      <c r="AJ118" s="61">
        <v>18</v>
      </c>
      <c r="AK118" s="43">
        <f t="shared" si="1"/>
        <v>5269075.325902134</v>
      </c>
      <c r="AL118" s="42">
        <f t="shared" si="2"/>
        <v>211369.61309786607</v>
      </c>
      <c r="AM118" s="66">
        <f t="shared" si="3"/>
        <v>0.03856796582221188</v>
      </c>
      <c r="AN118" s="45"/>
    </row>
    <row r="119" spans="1:40" ht="12.75">
      <c r="A119" s="10">
        <v>38231</v>
      </c>
      <c r="B119" s="126">
        <v>5280170.52</v>
      </c>
      <c r="C119" s="78"/>
      <c r="D119" s="70"/>
      <c r="E119" s="78"/>
      <c r="F119" s="103">
        <v>1706323.568864538</v>
      </c>
      <c r="G119" s="145"/>
      <c r="H119" s="175">
        <v>2593</v>
      </c>
      <c r="I119" s="78"/>
      <c r="J119" s="103">
        <v>1071526.0721707926</v>
      </c>
      <c r="K119" s="145"/>
      <c r="L119" s="61">
        <v>502</v>
      </c>
      <c r="M119" s="78"/>
      <c r="N119" s="103">
        <v>2222987.549593803</v>
      </c>
      <c r="O119" s="146"/>
      <c r="P119" s="67">
        <v>5971.09</v>
      </c>
      <c r="Q119" s="67">
        <v>59</v>
      </c>
      <c r="R119" s="78"/>
      <c r="S119" s="76"/>
      <c r="T119" s="142"/>
      <c r="U119" s="152"/>
      <c r="V119" s="142"/>
      <c r="W119" s="78"/>
      <c r="X119" s="103">
        <v>65461.46797657283</v>
      </c>
      <c r="Y119" s="147"/>
      <c r="Z119" s="61">
        <v>201.78</v>
      </c>
      <c r="AA119" s="60">
        <v>1061</v>
      </c>
      <c r="AB119" s="78"/>
      <c r="AC119" s="103">
        <v>1304.8176837332328</v>
      </c>
      <c r="AD119" s="150"/>
      <c r="AE119" s="104">
        <v>3.4</v>
      </c>
      <c r="AF119" s="61">
        <v>10</v>
      </c>
      <c r="AG119" s="78"/>
      <c r="AH119" s="103">
        <v>10185.528055922918</v>
      </c>
      <c r="AI119" s="146"/>
      <c r="AJ119" s="61">
        <v>18</v>
      </c>
      <c r="AK119" s="43">
        <f t="shared" si="1"/>
        <v>5077789.004345363</v>
      </c>
      <c r="AL119" s="42">
        <f t="shared" si="2"/>
        <v>202381.51565463655</v>
      </c>
      <c r="AM119" s="66">
        <f t="shared" si="3"/>
        <v>0.03832859467096085</v>
      </c>
      <c r="AN119" s="45"/>
    </row>
    <row r="120" spans="1:40" ht="12.75">
      <c r="A120" s="10">
        <v>38261</v>
      </c>
      <c r="B120" s="126">
        <v>5947905</v>
      </c>
      <c r="C120" s="78"/>
      <c r="D120" s="70"/>
      <c r="E120" s="78"/>
      <c r="F120" s="103">
        <v>2335933.846589832</v>
      </c>
      <c r="G120" s="145"/>
      <c r="H120" s="175">
        <v>2579</v>
      </c>
      <c r="I120" s="78"/>
      <c r="J120" s="103">
        <v>1139212.6771207254</v>
      </c>
      <c r="K120" s="145"/>
      <c r="L120" s="61">
        <v>504</v>
      </c>
      <c r="M120" s="78"/>
      <c r="N120" s="103">
        <v>2334916.2951067453</v>
      </c>
      <c r="O120" s="146"/>
      <c r="P120" s="67">
        <v>7103.96</v>
      </c>
      <c r="Q120" s="67">
        <v>59</v>
      </c>
      <c r="R120" s="78"/>
      <c r="S120" s="76"/>
      <c r="T120" s="142"/>
      <c r="U120" s="152"/>
      <c r="V120" s="142"/>
      <c r="W120" s="78"/>
      <c r="X120" s="103">
        <v>77443.44417154734</v>
      </c>
      <c r="Y120" s="147"/>
      <c r="Z120" s="61">
        <v>202.22</v>
      </c>
      <c r="AA120" s="60">
        <v>1061</v>
      </c>
      <c r="AB120" s="78"/>
      <c r="AC120" s="103">
        <v>1398.2524088418666</v>
      </c>
      <c r="AD120" s="150"/>
      <c r="AE120" s="104">
        <v>3.4</v>
      </c>
      <c r="AF120" s="61">
        <v>10</v>
      </c>
      <c r="AG120" s="78"/>
      <c r="AH120" s="103">
        <v>10587.256754203665</v>
      </c>
      <c r="AI120" s="146"/>
      <c r="AJ120" s="61">
        <v>18</v>
      </c>
      <c r="AK120" s="43">
        <f t="shared" si="1"/>
        <v>5899491.772151895</v>
      </c>
      <c r="AL120" s="42">
        <f t="shared" si="2"/>
        <v>48413.22784810513</v>
      </c>
      <c r="AM120" s="66">
        <f t="shared" si="3"/>
        <v>0.00813954288915259</v>
      </c>
      <c r="AN120" s="45"/>
    </row>
    <row r="121" spans="1:40" ht="12.75">
      <c r="A121" s="10">
        <v>38292</v>
      </c>
      <c r="B121" s="126">
        <v>7294095.32</v>
      </c>
      <c r="C121" s="78"/>
      <c r="D121" s="70"/>
      <c r="E121" s="78"/>
      <c r="F121" s="103">
        <v>3086278.7360665053</v>
      </c>
      <c r="G121" s="145"/>
      <c r="H121" s="175">
        <v>2591</v>
      </c>
      <c r="I121" s="78"/>
      <c r="J121" s="103">
        <v>1326597.0810504449</v>
      </c>
      <c r="K121" s="145"/>
      <c r="L121" s="61">
        <v>502</v>
      </c>
      <c r="M121" s="78"/>
      <c r="N121" s="103">
        <v>2651099.9811071227</v>
      </c>
      <c r="O121" s="146"/>
      <c r="P121" s="67">
        <v>7075.25</v>
      </c>
      <c r="Q121" s="67">
        <v>60</v>
      </c>
      <c r="R121" s="78"/>
      <c r="S121" s="76"/>
      <c r="T121" s="142"/>
      <c r="U121" s="152"/>
      <c r="V121" s="142"/>
      <c r="W121" s="78"/>
      <c r="X121" s="103">
        <v>84361.92140563008</v>
      </c>
      <c r="Y121" s="147"/>
      <c r="Z121" s="61">
        <v>201.78</v>
      </c>
      <c r="AA121" s="60">
        <v>1061</v>
      </c>
      <c r="AB121" s="78"/>
      <c r="AC121" s="103">
        <v>1343.6897789533348</v>
      </c>
      <c r="AD121" s="150"/>
      <c r="AE121" s="104">
        <v>3.4</v>
      </c>
      <c r="AF121" s="61">
        <v>10</v>
      </c>
      <c r="AG121" s="78"/>
      <c r="AH121" s="103">
        <v>9598.63026638957</v>
      </c>
      <c r="AI121" s="146"/>
      <c r="AJ121" s="61">
        <v>18</v>
      </c>
      <c r="AK121" s="43">
        <f t="shared" si="1"/>
        <v>7159280.039675047</v>
      </c>
      <c r="AL121" s="42">
        <f t="shared" si="2"/>
        <v>134815.2803249536</v>
      </c>
      <c r="AM121" s="66">
        <f t="shared" si="3"/>
        <v>0.018482796619794326</v>
      </c>
      <c r="AN121" s="45"/>
    </row>
    <row r="122" spans="1:40" ht="12.75">
      <c r="A122" s="10">
        <v>38322</v>
      </c>
      <c r="B122" s="126">
        <v>10305858.55</v>
      </c>
      <c r="C122" s="78"/>
      <c r="D122" s="70"/>
      <c r="E122" s="78"/>
      <c r="F122" s="103">
        <v>4489911.675798236</v>
      </c>
      <c r="G122" s="145"/>
      <c r="H122" s="175">
        <v>2582</v>
      </c>
      <c r="I122" s="78"/>
      <c r="J122" s="103">
        <v>1735603.9202720593</v>
      </c>
      <c r="K122" s="145"/>
      <c r="L122" s="61">
        <v>492</v>
      </c>
      <c r="M122" s="78"/>
      <c r="N122" s="103">
        <v>3324324.400151144</v>
      </c>
      <c r="O122" s="146"/>
      <c r="P122" s="67">
        <v>8228.51</v>
      </c>
      <c r="Q122" s="67">
        <v>60</v>
      </c>
      <c r="R122" s="78"/>
      <c r="S122" s="76"/>
      <c r="T122" s="142"/>
      <c r="U122" s="152"/>
      <c r="V122" s="142"/>
      <c r="W122" s="78"/>
      <c r="X122" s="103">
        <v>94074.77800869073</v>
      </c>
      <c r="Y122" s="147"/>
      <c r="Z122" s="61">
        <v>202</v>
      </c>
      <c r="AA122" s="60">
        <v>1061</v>
      </c>
      <c r="AB122" s="78"/>
      <c r="AC122" s="103">
        <v>1317.4759115813342</v>
      </c>
      <c r="AD122" s="150"/>
      <c r="AE122" s="104">
        <v>3.4</v>
      </c>
      <c r="AF122" s="61">
        <v>10</v>
      </c>
      <c r="AG122" s="78"/>
      <c r="AH122" s="103">
        <v>10049.263177781975</v>
      </c>
      <c r="AI122" s="146"/>
      <c r="AJ122" s="61">
        <v>19</v>
      </c>
      <c r="AK122" s="43">
        <f t="shared" si="1"/>
        <v>9655281.513319492</v>
      </c>
      <c r="AL122" s="42">
        <f t="shared" si="2"/>
        <v>650577.0366805084</v>
      </c>
      <c r="AM122" s="66">
        <f t="shared" si="3"/>
        <v>0.06312691305864161</v>
      </c>
      <c r="AN122" s="45"/>
    </row>
    <row r="123" spans="1:40" ht="12.75">
      <c r="A123" s="10">
        <v>38353</v>
      </c>
      <c r="B123" s="126">
        <v>11276201.774999995</v>
      </c>
      <c r="C123" s="78"/>
      <c r="D123" s="70"/>
      <c r="E123" s="78"/>
      <c r="F123" s="103">
        <v>4926141.243151333</v>
      </c>
      <c r="G123" s="145"/>
      <c r="H123" s="175">
        <v>2586</v>
      </c>
      <c r="I123" s="78"/>
      <c r="J123" s="103">
        <v>1936015.6810882285</v>
      </c>
      <c r="K123" s="145"/>
      <c r="L123" s="61">
        <v>494</v>
      </c>
      <c r="M123" s="78"/>
      <c r="N123" s="103">
        <v>3567706.6502928394</v>
      </c>
      <c r="O123" s="146"/>
      <c r="P123" s="67">
        <v>8533.62</v>
      </c>
      <c r="Q123" s="67">
        <v>60</v>
      </c>
      <c r="R123" s="78"/>
      <c r="S123" s="76"/>
      <c r="T123" s="142"/>
      <c r="U123" s="152"/>
      <c r="V123" s="142"/>
      <c r="W123" s="78"/>
      <c r="X123" s="103">
        <v>95091.51709805404</v>
      </c>
      <c r="Y123" s="147"/>
      <c r="Z123" s="61">
        <v>202.7</v>
      </c>
      <c r="AA123" s="60">
        <v>1061</v>
      </c>
      <c r="AB123" s="78"/>
      <c r="AC123" s="103">
        <v>1349.7638390326845</v>
      </c>
      <c r="AD123" s="150"/>
      <c r="AE123" s="104">
        <v>3.4</v>
      </c>
      <c r="AF123" s="61">
        <v>13</v>
      </c>
      <c r="AG123" s="78"/>
      <c r="AH123" s="103">
        <v>10758.152276591723</v>
      </c>
      <c r="AI123" s="146"/>
      <c r="AJ123" s="61">
        <v>19</v>
      </c>
      <c r="AK123" s="43">
        <f t="shared" si="1"/>
        <v>10537063.00774608</v>
      </c>
      <c r="AL123" s="42">
        <f t="shared" si="2"/>
        <v>739138.7672539148</v>
      </c>
      <c r="AM123" s="66">
        <f t="shared" si="3"/>
        <v>0.06554855810514398</v>
      </c>
      <c r="AN123" s="45"/>
    </row>
    <row r="124" spans="1:40" ht="12.75">
      <c r="A124" s="10">
        <v>38384</v>
      </c>
      <c r="B124" s="126">
        <v>9293664.826000009</v>
      </c>
      <c r="C124" s="78"/>
      <c r="D124" s="70"/>
      <c r="E124" s="78"/>
      <c r="F124" s="103">
        <v>4132090.440204053</v>
      </c>
      <c r="G124" s="145"/>
      <c r="H124" s="175">
        <v>2582</v>
      </c>
      <c r="I124" s="78"/>
      <c r="J124" s="103">
        <v>1672913.6028717174</v>
      </c>
      <c r="K124" s="145"/>
      <c r="L124" s="61">
        <v>491</v>
      </c>
      <c r="M124" s="78"/>
      <c r="N124" s="103">
        <v>3216392.5939920647</v>
      </c>
      <c r="O124" s="146"/>
      <c r="P124" s="67">
        <v>7834.99</v>
      </c>
      <c r="Q124" s="67">
        <v>60</v>
      </c>
      <c r="R124" s="78"/>
      <c r="S124" s="76"/>
      <c r="T124" s="142"/>
      <c r="U124" s="152"/>
      <c r="V124" s="142"/>
      <c r="W124" s="78"/>
      <c r="X124" s="103">
        <v>80311.82694124315</v>
      </c>
      <c r="Y124" s="147"/>
      <c r="Z124" s="61">
        <v>201.3</v>
      </c>
      <c r="AA124" s="60">
        <v>1061</v>
      </c>
      <c r="AB124" s="78"/>
      <c r="AC124" s="103">
        <v>1342.9246174192326</v>
      </c>
      <c r="AD124" s="150"/>
      <c r="AE124" s="104">
        <v>3.4</v>
      </c>
      <c r="AF124" s="61">
        <v>13</v>
      </c>
      <c r="AG124" s="78"/>
      <c r="AH124" s="103">
        <v>10237.644058190064</v>
      </c>
      <c r="AI124" s="146"/>
      <c r="AJ124" s="61">
        <v>19</v>
      </c>
      <c r="AK124" s="43">
        <f t="shared" si="1"/>
        <v>9113289.032684688</v>
      </c>
      <c r="AL124" s="42">
        <f t="shared" si="2"/>
        <v>180375.7933153212</v>
      </c>
      <c r="AM124" s="66">
        <f t="shared" si="3"/>
        <v>0.019408467670439425</v>
      </c>
      <c r="AN124" s="45"/>
    </row>
    <row r="125" spans="1:40" ht="12.75">
      <c r="A125" s="10">
        <v>38412</v>
      </c>
      <c r="B125" s="126">
        <v>9411594.35099999</v>
      </c>
      <c r="C125" s="78"/>
      <c r="D125" s="70"/>
      <c r="E125" s="78"/>
      <c r="F125" s="103">
        <v>3939016.0306064626</v>
      </c>
      <c r="G125" s="145"/>
      <c r="H125" s="175">
        <v>2592</v>
      </c>
      <c r="I125" s="78"/>
      <c r="J125" s="103">
        <v>1598978.651048555</v>
      </c>
      <c r="K125" s="145"/>
      <c r="L125" s="61">
        <v>498</v>
      </c>
      <c r="M125" s="78"/>
      <c r="N125" s="103">
        <v>3265401.0768940104</v>
      </c>
      <c r="O125" s="146"/>
      <c r="P125" s="67">
        <v>7939.28</v>
      </c>
      <c r="Q125" s="67">
        <v>60</v>
      </c>
      <c r="R125" s="78"/>
      <c r="S125" s="76"/>
      <c r="T125" s="142"/>
      <c r="U125" s="152"/>
      <c r="V125" s="142"/>
      <c r="W125" s="78"/>
      <c r="X125" s="103">
        <v>80029.04779897978</v>
      </c>
      <c r="Y125" s="147"/>
      <c r="Z125" s="61">
        <v>202.22</v>
      </c>
      <c r="AA125" s="60">
        <v>1061</v>
      </c>
      <c r="AB125" s="78"/>
      <c r="AC125" s="103">
        <v>1323.5216323446061</v>
      </c>
      <c r="AD125" s="150"/>
      <c r="AE125" s="104">
        <v>3.4</v>
      </c>
      <c r="AF125" s="61">
        <v>13</v>
      </c>
      <c r="AG125" s="78"/>
      <c r="AH125" s="103">
        <v>9884.196108067259</v>
      </c>
      <c r="AI125" s="146"/>
      <c r="AJ125" s="61">
        <v>19</v>
      </c>
      <c r="AK125" s="43">
        <f t="shared" si="1"/>
        <v>8894632.52408842</v>
      </c>
      <c r="AL125" s="42">
        <f t="shared" si="2"/>
        <v>516961.8269115705</v>
      </c>
      <c r="AM125" s="66">
        <f t="shared" si="3"/>
        <v>0.05492818832089197</v>
      </c>
      <c r="AN125" s="45"/>
    </row>
    <row r="126" spans="1:40" ht="12.75">
      <c r="A126" s="10">
        <v>38443</v>
      </c>
      <c r="B126" s="126">
        <v>7093193.909999998</v>
      </c>
      <c r="C126" s="78"/>
      <c r="D126" s="70"/>
      <c r="E126" s="78"/>
      <c r="F126" s="103">
        <v>2719389.7411675807</v>
      </c>
      <c r="G126" s="145"/>
      <c r="H126" s="175">
        <v>2607</v>
      </c>
      <c r="I126" s="78"/>
      <c r="J126" s="103">
        <v>1235023.9089363313</v>
      </c>
      <c r="K126" s="145"/>
      <c r="L126" s="61">
        <v>498</v>
      </c>
      <c r="M126" s="78"/>
      <c r="N126" s="103">
        <v>2757803.655771774</v>
      </c>
      <c r="O126" s="146"/>
      <c r="P126" s="67">
        <v>7071.56</v>
      </c>
      <c r="Q126" s="67">
        <v>59</v>
      </c>
      <c r="R126" s="78"/>
      <c r="S126" s="76"/>
      <c r="T126" s="142"/>
      <c r="U126" s="152"/>
      <c r="V126" s="142"/>
      <c r="W126" s="78"/>
      <c r="X126" s="103">
        <v>67467.98601927074</v>
      </c>
      <c r="Y126" s="147"/>
      <c r="Z126" s="61">
        <v>201.78</v>
      </c>
      <c r="AA126" s="60">
        <v>1061</v>
      </c>
      <c r="AB126" s="78"/>
      <c r="AC126" s="103">
        <v>1298.6113735121862</v>
      </c>
      <c r="AD126" s="150"/>
      <c r="AE126" s="104">
        <v>3.4</v>
      </c>
      <c r="AF126" s="61">
        <v>13</v>
      </c>
      <c r="AG126" s="78"/>
      <c r="AH126" s="103">
        <v>10280.030228603817</v>
      </c>
      <c r="AI126" s="146"/>
      <c r="AJ126" s="61">
        <v>19</v>
      </c>
      <c r="AK126" s="43">
        <f t="shared" si="1"/>
        <v>6791263.933497071</v>
      </c>
      <c r="AL126" s="42">
        <f t="shared" si="2"/>
        <v>301929.976502927</v>
      </c>
      <c r="AM126" s="66">
        <f t="shared" si="3"/>
        <v>0.04256615289725346</v>
      </c>
      <c r="AN126" s="45"/>
    </row>
    <row r="127" spans="1:40" ht="12.75">
      <c r="A127" s="10">
        <v>38473</v>
      </c>
      <c r="B127" s="126">
        <v>6349731.879000006</v>
      </c>
      <c r="C127" s="78"/>
      <c r="D127" s="70"/>
      <c r="E127" s="78"/>
      <c r="F127" s="103">
        <v>2210168.4205554468</v>
      </c>
      <c r="G127" s="145"/>
      <c r="H127" s="175">
        <v>2591</v>
      </c>
      <c r="I127" s="78"/>
      <c r="J127" s="103">
        <v>1160889.9017570373</v>
      </c>
      <c r="K127" s="145"/>
      <c r="L127" s="61">
        <v>509</v>
      </c>
      <c r="M127" s="78"/>
      <c r="N127" s="103">
        <v>2732013.7823540526</v>
      </c>
      <c r="O127" s="146"/>
      <c r="P127" s="67">
        <v>7405.9</v>
      </c>
      <c r="Q127" s="67">
        <v>61</v>
      </c>
      <c r="R127" s="78"/>
      <c r="S127" s="76"/>
      <c r="T127" s="142"/>
      <c r="U127" s="152"/>
      <c r="V127" s="142"/>
      <c r="W127" s="78"/>
      <c r="X127" s="103">
        <v>60411.44908369544</v>
      </c>
      <c r="Y127" s="147"/>
      <c r="Z127" s="61">
        <v>202.22</v>
      </c>
      <c r="AA127" s="60">
        <v>1061</v>
      </c>
      <c r="AB127" s="78"/>
      <c r="AC127" s="103">
        <v>1378.6604949933874</v>
      </c>
      <c r="AD127" s="150"/>
      <c r="AE127" s="104">
        <v>3.4</v>
      </c>
      <c r="AF127" s="61">
        <v>13</v>
      </c>
      <c r="AG127" s="78"/>
      <c r="AH127" s="103">
        <v>10746.74097865105</v>
      </c>
      <c r="AI127" s="146"/>
      <c r="AJ127" s="61">
        <v>19</v>
      </c>
      <c r="AK127" s="43">
        <f t="shared" si="1"/>
        <v>6175608.955223876</v>
      </c>
      <c r="AL127" s="42">
        <f t="shared" si="2"/>
        <v>174122.9237761302</v>
      </c>
      <c r="AM127" s="66">
        <f t="shared" si="3"/>
        <v>0.027422090742444404</v>
      </c>
      <c r="AN127" s="45"/>
    </row>
    <row r="128" spans="1:40" ht="12.75">
      <c r="A128" s="10">
        <v>38504</v>
      </c>
      <c r="B128" s="126">
        <v>6389000.100999999</v>
      </c>
      <c r="C128" s="78"/>
      <c r="D128" s="70"/>
      <c r="E128" s="78"/>
      <c r="F128" s="103">
        <v>1809176.15718874</v>
      </c>
      <c r="G128" s="145"/>
      <c r="H128" s="175">
        <v>2620</v>
      </c>
      <c r="I128" s="78"/>
      <c r="J128" s="103">
        <v>1177800.1983752116</v>
      </c>
      <c r="K128" s="145"/>
      <c r="L128" s="61">
        <v>504</v>
      </c>
      <c r="M128" s="78"/>
      <c r="N128" s="103">
        <v>2961731.333837144</v>
      </c>
      <c r="O128" s="146"/>
      <c r="P128" s="67">
        <v>7341.41</v>
      </c>
      <c r="Q128" s="67">
        <v>60</v>
      </c>
      <c r="R128" s="78"/>
      <c r="S128" s="76"/>
      <c r="T128" s="142"/>
      <c r="U128" s="152"/>
      <c r="V128" s="142"/>
      <c r="W128" s="78"/>
      <c r="X128" s="103">
        <v>51880.313621764595</v>
      </c>
      <c r="Y128" s="147"/>
      <c r="Z128" s="61">
        <v>201.78</v>
      </c>
      <c r="AA128" s="60">
        <v>1061</v>
      </c>
      <c r="AB128" s="78"/>
      <c r="AC128" s="103">
        <v>1301.341394294351</v>
      </c>
      <c r="AD128" s="150"/>
      <c r="AE128" s="104">
        <v>3.4</v>
      </c>
      <c r="AF128" s="61">
        <v>13</v>
      </c>
      <c r="AG128" s="78"/>
      <c r="AH128" s="103">
        <v>9491.649348195731</v>
      </c>
      <c r="AI128" s="146"/>
      <c r="AJ128" s="61">
        <v>20</v>
      </c>
      <c r="AK128" s="43">
        <f t="shared" si="1"/>
        <v>6011380.99376535</v>
      </c>
      <c r="AL128" s="42">
        <f t="shared" si="2"/>
        <v>377619.1072346484</v>
      </c>
      <c r="AM128" s="66">
        <f t="shared" si="3"/>
        <v>0.059104570553308325</v>
      </c>
      <c r="AN128" s="45"/>
    </row>
    <row r="129" spans="1:40" ht="12.75">
      <c r="A129" s="10">
        <v>38534</v>
      </c>
      <c r="B129" s="126">
        <v>6657892.877999995</v>
      </c>
      <c r="C129" s="78"/>
      <c r="D129" s="70"/>
      <c r="E129" s="78"/>
      <c r="F129" s="103">
        <v>1888396.4764783676</v>
      </c>
      <c r="G129" s="145"/>
      <c r="H129" s="175">
        <v>2589</v>
      </c>
      <c r="I129" s="78"/>
      <c r="J129" s="103">
        <v>1297779.812960514</v>
      </c>
      <c r="K129" s="145"/>
      <c r="L129" s="61">
        <v>506</v>
      </c>
      <c r="M129" s="78"/>
      <c r="N129" s="103">
        <v>3150686.4821462315</v>
      </c>
      <c r="O129" s="146"/>
      <c r="P129" s="67">
        <v>7165.4</v>
      </c>
      <c r="Q129" s="67">
        <v>61</v>
      </c>
      <c r="R129" s="78"/>
      <c r="S129" s="76"/>
      <c r="T129" s="142"/>
      <c r="U129" s="152"/>
      <c r="V129" s="142"/>
      <c r="W129" s="78"/>
      <c r="X129" s="103">
        <v>52782.59965992821</v>
      </c>
      <c r="Y129" s="147"/>
      <c r="Z129" s="61">
        <v>202</v>
      </c>
      <c r="AA129" s="60">
        <v>1061</v>
      </c>
      <c r="AB129" s="78"/>
      <c r="AC129" s="103">
        <v>1320.9522010202156</v>
      </c>
      <c r="AD129" s="150"/>
      <c r="AE129" s="104">
        <v>3.4</v>
      </c>
      <c r="AF129" s="61">
        <v>15</v>
      </c>
      <c r="AG129" s="78"/>
      <c r="AH129" s="103">
        <v>10206.102399395426</v>
      </c>
      <c r="AI129" s="146"/>
      <c r="AJ129" s="61">
        <v>20</v>
      </c>
      <c r="AK129" s="43">
        <f t="shared" si="1"/>
        <v>6401172.425845457</v>
      </c>
      <c r="AL129" s="42">
        <f t="shared" si="2"/>
        <v>256720.45215453766</v>
      </c>
      <c r="AM129" s="66">
        <f t="shared" si="3"/>
        <v>0.03855881385578187</v>
      </c>
      <c r="AN129" s="45"/>
    </row>
    <row r="130" spans="1:40" ht="12.75">
      <c r="A130" s="10">
        <v>38565</v>
      </c>
      <c r="B130" s="126">
        <v>6401134.858000008</v>
      </c>
      <c r="C130" s="78"/>
      <c r="D130" s="70"/>
      <c r="E130" s="78"/>
      <c r="F130" s="103">
        <v>1782238.7492915166</v>
      </c>
      <c r="G130" s="145"/>
      <c r="H130" s="175">
        <v>2599</v>
      </c>
      <c r="I130" s="78"/>
      <c r="J130" s="103">
        <v>1197899.6504817691</v>
      </c>
      <c r="K130" s="145"/>
      <c r="L130" s="61">
        <v>508</v>
      </c>
      <c r="M130" s="78"/>
      <c r="N130" s="103">
        <v>2997172.1896844893</v>
      </c>
      <c r="O130" s="146"/>
      <c r="P130" s="67">
        <v>7002.51</v>
      </c>
      <c r="Q130" s="67">
        <v>60</v>
      </c>
      <c r="R130" s="78"/>
      <c r="S130" s="76"/>
      <c r="T130" s="153"/>
      <c r="U130" s="154"/>
      <c r="V130" s="155"/>
      <c r="W130" s="78"/>
      <c r="X130" s="103">
        <v>58529.491781598335</v>
      </c>
      <c r="Y130" s="147"/>
      <c r="Z130" s="61">
        <v>202.22</v>
      </c>
      <c r="AA130" s="60">
        <v>1061</v>
      </c>
      <c r="AB130" s="78"/>
      <c r="AC130" s="103">
        <v>1354.912148120159</v>
      </c>
      <c r="AD130" s="150"/>
      <c r="AE130" s="104">
        <v>3.4</v>
      </c>
      <c r="AF130" s="61">
        <v>13</v>
      </c>
      <c r="AG130" s="78"/>
      <c r="AH130" s="103">
        <v>10752.956735310787</v>
      </c>
      <c r="AI130" s="146"/>
      <c r="AJ130" s="61">
        <v>20</v>
      </c>
      <c r="AK130" s="43">
        <f t="shared" si="1"/>
        <v>6047947.950122803</v>
      </c>
      <c r="AL130" s="42">
        <f t="shared" si="2"/>
        <v>353186.90787720494</v>
      </c>
      <c r="AM130" s="66">
        <f t="shared" si="3"/>
        <v>0.05517567051970466</v>
      </c>
      <c r="AN130" s="45"/>
    </row>
    <row r="131" spans="1:40" ht="12.75">
      <c r="A131" s="10">
        <v>38596</v>
      </c>
      <c r="B131" s="126">
        <v>5899673.182999991</v>
      </c>
      <c r="C131" s="78"/>
      <c r="D131" s="70"/>
      <c r="E131" s="78"/>
      <c r="F131" s="103">
        <v>1703562.6487814074</v>
      </c>
      <c r="G131" s="145"/>
      <c r="H131" s="175">
        <v>2637</v>
      </c>
      <c r="I131" s="78"/>
      <c r="J131" s="103">
        <v>1177371.3678443227</v>
      </c>
      <c r="K131" s="145"/>
      <c r="L131" s="61">
        <v>510</v>
      </c>
      <c r="M131" s="78"/>
      <c r="N131" s="103">
        <v>2818992.6223313813</v>
      </c>
      <c r="O131" s="146"/>
      <c r="P131" s="67">
        <v>6757.56</v>
      </c>
      <c r="Q131" s="67">
        <v>61</v>
      </c>
      <c r="R131" s="78"/>
      <c r="S131" s="76"/>
      <c r="T131" s="142"/>
      <c r="U131" s="152"/>
      <c r="V131" s="142"/>
      <c r="W131" s="78"/>
      <c r="X131" s="103">
        <v>65461.46797657283</v>
      </c>
      <c r="Y131" s="147"/>
      <c r="Z131" s="61">
        <v>201.78</v>
      </c>
      <c r="AA131" s="60">
        <v>1061</v>
      </c>
      <c r="AB131" s="78"/>
      <c r="AC131" s="103">
        <v>1327.4891365955032</v>
      </c>
      <c r="AD131" s="150"/>
      <c r="AE131" s="104">
        <v>3.4</v>
      </c>
      <c r="AF131" s="61">
        <v>13</v>
      </c>
      <c r="AG131" s="78"/>
      <c r="AH131" s="103">
        <v>10636.926128849422</v>
      </c>
      <c r="AI131" s="146"/>
      <c r="AJ131" s="61">
        <v>20</v>
      </c>
      <c r="AK131" s="43">
        <f t="shared" si="1"/>
        <v>5777352.522199129</v>
      </c>
      <c r="AL131" s="42">
        <f t="shared" si="2"/>
        <v>122320.66080086213</v>
      </c>
      <c r="AM131" s="66">
        <f t="shared" si="3"/>
        <v>0.02073346387276692</v>
      </c>
      <c r="AN131" s="45"/>
    </row>
    <row r="132" spans="1:40" ht="12.75">
      <c r="A132" s="10">
        <v>38626</v>
      </c>
      <c r="B132" s="126">
        <v>6467439.436999997</v>
      </c>
      <c r="C132" s="78"/>
      <c r="D132" s="70"/>
      <c r="E132" s="78"/>
      <c r="F132" s="103">
        <v>2263073.0209710943</v>
      </c>
      <c r="G132" s="145"/>
      <c r="H132" s="175">
        <v>2630</v>
      </c>
      <c r="I132" s="78"/>
      <c r="J132" s="103">
        <v>1136533.3081428302</v>
      </c>
      <c r="K132" s="145"/>
      <c r="L132" s="61">
        <v>510</v>
      </c>
      <c r="M132" s="78"/>
      <c r="N132" s="103">
        <v>2788052.645002834</v>
      </c>
      <c r="O132" s="146"/>
      <c r="P132" s="67">
        <v>7297.29</v>
      </c>
      <c r="Q132" s="67">
        <v>61</v>
      </c>
      <c r="R132" s="78"/>
      <c r="S132" s="76"/>
      <c r="T132" s="142"/>
      <c r="U132" s="152"/>
      <c r="V132" s="142"/>
      <c r="W132" s="78"/>
      <c r="X132" s="103">
        <v>77443.44417154734</v>
      </c>
      <c r="Y132" s="147"/>
      <c r="Z132" s="61">
        <v>202.22</v>
      </c>
      <c r="AA132" s="60">
        <v>1061</v>
      </c>
      <c r="AB132" s="78"/>
      <c r="AC132" s="103">
        <v>1406.2629888532022</v>
      </c>
      <c r="AD132" s="150"/>
      <c r="AE132" s="104">
        <v>3.4</v>
      </c>
      <c r="AF132" s="61">
        <v>13</v>
      </c>
      <c r="AG132" s="78"/>
      <c r="AH132" s="103">
        <v>11144.93670886076</v>
      </c>
      <c r="AI132" s="146"/>
      <c r="AJ132" s="61">
        <v>20</v>
      </c>
      <c r="AK132" s="43">
        <f t="shared" si="1"/>
        <v>6277653.61798602</v>
      </c>
      <c r="AL132" s="42">
        <f t="shared" si="2"/>
        <v>189785.81901397742</v>
      </c>
      <c r="AM132" s="66">
        <f t="shared" si="3"/>
        <v>0.02934481580580706</v>
      </c>
      <c r="AN132" s="45"/>
    </row>
    <row r="133" spans="1:40" ht="12.75">
      <c r="A133" s="10">
        <v>38657</v>
      </c>
      <c r="B133" s="126">
        <v>7854666.93399999</v>
      </c>
      <c r="C133" s="78"/>
      <c r="D133" s="70"/>
      <c r="E133" s="78"/>
      <c r="F133" s="103">
        <v>3212733.5254109213</v>
      </c>
      <c r="G133" s="145"/>
      <c r="H133" s="175">
        <v>2611</v>
      </c>
      <c r="I133" s="78"/>
      <c r="J133" s="103">
        <v>1400539.1365955027</v>
      </c>
      <c r="K133" s="145"/>
      <c r="L133" s="61">
        <v>503</v>
      </c>
      <c r="M133" s="78"/>
      <c r="N133" s="103">
        <v>2946640.9692046097</v>
      </c>
      <c r="O133" s="146"/>
      <c r="P133" s="67">
        <v>7123.01</v>
      </c>
      <c r="Q133" s="67">
        <v>60</v>
      </c>
      <c r="R133" s="78"/>
      <c r="S133" s="76"/>
      <c r="T133" s="142"/>
      <c r="U133" s="152"/>
      <c r="V133" s="142"/>
      <c r="W133" s="78"/>
      <c r="X133" s="103">
        <v>84361.92140563008</v>
      </c>
      <c r="Y133" s="147"/>
      <c r="Z133" s="61">
        <v>201.78</v>
      </c>
      <c r="AA133" s="60">
        <v>1061</v>
      </c>
      <c r="AB133" s="78"/>
      <c r="AC133" s="103">
        <v>1273.502739467221</v>
      </c>
      <c r="AD133" s="150"/>
      <c r="AE133" s="104">
        <v>3.4</v>
      </c>
      <c r="AF133" s="61">
        <v>13</v>
      </c>
      <c r="AG133" s="78"/>
      <c r="AH133" s="103">
        <v>9874.966937464573</v>
      </c>
      <c r="AI133" s="146"/>
      <c r="AJ133" s="61">
        <v>20</v>
      </c>
      <c r="AK133" s="43">
        <f t="shared" si="1"/>
        <v>7655424.022293596</v>
      </c>
      <c r="AL133" s="42">
        <f t="shared" si="2"/>
        <v>199242.91170639452</v>
      </c>
      <c r="AM133" s="66">
        <f t="shared" si="3"/>
        <v>0.025366182090286297</v>
      </c>
      <c r="AN133" s="45"/>
    </row>
    <row r="134" spans="1:40" ht="12.75">
      <c r="A134" s="10">
        <v>38687</v>
      </c>
      <c r="B134" s="126">
        <v>10055082.614999998</v>
      </c>
      <c r="C134" s="78"/>
      <c r="D134" s="70"/>
      <c r="E134" s="78"/>
      <c r="F134" s="103">
        <v>4243588.588702062</v>
      </c>
      <c r="G134" s="145"/>
      <c r="H134" s="175">
        <v>2593</v>
      </c>
      <c r="I134" s="78"/>
      <c r="J134" s="103">
        <v>1721223.0870961645</v>
      </c>
      <c r="K134" s="145"/>
      <c r="L134" s="61">
        <v>503</v>
      </c>
      <c r="M134" s="78"/>
      <c r="N134" s="103">
        <v>3337984.5739656156</v>
      </c>
      <c r="O134" s="146"/>
      <c r="P134" s="67">
        <v>7724.97</v>
      </c>
      <c r="Q134" s="67">
        <v>60</v>
      </c>
      <c r="R134" s="78"/>
      <c r="S134" s="76"/>
      <c r="T134" s="142"/>
      <c r="U134" s="152"/>
      <c r="V134" s="142"/>
      <c r="W134" s="78"/>
      <c r="X134" s="103">
        <v>94074.77800869073</v>
      </c>
      <c r="Y134" s="147"/>
      <c r="Z134" s="61">
        <v>202</v>
      </c>
      <c r="AA134" s="60">
        <v>1061</v>
      </c>
      <c r="AB134" s="78"/>
      <c r="AC134" s="103">
        <v>1339.0893633100322</v>
      </c>
      <c r="AD134" s="150"/>
      <c r="AE134" s="104">
        <v>3.4</v>
      </c>
      <c r="AF134" s="61">
        <v>13</v>
      </c>
      <c r="AG134" s="78"/>
      <c r="AH134" s="103">
        <v>10693.491403740789</v>
      </c>
      <c r="AI134" s="146"/>
      <c r="AJ134" s="61">
        <v>20</v>
      </c>
      <c r="AK134" s="43">
        <f t="shared" si="1"/>
        <v>9408903.608539583</v>
      </c>
      <c r="AL134" s="42">
        <f t="shared" si="2"/>
        <v>646179.0064604152</v>
      </c>
      <c r="AM134" s="66">
        <f t="shared" si="3"/>
        <v>0.06426391817969318</v>
      </c>
      <c r="AN134" s="45"/>
    </row>
    <row r="135" spans="1:40" ht="12.75">
      <c r="A135" s="10">
        <v>38718</v>
      </c>
      <c r="B135" s="126">
        <v>9815225.446220664</v>
      </c>
      <c r="C135" s="78"/>
      <c r="D135" s="70"/>
      <c r="E135" s="78"/>
      <c r="F135" s="103">
        <v>4273340.440204046</v>
      </c>
      <c r="G135" s="18"/>
      <c r="H135" s="175">
        <v>2608</v>
      </c>
      <c r="I135" s="78"/>
      <c r="J135" s="103">
        <v>1767698.4507840541</v>
      </c>
      <c r="K135" s="18"/>
      <c r="L135" s="61">
        <v>501</v>
      </c>
      <c r="M135" s="78"/>
      <c r="N135" s="103">
        <v>3368361.7135839793</v>
      </c>
      <c r="O135" s="146"/>
      <c r="P135" s="67">
        <v>7843.07</v>
      </c>
      <c r="Q135" s="67">
        <v>60</v>
      </c>
      <c r="R135" s="78"/>
      <c r="S135" s="76"/>
      <c r="T135" s="142"/>
      <c r="U135" s="152"/>
      <c r="V135" s="142"/>
      <c r="W135" s="78"/>
      <c r="X135" s="103">
        <v>95091.51709805404</v>
      </c>
      <c r="Y135" s="147"/>
      <c r="Z135" s="61">
        <v>202.7</v>
      </c>
      <c r="AA135" s="60">
        <v>1061</v>
      </c>
      <c r="AB135" s="78"/>
      <c r="AC135" s="103">
        <v>1330.1435858681277</v>
      </c>
      <c r="AD135" s="150"/>
      <c r="AE135" s="104">
        <v>3.4</v>
      </c>
      <c r="AF135" s="61">
        <v>13</v>
      </c>
      <c r="AG135" s="78"/>
      <c r="AH135" s="103">
        <v>10159.238617041374</v>
      </c>
      <c r="AI135" s="146"/>
      <c r="AJ135" s="61">
        <v>20</v>
      </c>
      <c r="AK135" s="43">
        <f t="shared" si="1"/>
        <v>9515981.503873045</v>
      </c>
      <c r="AL135" s="42">
        <f t="shared" si="2"/>
        <v>299243.9423476197</v>
      </c>
      <c r="AM135" s="66">
        <f t="shared" si="3"/>
        <v>0.030487729903630797</v>
      </c>
      <c r="AN135" s="45"/>
    </row>
    <row r="136" spans="1:40" ht="12.75">
      <c r="A136" s="10">
        <v>38749</v>
      </c>
      <c r="B136" s="126">
        <v>9406875.817434179</v>
      </c>
      <c r="C136" s="78"/>
      <c r="D136" s="70"/>
      <c r="E136" s="78"/>
      <c r="F136" s="103">
        <v>3950323.691668237</v>
      </c>
      <c r="G136" s="18"/>
      <c r="H136" s="175">
        <v>2590</v>
      </c>
      <c r="I136" s="78"/>
      <c r="J136" s="103">
        <v>1653648.6869450223</v>
      </c>
      <c r="K136" s="18"/>
      <c r="L136" s="61">
        <v>500</v>
      </c>
      <c r="M136" s="78"/>
      <c r="N136" s="103">
        <v>3145388.7870772723</v>
      </c>
      <c r="O136" s="146"/>
      <c r="P136" s="67">
        <v>7476.15</v>
      </c>
      <c r="Q136" s="67">
        <v>60</v>
      </c>
      <c r="R136" s="78"/>
      <c r="S136" s="76"/>
      <c r="T136" s="142"/>
      <c r="U136" s="152"/>
      <c r="V136" s="142"/>
      <c r="W136" s="78"/>
      <c r="X136" s="103">
        <v>80311.82694124315</v>
      </c>
      <c r="Y136" s="147"/>
      <c r="Z136" s="61">
        <v>201.3</v>
      </c>
      <c r="AA136" s="60">
        <v>1061</v>
      </c>
      <c r="AB136" s="78"/>
      <c r="AC136" s="103">
        <v>1211.1562440959756</v>
      </c>
      <c r="AD136" s="150"/>
      <c r="AE136" s="104">
        <v>3.4</v>
      </c>
      <c r="AF136" s="61">
        <v>13</v>
      </c>
      <c r="AG136" s="78"/>
      <c r="AH136" s="103">
        <v>10165.454373701115</v>
      </c>
      <c r="AI136" s="146"/>
      <c r="AJ136" s="61">
        <v>20</v>
      </c>
      <c r="AK136" s="43">
        <f t="shared" si="1"/>
        <v>8841049.60324957</v>
      </c>
      <c r="AL136" s="42">
        <f t="shared" si="2"/>
        <v>565826.2141846083</v>
      </c>
      <c r="AM136" s="66">
        <f t="shared" si="3"/>
        <v>0.060150279983067025</v>
      </c>
      <c r="AN136" s="45"/>
    </row>
    <row r="137" spans="1:40" ht="12.75">
      <c r="A137" s="10">
        <v>38777</v>
      </c>
      <c r="B137" s="126">
        <v>9157180.247992529</v>
      </c>
      <c r="C137" s="78"/>
      <c r="D137" s="70"/>
      <c r="E137" s="78"/>
      <c r="F137" s="103">
        <v>3814706.7636501053</v>
      </c>
      <c r="G137" s="18"/>
      <c r="H137" s="175">
        <v>2610</v>
      </c>
      <c r="I137" s="78"/>
      <c r="J137" s="103">
        <v>1639706.0551672007</v>
      </c>
      <c r="K137" s="18"/>
      <c r="L137" s="61">
        <v>496</v>
      </c>
      <c r="M137" s="78"/>
      <c r="N137" s="103">
        <v>3172233.30814283</v>
      </c>
      <c r="O137" s="146"/>
      <c r="P137" s="67">
        <v>7907.06</v>
      </c>
      <c r="Q137" s="67">
        <v>61</v>
      </c>
      <c r="R137" s="78"/>
      <c r="S137" s="76"/>
      <c r="T137" s="142"/>
      <c r="U137" s="152"/>
      <c r="V137" s="142"/>
      <c r="W137" s="78"/>
      <c r="X137" s="103">
        <v>80029.04779897978</v>
      </c>
      <c r="Y137" s="147"/>
      <c r="Z137" s="61">
        <v>202.22</v>
      </c>
      <c r="AA137" s="60">
        <v>1061</v>
      </c>
      <c r="AB137" s="78"/>
      <c r="AC137" s="103">
        <v>1387.5212544870585</v>
      </c>
      <c r="AD137" s="150"/>
      <c r="AE137" s="104">
        <v>3.4</v>
      </c>
      <c r="AF137" s="61">
        <v>13</v>
      </c>
      <c r="AG137" s="78"/>
      <c r="AH137" s="103">
        <v>10559.370867183072</v>
      </c>
      <c r="AI137" s="146"/>
      <c r="AJ137" s="61">
        <v>20</v>
      </c>
      <c r="AK137" s="43">
        <f t="shared" si="1"/>
        <v>8718622.066880787</v>
      </c>
      <c r="AL137" s="42">
        <f t="shared" si="2"/>
        <v>438558.1811117418</v>
      </c>
      <c r="AM137" s="66">
        <f t="shared" si="3"/>
        <v>0.0478922735203213</v>
      </c>
      <c r="AN137" s="45"/>
    </row>
    <row r="138" spans="1:40" ht="12.75">
      <c r="A138" s="10">
        <v>38808</v>
      </c>
      <c r="B138" s="126">
        <v>6827762.949653176</v>
      </c>
      <c r="C138" s="78"/>
      <c r="D138" s="70"/>
      <c r="E138" s="78"/>
      <c r="F138" s="103">
        <v>2599169.327413572</v>
      </c>
      <c r="G138" s="18"/>
      <c r="H138" s="175">
        <v>2610</v>
      </c>
      <c r="I138" s="78"/>
      <c r="J138" s="103">
        <v>1232451.3319478557</v>
      </c>
      <c r="K138" s="18"/>
      <c r="L138" s="61">
        <v>508</v>
      </c>
      <c r="M138" s="78"/>
      <c r="N138" s="103">
        <v>2629744.1337615717</v>
      </c>
      <c r="O138" s="146"/>
      <c r="P138" s="67">
        <v>7343.53</v>
      </c>
      <c r="Q138" s="67">
        <v>60</v>
      </c>
      <c r="R138" s="78"/>
      <c r="S138" s="76"/>
      <c r="T138" s="142"/>
      <c r="U138" s="152"/>
      <c r="V138" s="142"/>
      <c r="W138" s="78"/>
      <c r="X138" s="103">
        <v>67467.98601927074</v>
      </c>
      <c r="Y138" s="147"/>
      <c r="Z138" s="61">
        <v>201.78</v>
      </c>
      <c r="AA138" s="60">
        <v>1061</v>
      </c>
      <c r="AB138" s="78"/>
      <c r="AC138" s="103">
        <v>1313.8862648781408</v>
      </c>
      <c r="AD138" s="150"/>
      <c r="AE138" s="104">
        <v>3.4</v>
      </c>
      <c r="AF138" s="61">
        <v>13</v>
      </c>
      <c r="AG138" s="78"/>
      <c r="AH138" s="103">
        <v>10256.518042697904</v>
      </c>
      <c r="AI138" s="146"/>
      <c r="AJ138" s="61">
        <v>20</v>
      </c>
      <c r="AK138" s="43">
        <f t="shared" si="1"/>
        <v>6540403.183449846</v>
      </c>
      <c r="AL138" s="42">
        <f t="shared" si="2"/>
        <v>287359.7662033299</v>
      </c>
      <c r="AM138" s="66">
        <f t="shared" si="3"/>
        <v>0.04208695707836879</v>
      </c>
      <c r="AN138" s="45"/>
    </row>
    <row r="139" spans="1:40" ht="12.75">
      <c r="A139" s="10">
        <v>38838</v>
      </c>
      <c r="B139" s="126">
        <v>6184980.484818235</v>
      </c>
      <c r="C139" s="78"/>
      <c r="D139" s="70"/>
      <c r="E139" s="70"/>
      <c r="F139" s="103">
        <v>2051739.4388815435</v>
      </c>
      <c r="G139" s="18"/>
      <c r="H139" s="175">
        <v>2622</v>
      </c>
      <c r="I139" s="78"/>
      <c r="J139" s="103">
        <v>1162475.1842055544</v>
      </c>
      <c r="K139" s="18"/>
      <c r="L139" s="61">
        <v>511</v>
      </c>
      <c r="M139" s="78"/>
      <c r="N139" s="103">
        <v>2655486.41602116</v>
      </c>
      <c r="O139" s="146"/>
      <c r="P139" s="67">
        <v>7320.75</v>
      </c>
      <c r="Q139" s="67">
        <v>60</v>
      </c>
      <c r="R139" s="78"/>
      <c r="S139" s="76"/>
      <c r="T139" s="142"/>
      <c r="U139" s="152"/>
      <c r="V139" s="142"/>
      <c r="W139" s="78"/>
      <c r="X139" s="103">
        <v>60411.35461930852</v>
      </c>
      <c r="Y139" s="147"/>
      <c r="Z139" s="61">
        <v>202.22</v>
      </c>
      <c r="AA139" s="60">
        <v>1061</v>
      </c>
      <c r="AB139" s="78"/>
      <c r="AC139" s="103">
        <v>1336.6616285660305</v>
      </c>
      <c r="AD139" s="150"/>
      <c r="AE139" s="104">
        <v>3.4</v>
      </c>
      <c r="AF139" s="61">
        <v>13</v>
      </c>
      <c r="AG139" s="78"/>
      <c r="AH139" s="103">
        <v>10528.320423200454</v>
      </c>
      <c r="AI139" s="146"/>
      <c r="AJ139" s="61">
        <v>20</v>
      </c>
      <c r="AK139" s="43">
        <f t="shared" si="1"/>
        <v>5941977.375779333</v>
      </c>
      <c r="AL139" s="42">
        <f t="shared" si="2"/>
        <v>243003.10903890245</v>
      </c>
      <c r="AM139" s="66">
        <f t="shared" si="3"/>
        <v>0.03928922809625386</v>
      </c>
      <c r="AN139" s="45"/>
    </row>
    <row r="140" spans="1:40" ht="12.75">
      <c r="A140" s="10">
        <v>38869</v>
      </c>
      <c r="B140" s="126">
        <v>6006651.362621126</v>
      </c>
      <c r="C140" s="78"/>
      <c r="D140" s="70"/>
      <c r="E140" s="78"/>
      <c r="F140" s="103">
        <v>1755776.8373323276</v>
      </c>
      <c r="G140" s="18"/>
      <c r="H140" s="175">
        <v>2602</v>
      </c>
      <c r="I140" s="78"/>
      <c r="J140" s="103">
        <v>1169960.1454751575</v>
      </c>
      <c r="K140" s="18"/>
      <c r="L140" s="61">
        <v>512</v>
      </c>
      <c r="M140" s="78"/>
      <c r="N140" s="103">
        <v>2768690.9408652936</v>
      </c>
      <c r="O140" s="146"/>
      <c r="P140" s="67">
        <v>7017.09</v>
      </c>
      <c r="Q140" s="67">
        <v>60</v>
      </c>
      <c r="R140" s="78"/>
      <c r="S140" s="76"/>
      <c r="T140" s="142"/>
      <c r="U140" s="152"/>
      <c r="V140" s="142"/>
      <c r="W140" s="78"/>
      <c r="X140" s="103">
        <v>51880.14358586813</v>
      </c>
      <c r="Y140" s="147"/>
      <c r="Z140" s="61">
        <v>201.78</v>
      </c>
      <c r="AA140" s="60">
        <v>1061</v>
      </c>
      <c r="AB140" s="78"/>
      <c r="AC140" s="103">
        <v>1344.7005478934439</v>
      </c>
      <c r="AD140" s="150"/>
      <c r="AE140" s="104">
        <v>3.4</v>
      </c>
      <c r="AF140" s="61">
        <v>13</v>
      </c>
      <c r="AG140" s="78"/>
      <c r="AH140" s="103">
        <v>10267.740411864728</v>
      </c>
      <c r="AI140" s="146"/>
      <c r="AJ140" s="61">
        <v>19</v>
      </c>
      <c r="AK140" s="43">
        <f t="shared" si="1"/>
        <v>5757920.508218405</v>
      </c>
      <c r="AL140" s="42">
        <f t="shared" si="2"/>
        <v>248730.85440272093</v>
      </c>
      <c r="AM140" s="66">
        <f t="shared" si="3"/>
        <v>0.04140923775775495</v>
      </c>
      <c r="AN140" s="45"/>
    </row>
    <row r="141" spans="1:40" ht="12.75">
      <c r="A141" s="10">
        <v>38899</v>
      </c>
      <c r="B141" s="126">
        <v>6625541.7939252835</v>
      </c>
      <c r="C141" s="78"/>
      <c r="D141" s="70"/>
      <c r="E141" s="78"/>
      <c r="F141" s="103">
        <v>1832334.073304362</v>
      </c>
      <c r="G141" s="18"/>
      <c r="H141" s="175">
        <v>2618</v>
      </c>
      <c r="I141" s="78"/>
      <c r="J141" s="103">
        <v>1304280.3891932734</v>
      </c>
      <c r="K141" s="18"/>
      <c r="L141" s="61">
        <v>511</v>
      </c>
      <c r="M141" s="78"/>
      <c r="N141" s="103">
        <v>3089613.158889099</v>
      </c>
      <c r="O141" s="146"/>
      <c r="P141" s="67">
        <v>7375.06</v>
      </c>
      <c r="Q141" s="67">
        <v>60</v>
      </c>
      <c r="R141" s="78"/>
      <c r="S141" s="76"/>
      <c r="T141" s="142"/>
      <c r="U141" s="152"/>
      <c r="V141" s="142"/>
      <c r="W141" s="78"/>
      <c r="X141" s="103">
        <v>52782.59965992821</v>
      </c>
      <c r="Y141" s="147"/>
      <c r="Z141" s="61">
        <v>202</v>
      </c>
      <c r="AA141" s="60">
        <v>1061</v>
      </c>
      <c r="AB141" s="78"/>
      <c r="AC141" s="103">
        <v>1362.658227848101</v>
      </c>
      <c r="AD141" s="150"/>
      <c r="AE141" s="104">
        <v>3.4</v>
      </c>
      <c r="AF141" s="61">
        <v>13</v>
      </c>
      <c r="AG141" s="78"/>
      <c r="AH141" s="103">
        <v>11030.899300963536</v>
      </c>
      <c r="AI141" s="146"/>
      <c r="AJ141" s="61">
        <v>19</v>
      </c>
      <c r="AK141" s="43">
        <f t="shared" si="1"/>
        <v>6291403.778575474</v>
      </c>
      <c r="AL141" s="42">
        <f t="shared" si="2"/>
        <v>334138.0153498091</v>
      </c>
      <c r="AM141" s="66">
        <f t="shared" si="3"/>
        <v>0.05043180252159423</v>
      </c>
      <c r="AN141" s="45"/>
    </row>
    <row r="142" spans="1:40" ht="12.75">
      <c r="A142" s="10">
        <v>38930</v>
      </c>
      <c r="B142" s="126">
        <v>6229389.844959451</v>
      </c>
      <c r="C142" s="78"/>
      <c r="D142" s="70"/>
      <c r="E142" s="78"/>
      <c r="F142" s="103">
        <v>1755656.5463820132</v>
      </c>
      <c r="G142" s="18"/>
      <c r="H142" s="175">
        <v>2621</v>
      </c>
      <c r="I142" s="78"/>
      <c r="J142" s="103">
        <v>1219713.6784432267</v>
      </c>
      <c r="K142" s="18"/>
      <c r="L142" s="61">
        <v>509</v>
      </c>
      <c r="M142" s="78"/>
      <c r="N142" s="103">
        <v>2915894.4077082938</v>
      </c>
      <c r="O142" s="146"/>
      <c r="P142" s="67">
        <v>7165.1</v>
      </c>
      <c r="Q142" s="67">
        <v>60</v>
      </c>
      <c r="R142" s="78"/>
      <c r="S142" s="76"/>
      <c r="T142" s="156"/>
      <c r="U142" s="152"/>
      <c r="V142" s="142"/>
      <c r="W142" s="78"/>
      <c r="X142" s="103">
        <v>58529.491781598335</v>
      </c>
      <c r="Y142" s="147"/>
      <c r="Z142" s="61">
        <v>202.22</v>
      </c>
      <c r="AA142" s="60">
        <v>1061</v>
      </c>
      <c r="AB142" s="78"/>
      <c r="AC142" s="103">
        <v>1344.57774419044</v>
      </c>
      <c r="AD142" s="150"/>
      <c r="AE142" s="104">
        <v>3.4</v>
      </c>
      <c r="AF142" s="61">
        <v>13</v>
      </c>
      <c r="AG142" s="78"/>
      <c r="AH142" s="103">
        <v>11950.018892877386</v>
      </c>
      <c r="AI142" s="146"/>
      <c r="AJ142" s="61">
        <v>19</v>
      </c>
      <c r="AK142" s="43">
        <f t="shared" si="1"/>
        <v>5963088.7209522</v>
      </c>
      <c r="AL142" s="42">
        <f t="shared" si="2"/>
        <v>266301.1240072511</v>
      </c>
      <c r="AM142" s="66">
        <f t="shared" si="3"/>
        <v>0.04274915050030627</v>
      </c>
      <c r="AN142" s="45"/>
    </row>
    <row r="143" spans="1:40" ht="12.75">
      <c r="A143" s="10">
        <v>38961</v>
      </c>
      <c r="B143" s="126">
        <v>5699027.411908781</v>
      </c>
      <c r="C143" s="78"/>
      <c r="D143" s="70"/>
      <c r="E143" s="78"/>
      <c r="F143" s="103">
        <v>1797227.3096542587</v>
      </c>
      <c r="G143" s="18"/>
      <c r="H143" s="175">
        <v>2611</v>
      </c>
      <c r="I143" s="78"/>
      <c r="J143" s="103">
        <v>1072459.3992065</v>
      </c>
      <c r="K143" s="18"/>
      <c r="L143" s="61">
        <v>506</v>
      </c>
      <c r="M143" s="78"/>
      <c r="N143" s="103">
        <v>2568668.0804836582</v>
      </c>
      <c r="O143" s="146"/>
      <c r="P143" s="67">
        <v>6698.62</v>
      </c>
      <c r="Q143" s="67">
        <v>60</v>
      </c>
      <c r="R143" s="78"/>
      <c r="S143" s="76"/>
      <c r="T143" s="142"/>
      <c r="U143" s="152"/>
      <c r="V143" s="142"/>
      <c r="W143" s="78"/>
      <c r="X143" s="103">
        <v>65461.47742301153</v>
      </c>
      <c r="Y143" s="147"/>
      <c r="Z143" s="61">
        <v>201.78</v>
      </c>
      <c r="AA143" s="60">
        <v>1061</v>
      </c>
      <c r="AB143" s="78"/>
      <c r="AC143" s="103">
        <v>1338.1069336860003</v>
      </c>
      <c r="AD143" s="150"/>
      <c r="AE143" s="104">
        <v>3.4</v>
      </c>
      <c r="AF143" s="61">
        <v>13</v>
      </c>
      <c r="AG143" s="78"/>
      <c r="AH143" s="103">
        <v>10602.956735310789</v>
      </c>
      <c r="AI143" s="146"/>
      <c r="AJ143" s="61">
        <v>19</v>
      </c>
      <c r="AK143" s="43">
        <f t="shared" si="1"/>
        <v>5515757.330436425</v>
      </c>
      <c r="AL143" s="42">
        <f t="shared" si="2"/>
        <v>183270.08147235587</v>
      </c>
      <c r="AM143" s="66">
        <f t="shared" si="3"/>
        <v>0.03215813299816592</v>
      </c>
      <c r="AN143" s="45"/>
    </row>
    <row r="144" spans="1:40" ht="12.75">
      <c r="A144" s="10">
        <v>38991</v>
      </c>
      <c r="B144" s="126">
        <v>7004199.24903799</v>
      </c>
      <c r="C144" s="78"/>
      <c r="D144" s="70"/>
      <c r="E144" s="78"/>
      <c r="F144" s="103">
        <v>2551295.5034951787</v>
      </c>
      <c r="G144" s="18"/>
      <c r="H144" s="175">
        <v>2623</v>
      </c>
      <c r="I144" s="78"/>
      <c r="J144" s="103">
        <v>1252181.381069337</v>
      </c>
      <c r="K144" s="18"/>
      <c r="L144" s="61">
        <v>511</v>
      </c>
      <c r="M144" s="78"/>
      <c r="N144" s="103">
        <v>2802704.496504818</v>
      </c>
      <c r="O144" s="146"/>
      <c r="P144" s="67">
        <v>7208.62</v>
      </c>
      <c r="Q144" s="67">
        <v>60</v>
      </c>
      <c r="R144" s="78"/>
      <c r="S144" s="76"/>
      <c r="T144" s="142"/>
      <c r="U144" s="152"/>
      <c r="V144" s="142"/>
      <c r="W144" s="78"/>
      <c r="X144" s="103">
        <v>77443.52918949556</v>
      </c>
      <c r="Y144" s="147"/>
      <c r="Z144" s="61">
        <v>202.22</v>
      </c>
      <c r="AA144" s="60">
        <v>1061</v>
      </c>
      <c r="AB144" s="78"/>
      <c r="AC144" s="103">
        <v>1363.5934252786699</v>
      </c>
      <c r="AD144" s="150"/>
      <c r="AE144" s="104">
        <v>3.4</v>
      </c>
      <c r="AF144" s="61">
        <v>13</v>
      </c>
      <c r="AG144" s="78"/>
      <c r="AH144" s="103">
        <v>11686.245985263553</v>
      </c>
      <c r="AI144" s="146"/>
      <c r="AJ144" s="61">
        <v>19</v>
      </c>
      <c r="AK144" s="43">
        <f aca="true" t="shared" si="4" ref="AK144:AK182">+F144+J144+N144+S144+X144+AC144+AH144</f>
        <v>6696674.749669372</v>
      </c>
      <c r="AL144" s="42">
        <f t="shared" si="2"/>
        <v>307524.49936861824</v>
      </c>
      <c r="AM144" s="66">
        <f t="shared" si="3"/>
        <v>0.04390573260902822</v>
      </c>
      <c r="AN144" s="45"/>
    </row>
    <row r="145" spans="1:40" ht="12.75">
      <c r="A145" s="10">
        <v>39022</v>
      </c>
      <c r="B145" s="126">
        <v>7768725.279804842</v>
      </c>
      <c r="C145" s="78"/>
      <c r="D145" s="70"/>
      <c r="E145" s="78"/>
      <c r="F145" s="103">
        <v>3101553.3062535417</v>
      </c>
      <c r="G145" s="18"/>
      <c r="H145" s="175">
        <v>2621</v>
      </c>
      <c r="I145" s="78"/>
      <c r="J145" s="103">
        <v>1393268.9873417723</v>
      </c>
      <c r="K145" s="18"/>
      <c r="L145" s="61">
        <v>502</v>
      </c>
      <c r="M145" s="78"/>
      <c r="N145" s="103">
        <v>2947631.4188550916</v>
      </c>
      <c r="O145" s="146"/>
      <c r="P145" s="67">
        <v>7437.15</v>
      </c>
      <c r="Q145" s="67">
        <v>64</v>
      </c>
      <c r="R145" s="78"/>
      <c r="S145" s="76"/>
      <c r="T145" s="142"/>
      <c r="U145" s="152"/>
      <c r="V145" s="142"/>
      <c r="W145" s="78"/>
      <c r="X145" s="103">
        <v>84361.84583412054</v>
      </c>
      <c r="Y145" s="147"/>
      <c r="Z145" s="61">
        <v>201.78</v>
      </c>
      <c r="AA145" s="60">
        <v>1061</v>
      </c>
      <c r="AB145" s="78"/>
      <c r="AC145" s="103">
        <v>1305.0727375779336</v>
      </c>
      <c r="AD145" s="150"/>
      <c r="AE145" s="104">
        <v>3.4</v>
      </c>
      <c r="AF145" s="61">
        <v>13</v>
      </c>
      <c r="AG145" s="78"/>
      <c r="AH145" s="103">
        <v>11394.407708293973</v>
      </c>
      <c r="AI145" s="146"/>
      <c r="AJ145" s="61">
        <v>20</v>
      </c>
      <c r="AK145" s="43">
        <f t="shared" si="4"/>
        <v>7539515.038730398</v>
      </c>
      <c r="AL145" s="42">
        <f t="shared" si="2"/>
        <v>229210.2410744438</v>
      </c>
      <c r="AM145" s="66">
        <f t="shared" si="3"/>
        <v>0.029504227890550634</v>
      </c>
      <c r="AN145" s="45"/>
    </row>
    <row r="146" spans="1:40" ht="12.75">
      <c r="A146" s="10">
        <v>39052</v>
      </c>
      <c r="B146" s="126">
        <v>9269253.323627964</v>
      </c>
      <c r="C146" s="78"/>
      <c r="D146" s="70"/>
      <c r="E146" s="78"/>
      <c r="F146" s="103">
        <v>3754812.3842811333</v>
      </c>
      <c r="G146" s="18"/>
      <c r="H146" s="175">
        <v>2587</v>
      </c>
      <c r="I146" s="78"/>
      <c r="J146" s="103">
        <v>1605742.2350273961</v>
      </c>
      <c r="K146" s="18"/>
      <c r="L146" s="61">
        <v>495</v>
      </c>
      <c r="M146" s="78"/>
      <c r="N146" s="103">
        <v>3316288.9382202914</v>
      </c>
      <c r="O146" s="146"/>
      <c r="P146" s="67">
        <v>8005.96</v>
      </c>
      <c r="Q146" s="67">
        <v>61</v>
      </c>
      <c r="R146" s="78"/>
      <c r="S146" s="76"/>
      <c r="T146" s="142"/>
      <c r="U146" s="152"/>
      <c r="V146" s="142"/>
      <c r="W146" s="78"/>
      <c r="X146" s="103">
        <v>94074.87247307766</v>
      </c>
      <c r="Y146" s="147"/>
      <c r="Z146" s="61">
        <v>202</v>
      </c>
      <c r="AA146" s="60">
        <v>1061</v>
      </c>
      <c r="AB146" s="78"/>
      <c r="AC146" s="103">
        <v>1347.7706404685437</v>
      </c>
      <c r="AD146" s="150"/>
      <c r="AE146" s="104">
        <v>3.4</v>
      </c>
      <c r="AF146" s="61">
        <v>13</v>
      </c>
      <c r="AG146" s="78"/>
      <c r="AH146" s="103">
        <v>10929.331192140566</v>
      </c>
      <c r="AI146" s="146"/>
      <c r="AJ146" s="61">
        <v>20</v>
      </c>
      <c r="AK146" s="43">
        <f t="shared" si="4"/>
        <v>8783195.531834507</v>
      </c>
      <c r="AL146" s="42">
        <f t="shared" si="2"/>
        <v>486057.7917934563</v>
      </c>
      <c r="AM146" s="66">
        <f t="shared" si="3"/>
        <v>0.05243764247487568</v>
      </c>
      <c r="AN146" s="45"/>
    </row>
    <row r="147" spans="1:40" ht="12.75">
      <c r="A147" s="10">
        <v>39083</v>
      </c>
      <c r="B147" s="126">
        <v>10463680.147748832</v>
      </c>
      <c r="C147" s="78"/>
      <c r="D147" s="70"/>
      <c r="E147" s="78"/>
      <c r="F147" s="103">
        <v>4466299.244284908</v>
      </c>
      <c r="G147" s="18"/>
      <c r="H147" s="175">
        <v>2611</v>
      </c>
      <c r="I147" s="78"/>
      <c r="J147" s="103">
        <v>1842054.8082372944</v>
      </c>
      <c r="K147" s="18"/>
      <c r="L147" s="61">
        <v>530</v>
      </c>
      <c r="M147" s="78"/>
      <c r="N147" s="103">
        <v>3584210.9862081995</v>
      </c>
      <c r="O147" s="146"/>
      <c r="P147" s="110">
        <v>8107.25</v>
      </c>
      <c r="Q147" s="67">
        <v>64</v>
      </c>
      <c r="R147" s="78"/>
      <c r="S147" s="76"/>
      <c r="T147" s="153"/>
      <c r="U147" s="154"/>
      <c r="V147" s="153"/>
      <c r="W147" s="78"/>
      <c r="X147" s="103">
        <v>95091.60211600226</v>
      </c>
      <c r="Y147" s="147"/>
      <c r="Z147" s="61">
        <v>202.7</v>
      </c>
      <c r="AA147" s="60">
        <v>1061</v>
      </c>
      <c r="AB147" s="78"/>
      <c r="AC147" s="103">
        <v>1318.8456451917625</v>
      </c>
      <c r="AD147" s="150"/>
      <c r="AE147" s="104">
        <v>3.4</v>
      </c>
      <c r="AF147" s="61">
        <v>15</v>
      </c>
      <c r="AG147" s="78"/>
      <c r="AH147" s="103">
        <v>11538.33364821462</v>
      </c>
      <c r="AI147" s="146"/>
      <c r="AJ147" s="61">
        <v>24</v>
      </c>
      <c r="AK147" s="43">
        <f t="shared" si="4"/>
        <v>10000513.820139809</v>
      </c>
      <c r="AL147" s="42">
        <f t="shared" si="2"/>
        <v>463166.3276090231</v>
      </c>
      <c r="AM147" s="66">
        <f t="shared" si="3"/>
        <v>0.04426419013855935</v>
      </c>
      <c r="AN147" s="45"/>
    </row>
    <row r="148" spans="1:40" ht="12.75">
      <c r="A148" s="10">
        <v>39114</v>
      </c>
      <c r="B148" s="126">
        <v>10171501.885370525</v>
      </c>
      <c r="C148" s="78"/>
      <c r="D148" s="70"/>
      <c r="E148" s="78"/>
      <c r="F148" s="103">
        <v>4369455.800113356</v>
      </c>
      <c r="G148" s="18"/>
      <c r="H148" s="175">
        <v>2614</v>
      </c>
      <c r="I148" s="78"/>
      <c r="J148" s="103">
        <v>1820667.8065369364</v>
      </c>
      <c r="K148" s="18"/>
      <c r="L148" s="61">
        <v>530</v>
      </c>
      <c r="M148" s="78"/>
      <c r="N148" s="103">
        <v>3377668.2221802375</v>
      </c>
      <c r="O148" s="146"/>
      <c r="P148" s="110">
        <v>7734.27</v>
      </c>
      <c r="Q148" s="67">
        <v>66</v>
      </c>
      <c r="R148" s="78"/>
      <c r="S148" s="76"/>
      <c r="T148" s="153"/>
      <c r="U148" s="154"/>
      <c r="V148" s="153"/>
      <c r="W148" s="78"/>
      <c r="X148" s="103">
        <v>80311.83638768185</v>
      </c>
      <c r="Y148" s="147"/>
      <c r="Z148" s="61">
        <v>201.3</v>
      </c>
      <c r="AA148" s="60">
        <v>1061</v>
      </c>
      <c r="AB148" s="78"/>
      <c r="AC148" s="103">
        <v>1250.5478934441717</v>
      </c>
      <c r="AD148" s="150"/>
      <c r="AE148" s="104">
        <v>3.4</v>
      </c>
      <c r="AF148" s="61">
        <v>15</v>
      </c>
      <c r="AG148" s="78"/>
      <c r="AH148" s="103">
        <v>11188.380880408087</v>
      </c>
      <c r="AI148" s="146"/>
      <c r="AJ148" s="61">
        <v>24</v>
      </c>
      <c r="AK148" s="43">
        <f t="shared" si="4"/>
        <v>9660542.593992064</v>
      </c>
      <c r="AL148" s="42">
        <f t="shared" si="2"/>
        <v>510959.2913784608</v>
      </c>
      <c r="AM148" s="66">
        <f t="shared" si="3"/>
        <v>0.05023439971174402</v>
      </c>
      <c r="AN148" s="45"/>
    </row>
    <row r="149" spans="1:40" ht="12.75">
      <c r="A149" s="10">
        <v>39142</v>
      </c>
      <c r="B149" s="126">
        <v>9403239.289042745</v>
      </c>
      <c r="C149" s="78"/>
      <c r="D149" s="70"/>
      <c r="E149" s="78"/>
      <c r="F149" s="103">
        <v>3827897.7423011553</v>
      </c>
      <c r="G149" s="18"/>
      <c r="H149" s="175">
        <v>2620</v>
      </c>
      <c r="I149" s="78"/>
      <c r="J149" s="103">
        <v>1673087.7952012108</v>
      </c>
      <c r="K149" s="18"/>
      <c r="L149" s="61">
        <v>530</v>
      </c>
      <c r="M149" s="78"/>
      <c r="N149" s="103">
        <v>3411234.7062157565</v>
      </c>
      <c r="O149" s="146"/>
      <c r="P149" s="110">
        <v>7967.93</v>
      </c>
      <c r="Q149" s="67">
        <v>66</v>
      </c>
      <c r="R149" s="78"/>
      <c r="S149" s="76"/>
      <c r="T149" s="153"/>
      <c r="U149" s="154"/>
      <c r="V149" s="153"/>
      <c r="W149" s="78"/>
      <c r="X149" s="103">
        <v>80029.22728131495</v>
      </c>
      <c r="Y149" s="147"/>
      <c r="Z149" s="61">
        <v>202.22</v>
      </c>
      <c r="AA149" s="60">
        <v>1061</v>
      </c>
      <c r="AB149" s="78"/>
      <c r="AC149" s="103">
        <v>1369.3651993198566</v>
      </c>
      <c r="AD149" s="150"/>
      <c r="AE149" s="104">
        <v>3.4</v>
      </c>
      <c r="AF149" s="61">
        <v>15</v>
      </c>
      <c r="AG149" s="78"/>
      <c r="AH149" s="103">
        <v>11199.357642168907</v>
      </c>
      <c r="AI149" s="146"/>
      <c r="AJ149" s="61">
        <v>24</v>
      </c>
      <c r="AK149" s="43">
        <f t="shared" si="4"/>
        <v>9004818.193840927</v>
      </c>
      <c r="AL149" s="42">
        <f t="shared" si="2"/>
        <v>398421.0952018183</v>
      </c>
      <c r="AM149" s="66">
        <f t="shared" si="3"/>
        <v>0.04237062175649236</v>
      </c>
      <c r="AN149" s="45"/>
    </row>
    <row r="150" spans="1:40" ht="12.75">
      <c r="A150" s="10">
        <v>39173</v>
      </c>
      <c r="B150" s="126">
        <v>7525209.816381067</v>
      </c>
      <c r="C150" s="78"/>
      <c r="D150" s="70"/>
      <c r="E150" s="78"/>
      <c r="F150" s="103">
        <v>2813137.058378997</v>
      </c>
      <c r="G150" s="18"/>
      <c r="H150" s="175">
        <v>2631</v>
      </c>
      <c r="I150" s="78"/>
      <c r="J150" s="103">
        <v>1324007.7838654823</v>
      </c>
      <c r="K150" s="18"/>
      <c r="L150" s="61">
        <v>531</v>
      </c>
      <c r="M150" s="78"/>
      <c r="N150" s="103">
        <v>2912074.796901568</v>
      </c>
      <c r="O150" s="146"/>
      <c r="P150" s="110">
        <v>7570.91</v>
      </c>
      <c r="Q150" s="67">
        <v>66</v>
      </c>
      <c r="R150" s="78"/>
      <c r="S150" s="76"/>
      <c r="T150" s="153"/>
      <c r="U150" s="154"/>
      <c r="V150" s="153"/>
      <c r="W150" s="78"/>
      <c r="X150" s="103">
        <v>67467.8915548838</v>
      </c>
      <c r="Y150" s="147"/>
      <c r="Z150" s="61">
        <v>201.78</v>
      </c>
      <c r="AA150" s="60">
        <v>1061</v>
      </c>
      <c r="AB150" s="78"/>
      <c r="AC150" s="103">
        <v>1299.1403740789722</v>
      </c>
      <c r="AD150" s="150"/>
      <c r="AE150" s="104">
        <v>3.4</v>
      </c>
      <c r="AF150" s="61">
        <v>15</v>
      </c>
      <c r="AG150" s="78"/>
      <c r="AH150" s="103">
        <v>11220.621575665973</v>
      </c>
      <c r="AI150" s="146"/>
      <c r="AJ150" s="61">
        <v>24</v>
      </c>
      <c r="AK150" s="43">
        <f t="shared" si="4"/>
        <v>7129207.292650675</v>
      </c>
      <c r="AL150" s="42">
        <f t="shared" si="2"/>
        <v>396002.52373039164</v>
      </c>
      <c r="AM150" s="66">
        <f t="shared" si="3"/>
        <v>0.05262345281966269</v>
      </c>
      <c r="AN150" s="45"/>
    </row>
    <row r="151" spans="1:40" ht="12.75">
      <c r="A151" s="10">
        <v>39203</v>
      </c>
      <c r="B151" s="126">
        <v>6399341.454173177</v>
      </c>
      <c r="C151" s="78"/>
      <c r="D151" s="70"/>
      <c r="E151" s="78"/>
      <c r="F151" s="103">
        <v>2055941.4887587363</v>
      </c>
      <c r="G151" s="18"/>
      <c r="H151" s="175">
        <v>2628</v>
      </c>
      <c r="I151" s="78"/>
      <c r="J151" s="103">
        <v>1162706.8203287367</v>
      </c>
      <c r="K151" s="18"/>
      <c r="L151" s="61">
        <v>541</v>
      </c>
      <c r="M151" s="78"/>
      <c r="N151" s="103">
        <v>2856836.340449651</v>
      </c>
      <c r="O151" s="146"/>
      <c r="P151" s="110">
        <v>7446.35</v>
      </c>
      <c r="Q151" s="67">
        <v>66</v>
      </c>
      <c r="R151" s="78"/>
      <c r="S151" s="76"/>
      <c r="T151" s="153"/>
      <c r="U151" s="154"/>
      <c r="V151" s="153"/>
      <c r="W151" s="78"/>
      <c r="X151" s="103">
        <v>60411.35461930852</v>
      </c>
      <c r="Y151" s="147"/>
      <c r="Z151" s="61">
        <v>202.22</v>
      </c>
      <c r="AA151" s="60">
        <v>1061</v>
      </c>
      <c r="AB151" s="78"/>
      <c r="AC151" s="103">
        <v>1352.2860381636126</v>
      </c>
      <c r="AD151" s="150"/>
      <c r="AE151" s="104">
        <v>3.4</v>
      </c>
      <c r="AF151" s="61">
        <v>15</v>
      </c>
      <c r="AG151" s="78"/>
      <c r="AH151" s="103">
        <v>11417.381447194404</v>
      </c>
      <c r="AI151" s="146"/>
      <c r="AJ151" s="61">
        <v>24</v>
      </c>
      <c r="AK151" s="43">
        <f t="shared" si="4"/>
        <v>6148665.67164179</v>
      </c>
      <c r="AL151" s="42">
        <f t="shared" si="2"/>
        <v>250675.78253138624</v>
      </c>
      <c r="AM151" s="66">
        <f t="shared" si="3"/>
        <v>0.0391721217451077</v>
      </c>
      <c r="AN151" s="45"/>
    </row>
    <row r="152" spans="1:40" ht="12.75">
      <c r="A152" s="10">
        <v>39234</v>
      </c>
      <c r="B152" s="126">
        <v>6329190.919668338</v>
      </c>
      <c r="C152" s="78"/>
      <c r="D152" s="70"/>
      <c r="E152" s="78"/>
      <c r="F152" s="103">
        <v>1741476.657849992</v>
      </c>
      <c r="G152" s="18"/>
      <c r="H152" s="175">
        <v>2655</v>
      </c>
      <c r="I152" s="78"/>
      <c r="J152" s="103">
        <v>1171526.9129038344</v>
      </c>
      <c r="K152" s="18"/>
      <c r="L152" s="61">
        <v>533</v>
      </c>
      <c r="M152" s="78"/>
      <c r="N152" s="103">
        <v>3022595.786888343</v>
      </c>
      <c r="O152" s="146"/>
      <c r="P152" s="110">
        <v>7331.7</v>
      </c>
      <c r="Q152" s="67">
        <v>65</v>
      </c>
      <c r="R152" s="78"/>
      <c r="S152" s="76"/>
      <c r="T152" s="153"/>
      <c r="U152" s="154"/>
      <c r="V152" s="153"/>
      <c r="W152" s="78"/>
      <c r="X152" s="103">
        <v>51880.14358586813</v>
      </c>
      <c r="Y152" s="147"/>
      <c r="Z152" s="61">
        <v>201.78</v>
      </c>
      <c r="AA152" s="60">
        <v>1061</v>
      </c>
      <c r="AB152" s="78"/>
      <c r="AC152" s="103">
        <v>1347.2321934630645</v>
      </c>
      <c r="AD152" s="150"/>
      <c r="AE152" s="104">
        <v>3.4</v>
      </c>
      <c r="AF152" s="61">
        <v>15</v>
      </c>
      <c r="AG152" s="78"/>
      <c r="AH152" s="103">
        <v>8993.104099754391</v>
      </c>
      <c r="AI152" s="146"/>
      <c r="AJ152" s="61">
        <v>20</v>
      </c>
      <c r="AK152" s="43">
        <f t="shared" si="4"/>
        <v>5997819.837521255</v>
      </c>
      <c r="AL152" s="42">
        <f t="shared" si="2"/>
        <v>331371.08214708325</v>
      </c>
      <c r="AM152" s="66">
        <f t="shared" si="3"/>
        <v>0.052355994052466936</v>
      </c>
      <c r="AN152" s="45"/>
    </row>
    <row r="153" spans="1:40" ht="12.75">
      <c r="A153" s="10">
        <v>39264</v>
      </c>
      <c r="B153" s="126">
        <v>6350658.771681312</v>
      </c>
      <c r="C153" s="78"/>
      <c r="D153" s="70"/>
      <c r="E153" s="78"/>
      <c r="F153" s="103">
        <v>1748908.2278481026</v>
      </c>
      <c r="G153" s="18"/>
      <c r="H153" s="175">
        <v>2653</v>
      </c>
      <c r="I153" s="78"/>
      <c r="J153" s="103">
        <v>1226811.7135839793</v>
      </c>
      <c r="K153" s="18"/>
      <c r="L153" s="61">
        <v>533</v>
      </c>
      <c r="M153" s="78"/>
      <c r="N153" s="103">
        <v>3023205.5545059517</v>
      </c>
      <c r="O153" s="146"/>
      <c r="P153" s="110">
        <v>7511.84</v>
      </c>
      <c r="Q153" s="67">
        <v>65</v>
      </c>
      <c r="R153" s="78"/>
      <c r="S153" s="76"/>
      <c r="T153" s="153"/>
      <c r="U153" s="154"/>
      <c r="V153" s="153"/>
      <c r="W153" s="78"/>
      <c r="X153" s="103">
        <v>52782.59965992821</v>
      </c>
      <c r="Y153" s="147"/>
      <c r="Z153" s="61">
        <v>202</v>
      </c>
      <c r="AA153" s="60">
        <v>1061</v>
      </c>
      <c r="AB153" s="78"/>
      <c r="AC153" s="103">
        <v>1345.9569242395619</v>
      </c>
      <c r="AD153" s="150"/>
      <c r="AE153" s="104">
        <v>3.4</v>
      </c>
      <c r="AF153" s="61">
        <v>15</v>
      </c>
      <c r="AG153" s="78"/>
      <c r="AH153" s="103">
        <v>9691.838276969584</v>
      </c>
      <c r="AI153" s="146"/>
      <c r="AJ153" s="61">
        <v>20</v>
      </c>
      <c r="AK153" s="43">
        <f t="shared" si="4"/>
        <v>6062745.89079917</v>
      </c>
      <c r="AL153" s="42">
        <f t="shared" si="2"/>
        <v>287912.8808821412</v>
      </c>
      <c r="AM153" s="66">
        <f t="shared" si="3"/>
        <v>0.045335907853527674</v>
      </c>
      <c r="AN153" s="45"/>
    </row>
    <row r="154" spans="1:40" ht="12.75">
      <c r="A154" s="10">
        <v>39295</v>
      </c>
      <c r="B154" s="126">
        <v>6538776.371963187</v>
      </c>
      <c r="C154" s="78"/>
      <c r="D154" s="70"/>
      <c r="E154" s="78"/>
      <c r="F154" s="103">
        <v>1748488.9193274158</v>
      </c>
      <c r="G154" s="18"/>
      <c r="H154" s="175">
        <v>2659</v>
      </c>
      <c r="I154" s="78"/>
      <c r="J154" s="103">
        <v>1217057.2454184776</v>
      </c>
      <c r="K154" s="18"/>
      <c r="L154" s="61">
        <v>532</v>
      </c>
      <c r="M154" s="78"/>
      <c r="N154" s="103">
        <v>3120880.4458719064</v>
      </c>
      <c r="O154" s="146"/>
      <c r="P154" s="110">
        <v>7447.8</v>
      </c>
      <c r="Q154" s="67">
        <v>64</v>
      </c>
      <c r="R154" s="78"/>
      <c r="S154" s="76"/>
      <c r="T154" s="153"/>
      <c r="U154" s="154"/>
      <c r="V154" s="153"/>
      <c r="W154" s="78"/>
      <c r="X154" s="103">
        <v>58529.491781598335</v>
      </c>
      <c r="Y154" s="147"/>
      <c r="Z154" s="61">
        <v>202.22</v>
      </c>
      <c r="AA154" s="60">
        <v>1061</v>
      </c>
      <c r="AB154" s="78"/>
      <c r="AC154" s="103">
        <v>1342.8018137162287</v>
      </c>
      <c r="AD154" s="150"/>
      <c r="AE154" s="104">
        <v>3.4</v>
      </c>
      <c r="AF154" s="61">
        <v>15</v>
      </c>
      <c r="AG154" s="78"/>
      <c r="AH154" s="103">
        <v>8239.816739089365</v>
      </c>
      <c r="AI154" s="146"/>
      <c r="AJ154" s="61">
        <v>20</v>
      </c>
      <c r="AK154" s="43">
        <f t="shared" si="4"/>
        <v>6154538.7209522035</v>
      </c>
      <c r="AL154" s="42">
        <f t="shared" si="2"/>
        <v>384237.6510109836</v>
      </c>
      <c r="AM154" s="66">
        <f t="shared" si="3"/>
        <v>0.0587629288957654</v>
      </c>
      <c r="AN154" s="45"/>
    </row>
    <row r="155" spans="1:40" ht="12.75">
      <c r="A155" s="10">
        <v>39326</v>
      </c>
      <c r="B155" s="126">
        <v>5888223.679350743</v>
      </c>
      <c r="C155" s="78"/>
      <c r="D155" s="70"/>
      <c r="E155" s="78"/>
      <c r="F155" s="103">
        <v>1677243.0568675601</v>
      </c>
      <c r="G155" s="18"/>
      <c r="H155" s="175">
        <v>2659</v>
      </c>
      <c r="I155" s="78"/>
      <c r="J155" s="103">
        <v>1104902.8055922925</v>
      </c>
      <c r="K155" s="18"/>
      <c r="L155" s="61">
        <v>532</v>
      </c>
      <c r="M155" s="78"/>
      <c r="N155" s="103">
        <v>2800553.551860949</v>
      </c>
      <c r="O155" s="146"/>
      <c r="P155" s="110">
        <v>7316.07</v>
      </c>
      <c r="Q155" s="67">
        <v>64</v>
      </c>
      <c r="R155" s="78"/>
      <c r="S155" s="76"/>
      <c r="T155" s="142"/>
      <c r="U155" s="152"/>
      <c r="V155" s="142"/>
      <c r="W155" s="78"/>
      <c r="X155" s="103">
        <v>65461.47742301153</v>
      </c>
      <c r="Y155" s="147"/>
      <c r="Z155" s="61">
        <v>201.78</v>
      </c>
      <c r="AA155" s="60">
        <v>1061</v>
      </c>
      <c r="AB155" s="78"/>
      <c r="AC155" s="103">
        <v>1353.8824863026637</v>
      </c>
      <c r="AD155" s="150"/>
      <c r="AE155" s="104">
        <v>3.4</v>
      </c>
      <c r="AF155" s="61">
        <v>15</v>
      </c>
      <c r="AG155" s="78"/>
      <c r="AH155" s="103">
        <v>8611.1279047799</v>
      </c>
      <c r="AI155" s="146"/>
      <c r="AJ155" s="61">
        <v>20</v>
      </c>
      <c r="AK155" s="43">
        <f t="shared" si="4"/>
        <v>5658125.902134895</v>
      </c>
      <c r="AL155" s="42">
        <f t="shared" si="2"/>
        <v>230097.77721584775</v>
      </c>
      <c r="AM155" s="66">
        <f t="shared" si="3"/>
        <v>0.03907762166419927</v>
      </c>
      <c r="AN155" s="45"/>
    </row>
    <row r="156" spans="1:40" ht="12.75">
      <c r="A156" s="10">
        <v>39356</v>
      </c>
      <c r="B156" s="126">
        <v>6363994.744812316</v>
      </c>
      <c r="C156" s="78"/>
      <c r="D156" s="70"/>
      <c r="E156" s="78"/>
      <c r="F156" s="103">
        <v>2129093.7464575823</v>
      </c>
      <c r="G156" s="18"/>
      <c r="H156" s="175">
        <v>2660</v>
      </c>
      <c r="I156" s="78"/>
      <c r="J156" s="103">
        <v>1162215.6999811064</v>
      </c>
      <c r="K156" s="18"/>
      <c r="L156" s="61">
        <v>532</v>
      </c>
      <c r="M156" s="78"/>
      <c r="N156" s="103">
        <v>2787260.0604572073</v>
      </c>
      <c r="O156" s="146"/>
      <c r="P156" s="110">
        <v>7046.34</v>
      </c>
      <c r="Q156" s="67">
        <v>65</v>
      </c>
      <c r="R156" s="78"/>
      <c r="S156" s="76"/>
      <c r="T156" s="142"/>
      <c r="U156" s="152"/>
      <c r="V156" s="142"/>
      <c r="W156" s="78"/>
      <c r="X156" s="103">
        <v>77443.52918949556</v>
      </c>
      <c r="Y156" s="147"/>
      <c r="Z156" s="61">
        <v>202.22</v>
      </c>
      <c r="AA156" s="60">
        <v>1061</v>
      </c>
      <c r="AB156" s="78"/>
      <c r="AC156" s="103">
        <v>1320.177593047421</v>
      </c>
      <c r="AD156" s="150"/>
      <c r="AE156" s="104">
        <v>3.4</v>
      </c>
      <c r="AF156" s="61">
        <v>15</v>
      </c>
      <c r="AG156" s="78"/>
      <c r="AH156" s="103">
        <v>9049.829964103532</v>
      </c>
      <c r="AI156" s="146"/>
      <c r="AJ156" s="61">
        <v>20</v>
      </c>
      <c r="AK156" s="43">
        <f t="shared" si="4"/>
        <v>6166383.043642542</v>
      </c>
      <c r="AL156" s="42">
        <f t="shared" si="2"/>
        <v>197611.70116977394</v>
      </c>
      <c r="AM156" s="66">
        <f t="shared" si="3"/>
        <v>0.031051518597003776</v>
      </c>
      <c r="AN156" s="45"/>
    </row>
    <row r="157" spans="1:40" ht="12.75">
      <c r="A157" s="10">
        <v>39387</v>
      </c>
      <c r="B157" s="126">
        <v>7988301.444246777</v>
      </c>
      <c r="C157" s="78"/>
      <c r="D157" s="70"/>
      <c r="E157" s="78"/>
      <c r="F157" s="103">
        <v>3193134.8290194576</v>
      </c>
      <c r="G157" s="18"/>
      <c r="H157" s="175">
        <v>2661</v>
      </c>
      <c r="I157" s="78"/>
      <c r="J157" s="103">
        <v>1468148.4885698094</v>
      </c>
      <c r="K157" s="18"/>
      <c r="L157" s="61">
        <v>519</v>
      </c>
      <c r="M157" s="78"/>
      <c r="N157" s="103">
        <v>2935303.2212355942</v>
      </c>
      <c r="O157" s="146"/>
      <c r="P157" s="110">
        <v>7126.89</v>
      </c>
      <c r="Q157" s="67">
        <v>63</v>
      </c>
      <c r="R157" s="78"/>
      <c r="S157" s="76"/>
      <c r="T157" s="157"/>
      <c r="U157" s="152"/>
      <c r="V157" s="142"/>
      <c r="W157" s="78"/>
      <c r="X157" s="103">
        <v>84361.84583412054</v>
      </c>
      <c r="Y157" s="147"/>
      <c r="Z157" s="61">
        <v>201.78</v>
      </c>
      <c r="AA157" s="60">
        <v>1061</v>
      </c>
      <c r="AB157" s="78"/>
      <c r="AC157" s="103">
        <v>1314.2452295484604</v>
      </c>
      <c r="AD157" s="150"/>
      <c r="AE157" s="104">
        <v>3.4</v>
      </c>
      <c r="AF157" s="61">
        <v>15</v>
      </c>
      <c r="AG157" s="78"/>
      <c r="AH157" s="103">
        <v>8187.530700925752</v>
      </c>
      <c r="AI157" s="146"/>
      <c r="AJ157" s="61">
        <v>20</v>
      </c>
      <c r="AK157" s="43">
        <f t="shared" si="4"/>
        <v>7690450.160589457</v>
      </c>
      <c r="AL157" s="42">
        <f t="shared" si="2"/>
        <v>297851.2836573208</v>
      </c>
      <c r="AM157" s="66">
        <f t="shared" si="3"/>
        <v>0.03728593440497104</v>
      </c>
      <c r="AN157" s="45"/>
    </row>
    <row r="158" spans="1:40" s="47" customFormat="1" ht="14.25" customHeight="1">
      <c r="A158" s="48">
        <v>39417</v>
      </c>
      <c r="B158" s="121">
        <v>9918507.443395922</v>
      </c>
      <c r="C158" s="158"/>
      <c r="D158" s="70"/>
      <c r="E158" s="158"/>
      <c r="F158" s="122">
        <v>4205586.217645949</v>
      </c>
      <c r="G158" s="18"/>
      <c r="H158" s="176">
        <v>2664</v>
      </c>
      <c r="I158" s="158"/>
      <c r="J158" s="123">
        <v>1772483.9032684679</v>
      </c>
      <c r="K158" s="18"/>
      <c r="L158" s="109">
        <v>505</v>
      </c>
      <c r="M158" s="158"/>
      <c r="N158" s="123">
        <v>3336528.8305308903</v>
      </c>
      <c r="O158" s="54"/>
      <c r="P158" s="110">
        <v>7881.34</v>
      </c>
      <c r="Q158" s="110">
        <v>57</v>
      </c>
      <c r="R158" s="158"/>
      <c r="S158" s="77"/>
      <c r="T158" s="157"/>
      <c r="U158" s="159"/>
      <c r="V158" s="157"/>
      <c r="W158" s="158"/>
      <c r="X158" s="123">
        <v>94074.87247307766</v>
      </c>
      <c r="Y158" s="160"/>
      <c r="Z158" s="109">
        <v>202</v>
      </c>
      <c r="AA158" s="60">
        <v>1061</v>
      </c>
      <c r="AB158" s="158"/>
      <c r="AC158" s="123">
        <v>1391.6965803891935</v>
      </c>
      <c r="AD158" s="161"/>
      <c r="AE158" s="112">
        <v>3.4</v>
      </c>
      <c r="AF158" s="109">
        <v>15</v>
      </c>
      <c r="AG158" s="158"/>
      <c r="AH158" s="123">
        <v>8913.442282259588</v>
      </c>
      <c r="AI158" s="54"/>
      <c r="AJ158" s="109">
        <v>20</v>
      </c>
      <c r="AK158" s="43">
        <f t="shared" si="4"/>
        <v>9418978.962781034</v>
      </c>
      <c r="AL158" s="42">
        <f t="shared" si="2"/>
        <v>499528.48061488755</v>
      </c>
      <c r="AM158" s="66">
        <f t="shared" si="3"/>
        <v>0.05036327123467458</v>
      </c>
      <c r="AN158" s="49"/>
    </row>
    <row r="159" spans="1:39" ht="12.75">
      <c r="A159" s="10">
        <v>39448</v>
      </c>
      <c r="B159" s="171">
        <v>10049158.249729559</v>
      </c>
      <c r="C159" s="46"/>
      <c r="D159" s="70"/>
      <c r="E159" s="46"/>
      <c r="F159" s="173">
        <v>4271439.419988671</v>
      </c>
      <c r="G159" s="14"/>
      <c r="H159" s="175">
        <v>2672</v>
      </c>
      <c r="I159" s="46"/>
      <c r="J159" s="173">
        <v>1822272.5958813524</v>
      </c>
      <c r="K159" s="14"/>
      <c r="L159" s="97">
        <v>506</v>
      </c>
      <c r="M159" s="46"/>
      <c r="N159" s="173">
        <v>3368786.245985263</v>
      </c>
      <c r="O159" s="78"/>
      <c r="P159" s="173">
        <v>7769.699999999998</v>
      </c>
      <c r="Q159" s="97">
        <v>65</v>
      </c>
      <c r="R159" s="46"/>
      <c r="S159" s="76"/>
      <c r="T159" s="142"/>
      <c r="U159" s="152"/>
      <c r="V159" s="81"/>
      <c r="W159" s="46"/>
      <c r="X159" s="173">
        <v>95091.60211600226</v>
      </c>
      <c r="Y159" s="162"/>
      <c r="Z159" s="97">
        <v>202.45</v>
      </c>
      <c r="AA159" s="60">
        <v>1061</v>
      </c>
      <c r="AB159" s="46"/>
      <c r="AC159" s="173">
        <v>1420.4199999999998</v>
      </c>
      <c r="AD159" s="142"/>
      <c r="AE159" s="112">
        <v>4.04</v>
      </c>
      <c r="AF159" s="35">
        <v>13</v>
      </c>
      <c r="AG159" s="46"/>
      <c r="AH159" s="173">
        <v>9037.7196296996</v>
      </c>
      <c r="AI159" s="54"/>
      <c r="AJ159" s="35">
        <v>17</v>
      </c>
      <c r="AK159" s="43">
        <f t="shared" si="4"/>
        <v>9568048.003600987</v>
      </c>
      <c r="AL159" s="42">
        <f t="shared" si="2"/>
        <v>481110.24612857215</v>
      </c>
      <c r="AM159" s="66">
        <f t="shared" si="3"/>
        <v>0.047875676168351686</v>
      </c>
    </row>
    <row r="160" spans="1:39" ht="12.75">
      <c r="A160" s="10">
        <v>39479</v>
      </c>
      <c r="B160" s="172">
        <v>9858421.763418758</v>
      </c>
      <c r="C160" s="46"/>
      <c r="D160" s="70"/>
      <c r="E160" s="46"/>
      <c r="F160" s="173">
        <v>4183961.638012463</v>
      </c>
      <c r="G160" s="14"/>
      <c r="H160" s="175">
        <v>2682</v>
      </c>
      <c r="I160" s="46"/>
      <c r="J160" s="173">
        <v>1781697.770640466</v>
      </c>
      <c r="K160" s="14"/>
      <c r="L160" s="97">
        <v>501</v>
      </c>
      <c r="M160" s="46"/>
      <c r="N160" s="173">
        <v>3242863.0738711506</v>
      </c>
      <c r="O160" s="78"/>
      <c r="P160" s="173">
        <v>7855.218999999997</v>
      </c>
      <c r="Q160" s="97">
        <v>63</v>
      </c>
      <c r="R160" s="46"/>
      <c r="S160" s="76"/>
      <c r="T160" s="142"/>
      <c r="U160" s="152"/>
      <c r="V160" s="81"/>
      <c r="W160" s="46"/>
      <c r="X160" s="173">
        <v>83190.33629321745</v>
      </c>
      <c r="Y160" s="162"/>
      <c r="Z160" s="97">
        <v>201.55</v>
      </c>
      <c r="AA160" s="60">
        <v>1061</v>
      </c>
      <c r="AB160" s="46"/>
      <c r="AC160" s="173">
        <v>1330.2099999999998</v>
      </c>
      <c r="AD160" s="142"/>
      <c r="AE160" s="112">
        <v>4.04</v>
      </c>
      <c r="AF160" s="35">
        <v>13</v>
      </c>
      <c r="AG160" s="46"/>
      <c r="AH160" s="173">
        <v>4119.006234649536</v>
      </c>
      <c r="AI160" s="54"/>
      <c r="AJ160" s="35">
        <v>17</v>
      </c>
      <c r="AK160" s="43">
        <f t="shared" si="4"/>
        <v>9297162.035051947</v>
      </c>
      <c r="AL160" s="42">
        <f t="shared" si="2"/>
        <v>561259.7283668108</v>
      </c>
      <c r="AM160" s="66">
        <f t="shared" si="3"/>
        <v>0.056932006140116086</v>
      </c>
    </row>
    <row r="161" spans="1:39" ht="12.75">
      <c r="A161" s="10">
        <v>39508</v>
      </c>
      <c r="B161" s="172">
        <v>9518498.233905545</v>
      </c>
      <c r="C161" s="46"/>
      <c r="D161" s="70"/>
      <c r="E161" s="46"/>
      <c r="F161" s="173">
        <v>3989554.1186472643</v>
      </c>
      <c r="G161" s="14"/>
      <c r="H161" s="175">
        <v>2678</v>
      </c>
      <c r="I161" s="46"/>
      <c r="J161" s="173">
        <v>1738686.9166824105</v>
      </c>
      <c r="K161" s="14"/>
      <c r="L161" s="97">
        <v>499</v>
      </c>
      <c r="M161" s="46"/>
      <c r="N161" s="173">
        <v>3261137.587379558</v>
      </c>
      <c r="O161" s="78"/>
      <c r="P161" s="173">
        <v>7739.684000000002</v>
      </c>
      <c r="Q161" s="97">
        <v>64</v>
      </c>
      <c r="R161" s="46"/>
      <c r="S161" s="76"/>
      <c r="T161" s="142"/>
      <c r="U161" s="152"/>
      <c r="V161" s="81"/>
      <c r="W161" s="46"/>
      <c r="X161" s="173">
        <v>80029.22728131495</v>
      </c>
      <c r="Y161" s="162"/>
      <c r="Z161" s="97">
        <v>202.22</v>
      </c>
      <c r="AA161" s="60">
        <v>1061</v>
      </c>
      <c r="AB161" s="46"/>
      <c r="AC161" s="173">
        <v>1465.7399999999998</v>
      </c>
      <c r="AD161" s="142"/>
      <c r="AE161" s="112">
        <v>4.04</v>
      </c>
      <c r="AF161" s="35">
        <v>13</v>
      </c>
      <c r="AG161" s="46"/>
      <c r="AH161" s="173">
        <v>4703.769129038353</v>
      </c>
      <c r="AI161" s="54"/>
      <c r="AJ161" s="35">
        <v>17</v>
      </c>
      <c r="AK161" s="43">
        <f t="shared" si="4"/>
        <v>9075577.359119587</v>
      </c>
      <c r="AL161" s="42">
        <f t="shared" si="2"/>
        <v>442920.87478595786</v>
      </c>
      <c r="AM161" s="66">
        <f t="shared" si="3"/>
        <v>0.04653264242968951</v>
      </c>
    </row>
    <row r="162" spans="1:39" ht="12.75">
      <c r="A162" s="10">
        <v>39539</v>
      </c>
      <c r="B162" s="172">
        <v>7065981.262199</v>
      </c>
      <c r="C162" s="46"/>
      <c r="D162" s="70"/>
      <c r="E162" s="46"/>
      <c r="F162" s="173">
        <v>2712058.2845267267</v>
      </c>
      <c r="G162" s="14"/>
      <c r="H162" s="175">
        <v>2679</v>
      </c>
      <c r="I162" s="46"/>
      <c r="J162" s="173">
        <v>1304143.614207443</v>
      </c>
      <c r="K162" s="14"/>
      <c r="L162" s="97">
        <v>501</v>
      </c>
      <c r="M162" s="46"/>
      <c r="N162" s="173">
        <v>2756847.1849612696</v>
      </c>
      <c r="O162" s="78"/>
      <c r="P162" s="173">
        <v>7596.987</v>
      </c>
      <c r="Q162" s="97">
        <v>65</v>
      </c>
      <c r="R162" s="46"/>
      <c r="S162" s="76"/>
      <c r="T162" s="142"/>
      <c r="U162" s="152"/>
      <c r="V162" s="81"/>
      <c r="W162" s="46"/>
      <c r="X162" s="173">
        <v>67467.8915548838</v>
      </c>
      <c r="Y162" s="162"/>
      <c r="Z162" s="97">
        <v>201.78</v>
      </c>
      <c r="AA162" s="60">
        <v>1061</v>
      </c>
      <c r="AB162" s="46"/>
      <c r="AC162" s="173">
        <v>1380.7900000000002</v>
      </c>
      <c r="AD162" s="142"/>
      <c r="AE162" s="112">
        <v>4.04</v>
      </c>
      <c r="AF162" s="35">
        <v>13</v>
      </c>
      <c r="AG162" s="46"/>
      <c r="AH162" s="173">
        <v>4074.863026638957</v>
      </c>
      <c r="AI162" s="54"/>
      <c r="AJ162" s="35">
        <v>17</v>
      </c>
      <c r="AK162" s="43">
        <f t="shared" si="4"/>
        <v>6845972.628276962</v>
      </c>
      <c r="AL162" s="42">
        <f t="shared" si="2"/>
        <v>220008.6339220386</v>
      </c>
      <c r="AM162" s="66">
        <f t="shared" si="3"/>
        <v>0.031136317201833314</v>
      </c>
    </row>
    <row r="163" spans="1:39" ht="12.75">
      <c r="A163" s="10">
        <v>39569</v>
      </c>
      <c r="B163" s="172">
        <v>6436800.651181946</v>
      </c>
      <c r="C163" s="46"/>
      <c r="D163" s="70"/>
      <c r="E163" s="46"/>
      <c r="F163" s="173">
        <v>2235801.454751561</v>
      </c>
      <c r="G163" s="14"/>
      <c r="H163" s="175">
        <v>2678</v>
      </c>
      <c r="I163" s="46"/>
      <c r="J163" s="173">
        <v>1193511.4112979406</v>
      </c>
      <c r="K163" s="14"/>
      <c r="L163" s="97">
        <v>510</v>
      </c>
      <c r="M163" s="46"/>
      <c r="N163" s="173">
        <v>2651395.2106555826</v>
      </c>
      <c r="O163" s="78"/>
      <c r="P163" s="173">
        <v>7744.066</v>
      </c>
      <c r="Q163" s="97">
        <v>65</v>
      </c>
      <c r="R163" s="46"/>
      <c r="S163" s="76"/>
      <c r="T163" s="142"/>
      <c r="U163" s="152"/>
      <c r="V163" s="81"/>
      <c r="W163" s="46"/>
      <c r="X163" s="173">
        <v>60411.35461930852</v>
      </c>
      <c r="Y163" s="162"/>
      <c r="Z163" s="97">
        <v>202.22</v>
      </c>
      <c r="AA163" s="60">
        <v>1061</v>
      </c>
      <c r="AB163" s="46"/>
      <c r="AC163" s="173">
        <v>1432.4599999999998</v>
      </c>
      <c r="AD163" s="142"/>
      <c r="AE163" s="112">
        <v>4.04</v>
      </c>
      <c r="AF163" s="35">
        <v>13</v>
      </c>
      <c r="AG163" s="46"/>
      <c r="AH163" s="173">
        <v>4755.327791422633</v>
      </c>
      <c r="AI163" s="54"/>
      <c r="AJ163" s="35">
        <v>17</v>
      </c>
      <c r="AK163" s="43">
        <f t="shared" si="4"/>
        <v>6147307.219115815</v>
      </c>
      <c r="AL163" s="42">
        <f t="shared" si="2"/>
        <v>289493.43206613045</v>
      </c>
      <c r="AM163" s="66">
        <f t="shared" si="3"/>
        <v>0.0449747394325429</v>
      </c>
    </row>
    <row r="164" spans="1:39" ht="12.75">
      <c r="A164" s="48">
        <v>39600</v>
      </c>
      <c r="B164" s="172">
        <v>6040678.119040714</v>
      </c>
      <c r="C164" s="46"/>
      <c r="D164" s="70"/>
      <c r="E164" s="46"/>
      <c r="F164" s="173">
        <v>1805231.1638012452</v>
      </c>
      <c r="G164" s="14"/>
      <c r="H164" s="175">
        <v>2686</v>
      </c>
      <c r="I164" s="46"/>
      <c r="J164" s="173">
        <v>1159366.502928395</v>
      </c>
      <c r="K164" s="14"/>
      <c r="L164" s="97">
        <v>504</v>
      </c>
      <c r="M164" s="46"/>
      <c r="N164" s="173">
        <v>2775426.3083317596</v>
      </c>
      <c r="O164" s="78"/>
      <c r="P164" s="173">
        <v>6850.155</v>
      </c>
      <c r="Q164" s="97">
        <v>67</v>
      </c>
      <c r="R164" s="46"/>
      <c r="S164" s="76"/>
      <c r="T164" s="142"/>
      <c r="U164" s="152"/>
      <c r="V164" s="81"/>
      <c r="W164" s="46"/>
      <c r="X164" s="173">
        <v>51880.14358586813</v>
      </c>
      <c r="Y164" s="162"/>
      <c r="Z164" s="97">
        <v>201.78</v>
      </c>
      <c r="AA164" s="60">
        <v>1061</v>
      </c>
      <c r="AB164" s="46"/>
      <c r="AC164" s="173">
        <v>1426.0700000000002</v>
      </c>
      <c r="AD164" s="142"/>
      <c r="AE164" s="112">
        <v>4.04</v>
      </c>
      <c r="AF164" s="35">
        <v>13</v>
      </c>
      <c r="AG164" s="46"/>
      <c r="AH164" s="173">
        <v>4508.926884564518</v>
      </c>
      <c r="AI164" s="54"/>
      <c r="AJ164" s="35">
        <v>17</v>
      </c>
      <c r="AK164" s="43">
        <f t="shared" si="4"/>
        <v>5797839.115531833</v>
      </c>
      <c r="AL164" s="42">
        <f t="shared" si="2"/>
        <v>242839.00350888073</v>
      </c>
      <c r="AM164" s="66">
        <f t="shared" si="3"/>
        <v>0.04020061965285524</v>
      </c>
    </row>
    <row r="165" spans="1:39" ht="12.75">
      <c r="A165" s="10">
        <v>39630</v>
      </c>
      <c r="B165" s="172">
        <v>6470679.234536802</v>
      </c>
      <c r="C165" s="46"/>
      <c r="D165" s="70"/>
      <c r="E165" s="46"/>
      <c r="F165" s="173">
        <v>1799681.0882297372</v>
      </c>
      <c r="G165" s="14"/>
      <c r="H165" s="175">
        <v>2681</v>
      </c>
      <c r="I165" s="46"/>
      <c r="J165" s="173">
        <v>1254257.00925751</v>
      </c>
      <c r="K165" s="14"/>
      <c r="L165" s="178">
        <v>514</v>
      </c>
      <c r="M165" s="46"/>
      <c r="N165" s="173">
        <v>3027141.8666162854</v>
      </c>
      <c r="O165" s="78"/>
      <c r="P165" s="173">
        <v>7389.924000000001</v>
      </c>
      <c r="Q165" s="97">
        <v>66</v>
      </c>
      <c r="R165" s="46"/>
      <c r="S165" s="76"/>
      <c r="T165" s="142"/>
      <c r="U165" s="152"/>
      <c r="V165" s="81"/>
      <c r="W165" s="46"/>
      <c r="X165" s="173">
        <v>52782.59965992821</v>
      </c>
      <c r="Y165" s="162"/>
      <c r="Z165" s="97">
        <v>202</v>
      </c>
      <c r="AA165" s="60">
        <v>1061</v>
      </c>
      <c r="AB165" s="46"/>
      <c r="AC165" s="173">
        <v>1389.01</v>
      </c>
      <c r="AD165" s="142"/>
      <c r="AE165" s="112">
        <v>4.04</v>
      </c>
      <c r="AF165" s="35">
        <v>13</v>
      </c>
      <c r="AG165" s="46"/>
      <c r="AH165" s="173">
        <v>4672.983185339128</v>
      </c>
      <c r="AI165" s="54"/>
      <c r="AJ165" s="35">
        <v>17</v>
      </c>
      <c r="AK165" s="43">
        <f t="shared" si="4"/>
        <v>6139924.5569488</v>
      </c>
      <c r="AL165" s="42">
        <f t="shared" si="2"/>
        <v>330754.67758800276</v>
      </c>
      <c r="AM165" s="66">
        <f t="shared" si="3"/>
        <v>0.05111591312124121</v>
      </c>
    </row>
    <row r="166" spans="1:39" ht="12.75">
      <c r="A166" s="10">
        <v>39661</v>
      </c>
      <c r="B166" s="172">
        <v>6324753.737527068</v>
      </c>
      <c r="C166" s="46"/>
      <c r="D166" s="70"/>
      <c r="E166" s="46"/>
      <c r="F166" s="173">
        <v>1771700.8785188016</v>
      </c>
      <c r="G166" s="14"/>
      <c r="H166" s="175">
        <v>2695</v>
      </c>
      <c r="I166" s="46"/>
      <c r="J166" s="173">
        <v>1230305.4128093708</v>
      </c>
      <c r="K166" s="14"/>
      <c r="L166" s="178">
        <v>520</v>
      </c>
      <c r="M166" s="46"/>
      <c r="N166" s="173">
        <v>2986991.828830532</v>
      </c>
      <c r="O166" s="78"/>
      <c r="P166" s="173">
        <v>7133.989000000001</v>
      </c>
      <c r="Q166" s="97">
        <v>66</v>
      </c>
      <c r="R166" s="46"/>
      <c r="S166" s="76"/>
      <c r="T166" s="142"/>
      <c r="U166" s="152"/>
      <c r="V166" s="81"/>
      <c r="W166" s="46"/>
      <c r="X166" s="173">
        <v>58529.491781598335</v>
      </c>
      <c r="Y166" s="162"/>
      <c r="Z166" s="97">
        <v>202.22</v>
      </c>
      <c r="AA166" s="60">
        <v>1061</v>
      </c>
      <c r="AB166" s="46"/>
      <c r="AC166" s="173">
        <v>1356.5400000000002</v>
      </c>
      <c r="AD166" s="142"/>
      <c r="AE166" s="112">
        <v>3.83</v>
      </c>
      <c r="AF166" s="35">
        <v>12</v>
      </c>
      <c r="AG166" s="46"/>
      <c r="AH166" s="173">
        <v>4483.7993576421695</v>
      </c>
      <c r="AI166" s="54"/>
      <c r="AJ166" s="35">
        <v>18</v>
      </c>
      <c r="AK166" s="43">
        <f t="shared" si="4"/>
        <v>6053367.951297944</v>
      </c>
      <c r="AL166" s="42">
        <f t="shared" si="2"/>
        <v>271385.78622912336</v>
      </c>
      <c r="AM166" s="66">
        <f t="shared" si="3"/>
        <v>0.04290851430608161</v>
      </c>
    </row>
    <row r="167" spans="1:39" ht="12.75">
      <c r="A167" s="10">
        <v>39692</v>
      </c>
      <c r="B167" s="172">
        <v>5903831.012761951</v>
      </c>
      <c r="C167" s="46"/>
      <c r="D167" s="70"/>
      <c r="E167" s="46"/>
      <c r="F167" s="173">
        <v>1772519.166824107</v>
      </c>
      <c r="G167" s="14"/>
      <c r="H167" s="175">
        <v>2709</v>
      </c>
      <c r="I167" s="46"/>
      <c r="J167" s="173">
        <v>1096619.8564141316</v>
      </c>
      <c r="K167" s="14"/>
      <c r="L167" s="178">
        <v>515</v>
      </c>
      <c r="M167" s="46"/>
      <c r="N167" s="173">
        <v>2805966.880785944</v>
      </c>
      <c r="O167" s="78"/>
      <c r="P167" s="173">
        <v>6996.408000000002</v>
      </c>
      <c r="Q167" s="97">
        <v>66</v>
      </c>
      <c r="R167" s="46"/>
      <c r="S167" s="76"/>
      <c r="T167" s="142"/>
      <c r="U167" s="152"/>
      <c r="V167" s="81"/>
      <c r="W167" s="46"/>
      <c r="X167" s="173">
        <v>65461.47742301153</v>
      </c>
      <c r="Y167" s="162"/>
      <c r="Z167" s="97">
        <v>201.78</v>
      </c>
      <c r="AA167" s="60">
        <v>1061</v>
      </c>
      <c r="AB167" s="46"/>
      <c r="AC167" s="173">
        <v>1325.3500000000001</v>
      </c>
      <c r="AD167" s="142"/>
      <c r="AE167" s="112">
        <v>3.83</v>
      </c>
      <c r="AF167" s="35">
        <v>12</v>
      </c>
      <c r="AG167" s="46"/>
      <c r="AH167" s="173">
        <v>4907.868883430947</v>
      </c>
      <c r="AI167" s="54"/>
      <c r="AJ167" s="35">
        <v>18</v>
      </c>
      <c r="AK167" s="43">
        <f t="shared" si="4"/>
        <v>5746800.600330625</v>
      </c>
      <c r="AL167" s="42">
        <f t="shared" si="2"/>
        <v>157030.4124313267</v>
      </c>
      <c r="AM167" s="66">
        <f t="shared" si="3"/>
        <v>0.026598053381250857</v>
      </c>
    </row>
    <row r="168" spans="1:39" ht="12.75">
      <c r="A168" s="10">
        <v>39722</v>
      </c>
      <c r="B168" s="172">
        <v>6964900.733395095</v>
      </c>
      <c r="C168" s="46"/>
      <c r="D168" s="70"/>
      <c r="E168" s="46"/>
      <c r="F168" s="173">
        <v>2379646.8921216703</v>
      </c>
      <c r="G168" s="14"/>
      <c r="H168" s="175">
        <v>2737</v>
      </c>
      <c r="I168" s="46"/>
      <c r="J168" s="173">
        <v>1211168.3733232561</v>
      </c>
      <c r="K168" s="14"/>
      <c r="L168" s="178">
        <v>517</v>
      </c>
      <c r="M168" s="46"/>
      <c r="N168" s="173">
        <v>2950114.3963725674</v>
      </c>
      <c r="O168" s="78"/>
      <c r="P168" s="173">
        <v>7370.022000000001</v>
      </c>
      <c r="Q168" s="97">
        <v>66</v>
      </c>
      <c r="R168" s="46"/>
      <c r="S168" s="76"/>
      <c r="T168" s="142"/>
      <c r="U168" s="152"/>
      <c r="V168" s="81"/>
      <c r="W168" s="46"/>
      <c r="X168" s="173">
        <v>77443.52918949556</v>
      </c>
      <c r="Y168" s="162"/>
      <c r="Z168" s="97">
        <v>202.22</v>
      </c>
      <c r="AA168" s="60">
        <v>1061</v>
      </c>
      <c r="AB168" s="46"/>
      <c r="AC168" s="173">
        <v>1344.8400000000004</v>
      </c>
      <c r="AD168" s="142"/>
      <c r="AE168" s="112">
        <v>3.83</v>
      </c>
      <c r="AF168" s="35">
        <v>12</v>
      </c>
      <c r="AG168" s="46"/>
      <c r="AH168" s="173">
        <v>4719.223502739467</v>
      </c>
      <c r="AI168" s="54"/>
      <c r="AJ168" s="35">
        <v>18</v>
      </c>
      <c r="AK168" s="43">
        <f t="shared" si="4"/>
        <v>6624437.254509728</v>
      </c>
      <c r="AL168" s="42">
        <f t="shared" si="2"/>
        <v>340463.4788853666</v>
      </c>
      <c r="AM168" s="66">
        <f t="shared" si="3"/>
        <v>0.04888274677813032</v>
      </c>
    </row>
    <row r="169" spans="1:39" ht="12.75">
      <c r="A169" s="10">
        <v>39753</v>
      </c>
      <c r="B169" s="172">
        <v>8182680.084584421</v>
      </c>
      <c r="C169" s="46"/>
      <c r="D169" s="70"/>
      <c r="E169" s="46"/>
      <c r="F169" s="173">
        <v>3329800.1889287713</v>
      </c>
      <c r="G169" s="14"/>
      <c r="H169" s="175">
        <v>2728</v>
      </c>
      <c r="I169" s="46"/>
      <c r="J169" s="173">
        <v>1481001.1335726418</v>
      </c>
      <c r="K169" s="14"/>
      <c r="L169" s="178">
        <v>514</v>
      </c>
      <c r="M169" s="46"/>
      <c r="N169" s="173">
        <v>3088285.3202342726</v>
      </c>
      <c r="O169" s="78"/>
      <c r="P169" s="173">
        <v>7571.705</v>
      </c>
      <c r="Q169" s="97">
        <v>68</v>
      </c>
      <c r="R169" s="46"/>
      <c r="S169" s="76"/>
      <c r="T169" s="142"/>
      <c r="U169" s="152"/>
      <c r="V169" s="81"/>
      <c r="W169" s="46"/>
      <c r="X169" s="173">
        <v>84361.84583412054</v>
      </c>
      <c r="Y169" s="162"/>
      <c r="Z169" s="97">
        <v>201.78</v>
      </c>
      <c r="AA169" s="60">
        <v>1061</v>
      </c>
      <c r="AB169" s="46"/>
      <c r="AC169" s="173">
        <v>1060.8</v>
      </c>
      <c r="AD169" s="142"/>
      <c r="AE169" s="112">
        <v>3.83</v>
      </c>
      <c r="AF169" s="35">
        <v>12</v>
      </c>
      <c r="AG169" s="46"/>
      <c r="AH169" s="173">
        <v>4822.737577933119</v>
      </c>
      <c r="AI169" s="54"/>
      <c r="AJ169" s="35">
        <v>18</v>
      </c>
      <c r="AK169" s="43">
        <f t="shared" si="4"/>
        <v>7989332.026147739</v>
      </c>
      <c r="AL169" s="42">
        <f t="shared" si="2"/>
        <v>193348.05843668152</v>
      </c>
      <c r="AM169" s="66">
        <f t="shared" si="3"/>
        <v>0.023628940205170104</v>
      </c>
    </row>
    <row r="170" spans="1:39" ht="12.75">
      <c r="A170" s="10">
        <v>39783</v>
      </c>
      <c r="B170" s="172">
        <v>10400576.940400122</v>
      </c>
      <c r="C170" s="46"/>
      <c r="D170" s="70"/>
      <c r="E170" s="46"/>
      <c r="F170" s="173">
        <v>4458271.42452296</v>
      </c>
      <c r="G170" s="14"/>
      <c r="H170" s="175">
        <v>2739</v>
      </c>
      <c r="I170" s="46"/>
      <c r="J170" s="173">
        <v>1831355.2522199121</v>
      </c>
      <c r="K170" s="14"/>
      <c r="L170" s="178">
        <v>499</v>
      </c>
      <c r="M170" s="46"/>
      <c r="N170" s="173">
        <v>3554833.9410542226</v>
      </c>
      <c r="O170" s="78"/>
      <c r="P170" s="173">
        <v>7579.453000000001</v>
      </c>
      <c r="Q170" s="97">
        <v>66</v>
      </c>
      <c r="R170" s="46"/>
      <c r="S170" s="76"/>
      <c r="T170" s="142"/>
      <c r="U170" s="152"/>
      <c r="V170" s="81"/>
      <c r="W170" s="46"/>
      <c r="X170" s="173">
        <v>94074.87247307766</v>
      </c>
      <c r="Y170" s="162"/>
      <c r="Z170" s="97">
        <v>202</v>
      </c>
      <c r="AA170" s="60">
        <v>1061</v>
      </c>
      <c r="AB170" s="46"/>
      <c r="AC170" s="173">
        <v>1040.13</v>
      </c>
      <c r="AD170" s="142"/>
      <c r="AE170" s="112">
        <v>3.08</v>
      </c>
      <c r="AF170" s="35">
        <v>11</v>
      </c>
      <c r="AG170" s="46"/>
      <c r="AH170" s="173">
        <v>4772.057434347252</v>
      </c>
      <c r="AI170" s="54"/>
      <c r="AJ170" s="35">
        <v>18</v>
      </c>
      <c r="AK170" s="43">
        <f t="shared" si="4"/>
        <v>9944347.67770452</v>
      </c>
      <c r="AL170" s="42">
        <f t="shared" si="2"/>
        <v>456229.2626956012</v>
      </c>
      <c r="AM170" s="66">
        <f t="shared" si="3"/>
        <v>0.04386576488112106</v>
      </c>
    </row>
    <row r="171" spans="1:39" ht="12.75">
      <c r="A171" s="10">
        <v>39814</v>
      </c>
      <c r="B171" s="172">
        <v>11465127.0487329</v>
      </c>
      <c r="C171" s="46"/>
      <c r="D171" s="70"/>
      <c r="E171" s="46"/>
      <c r="F171" s="171">
        <v>4948559.144152649</v>
      </c>
      <c r="G171" s="14"/>
      <c r="H171" s="97">
        <v>2740</v>
      </c>
      <c r="I171" s="46"/>
      <c r="J171" s="173">
        <v>1978076.3272246378</v>
      </c>
      <c r="K171" s="14"/>
      <c r="L171" s="178">
        <v>495</v>
      </c>
      <c r="M171" s="46"/>
      <c r="N171" s="173">
        <v>3704932.420177593</v>
      </c>
      <c r="O171" s="78"/>
      <c r="P171" s="171">
        <v>7890.716999999998</v>
      </c>
      <c r="Q171" s="116">
        <v>66</v>
      </c>
      <c r="R171" s="46"/>
      <c r="S171" s="76"/>
      <c r="T171" s="142"/>
      <c r="U171" s="152"/>
      <c r="V171" s="81"/>
      <c r="W171" s="46"/>
      <c r="X171" s="173">
        <v>95091.60211600226</v>
      </c>
      <c r="Y171" s="162"/>
      <c r="Z171" s="97">
        <v>202.7</v>
      </c>
      <c r="AA171" s="60">
        <v>1061</v>
      </c>
      <c r="AB171" s="46"/>
      <c r="AC171" s="173">
        <v>1040.2796145853013</v>
      </c>
      <c r="AD171" s="142"/>
      <c r="AE171" s="112">
        <v>3.29</v>
      </c>
      <c r="AF171" s="60">
        <v>12</v>
      </c>
      <c r="AG171" s="46"/>
      <c r="AH171" s="173">
        <v>5060.580011335726</v>
      </c>
      <c r="AI171" s="54"/>
      <c r="AJ171" s="35">
        <v>18</v>
      </c>
      <c r="AK171" s="43">
        <f t="shared" si="4"/>
        <v>10732760.353296803</v>
      </c>
      <c r="AL171" s="42">
        <f t="shared" si="2"/>
        <v>732366.6954360958</v>
      </c>
      <c r="AM171" s="66">
        <f t="shared" si="3"/>
        <v>0.06387776535952433</v>
      </c>
    </row>
    <row r="172" spans="1:39" ht="12.75">
      <c r="A172" s="10">
        <v>39845</v>
      </c>
      <c r="B172" s="172">
        <v>9362543.823008364</v>
      </c>
      <c r="C172" s="46"/>
      <c r="D172" s="70"/>
      <c r="E172" s="46"/>
      <c r="F172" s="173">
        <v>4076058.9268845622</v>
      </c>
      <c r="G172" s="14"/>
      <c r="H172" s="97">
        <v>2733</v>
      </c>
      <c r="I172" s="46"/>
      <c r="J172" s="173">
        <v>1688260.5989042136</v>
      </c>
      <c r="K172" s="14"/>
      <c r="L172" s="178">
        <v>495</v>
      </c>
      <c r="M172" s="46"/>
      <c r="N172" s="173">
        <v>3256738.135273002</v>
      </c>
      <c r="O172" s="78"/>
      <c r="P172" s="171">
        <v>7802.676999999998</v>
      </c>
      <c r="Q172" s="116">
        <v>66</v>
      </c>
      <c r="R172" s="46"/>
      <c r="S172" s="76"/>
      <c r="T172" s="142"/>
      <c r="U172" s="152"/>
      <c r="V172" s="81"/>
      <c r="W172" s="46"/>
      <c r="X172" s="173">
        <v>80311.83638768185</v>
      </c>
      <c r="Y172" s="162"/>
      <c r="Z172" s="97">
        <v>201.3</v>
      </c>
      <c r="AA172" s="60">
        <v>1061</v>
      </c>
      <c r="AB172" s="46"/>
      <c r="AC172" s="173">
        <v>994.4454940487434</v>
      </c>
      <c r="AD172" s="142"/>
      <c r="AE172" s="112">
        <v>3.29</v>
      </c>
      <c r="AF172" s="60">
        <v>12</v>
      </c>
      <c r="AG172" s="46"/>
      <c r="AH172" s="173">
        <v>4740.137918004912</v>
      </c>
      <c r="AI172" s="54"/>
      <c r="AJ172" s="35">
        <v>18</v>
      </c>
      <c r="AK172" s="43">
        <f t="shared" si="4"/>
        <v>9107104.080861514</v>
      </c>
      <c r="AL172" s="42">
        <f t="shared" si="2"/>
        <v>255439.74214684963</v>
      </c>
      <c r="AM172" s="66">
        <f t="shared" si="3"/>
        <v>0.02728315583624921</v>
      </c>
    </row>
    <row r="173" spans="1:39" ht="12.75">
      <c r="A173" s="48">
        <v>39873</v>
      </c>
      <c r="B173" s="172">
        <v>9287582.257078081</v>
      </c>
      <c r="C173" s="46"/>
      <c r="D173" s="70"/>
      <c r="E173" s="46"/>
      <c r="F173" s="173">
        <v>3747456.064613643</v>
      </c>
      <c r="G173" s="14"/>
      <c r="H173" s="97">
        <v>2733</v>
      </c>
      <c r="I173" s="46"/>
      <c r="J173" s="173">
        <v>1617993.2741356492</v>
      </c>
      <c r="K173" s="14"/>
      <c r="L173" s="178">
        <v>490</v>
      </c>
      <c r="M173" s="46"/>
      <c r="N173" s="173">
        <v>3383792.5656527495</v>
      </c>
      <c r="O173" s="78"/>
      <c r="P173" s="171">
        <v>10839.721000000003</v>
      </c>
      <c r="Q173" s="116">
        <v>67</v>
      </c>
      <c r="R173" s="46"/>
      <c r="S173" s="76"/>
      <c r="T173" s="142"/>
      <c r="U173" s="152"/>
      <c r="V173" s="81"/>
      <c r="W173" s="46"/>
      <c r="X173" s="173">
        <v>80029.22728131495</v>
      </c>
      <c r="Y173" s="162"/>
      <c r="Z173" s="97">
        <v>202.22</v>
      </c>
      <c r="AA173" s="60">
        <v>1061</v>
      </c>
      <c r="AB173" s="46"/>
      <c r="AC173" s="173">
        <v>1129.7562818817307</v>
      </c>
      <c r="AD173" s="142"/>
      <c r="AE173" s="112">
        <v>3.29</v>
      </c>
      <c r="AF173" s="60">
        <v>12</v>
      </c>
      <c r="AG173" s="46"/>
      <c r="AH173" s="173">
        <v>5379.331192140564</v>
      </c>
      <c r="AI173" s="54"/>
      <c r="AJ173" s="35">
        <v>18</v>
      </c>
      <c r="AK173" s="43">
        <f t="shared" si="4"/>
        <v>8835780.219157381</v>
      </c>
      <c r="AL173" s="42">
        <f t="shared" si="2"/>
        <v>451802.0379207004</v>
      </c>
      <c r="AM173" s="66">
        <f t="shared" si="3"/>
        <v>0.048645818191960705</v>
      </c>
    </row>
    <row r="174" spans="1:39" ht="12.75">
      <c r="A174" s="10">
        <v>39904</v>
      </c>
      <c r="B174" s="172">
        <v>7379447.93140653</v>
      </c>
      <c r="C174" s="46"/>
      <c r="D174" s="70"/>
      <c r="E174" s="46"/>
      <c r="F174" s="173">
        <v>2798291.375401469</v>
      </c>
      <c r="G174" s="14"/>
      <c r="H174" s="97">
        <v>2726</v>
      </c>
      <c r="I174" s="46"/>
      <c r="J174" s="173">
        <v>1269844.058190063</v>
      </c>
      <c r="K174" s="14"/>
      <c r="L174" s="178">
        <v>497</v>
      </c>
      <c r="M174" s="46"/>
      <c r="N174" s="173">
        <v>2893608.190062347</v>
      </c>
      <c r="O174" s="78"/>
      <c r="P174" s="171">
        <v>7136.112999999999</v>
      </c>
      <c r="Q174" s="116">
        <v>66</v>
      </c>
      <c r="R174" s="46"/>
      <c r="S174" s="76"/>
      <c r="T174" s="142"/>
      <c r="U174" s="152"/>
      <c r="V174" s="81"/>
      <c r="W174" s="46"/>
      <c r="X174" s="173">
        <v>67467.8915548838</v>
      </c>
      <c r="Y174" s="162"/>
      <c r="Z174" s="97">
        <v>201.79000000000002</v>
      </c>
      <c r="AA174" s="60">
        <v>1061</v>
      </c>
      <c r="AB174" s="46"/>
      <c r="AC174" s="173">
        <v>1027.772529756282</v>
      </c>
      <c r="AD174" s="142"/>
      <c r="AE174" s="112">
        <v>3.29</v>
      </c>
      <c r="AF174" s="60">
        <v>12</v>
      </c>
      <c r="AG174" s="46"/>
      <c r="AH174" s="173">
        <v>5030.285282448517</v>
      </c>
      <c r="AI174" s="54"/>
      <c r="AJ174" s="35">
        <v>18</v>
      </c>
      <c r="AK174" s="43">
        <f t="shared" si="4"/>
        <v>7035269.573020969</v>
      </c>
      <c r="AL174" s="42">
        <f t="shared" si="2"/>
        <v>344178.35838556103</v>
      </c>
      <c r="AM174" s="66">
        <f t="shared" si="3"/>
        <v>0.04664012289059682</v>
      </c>
    </row>
    <row r="175" spans="1:39" ht="12.75">
      <c r="A175" s="10">
        <v>39934</v>
      </c>
      <c r="B175" s="172">
        <v>6413518.99199464</v>
      </c>
      <c r="C175" s="46"/>
      <c r="D175" s="70"/>
      <c r="E175" s="46"/>
      <c r="F175" s="173">
        <v>2134761.7513697287</v>
      </c>
      <c r="G175" s="14"/>
      <c r="H175" s="97">
        <v>2740</v>
      </c>
      <c r="I175" s="46"/>
      <c r="J175" s="173">
        <v>1131293.359153598</v>
      </c>
      <c r="K175" s="14"/>
      <c r="L175" s="178">
        <v>486</v>
      </c>
      <c r="M175" s="46"/>
      <c r="N175" s="173">
        <v>2852070.772718685</v>
      </c>
      <c r="O175" s="78"/>
      <c r="P175" s="171">
        <v>8082.933000000001</v>
      </c>
      <c r="Q175" s="116">
        <v>68</v>
      </c>
      <c r="R175" s="46"/>
      <c r="S175" s="76"/>
      <c r="T175" s="142"/>
      <c r="U175" s="152"/>
      <c r="V175" s="81"/>
      <c r="W175" s="46"/>
      <c r="X175" s="173">
        <v>60411.35461930852</v>
      </c>
      <c r="Y175" s="162"/>
      <c r="Z175" s="97">
        <v>202.22</v>
      </c>
      <c r="AA175" s="60">
        <v>1061</v>
      </c>
      <c r="AB175" s="46"/>
      <c r="AC175" s="173">
        <v>1064.009068581145</v>
      </c>
      <c r="AD175" s="142"/>
      <c r="AE175" s="112">
        <v>3.29</v>
      </c>
      <c r="AF175" s="60">
        <v>12</v>
      </c>
      <c r="AG175" s="46"/>
      <c r="AH175" s="173">
        <v>5531.466087285094</v>
      </c>
      <c r="AI175" s="54"/>
      <c r="AJ175" s="35">
        <v>18</v>
      </c>
      <c r="AK175" s="43">
        <f t="shared" si="4"/>
        <v>6185132.713017187</v>
      </c>
      <c r="AL175" s="42">
        <f t="shared" si="2"/>
        <v>228386.27897745278</v>
      </c>
      <c r="AM175" s="66">
        <f t="shared" si="3"/>
        <v>0.03561013528805711</v>
      </c>
    </row>
    <row r="176" spans="1:39" ht="12.75">
      <c r="A176" s="10">
        <v>39965</v>
      </c>
      <c r="B176" s="172">
        <v>6176624.897934617</v>
      </c>
      <c r="C176" s="46"/>
      <c r="D176" s="70"/>
      <c r="E176" s="46"/>
      <c r="F176" s="173">
        <v>1809618.779520117</v>
      </c>
      <c r="G176" s="14"/>
      <c r="H176" s="97">
        <v>2747</v>
      </c>
      <c r="I176" s="46"/>
      <c r="J176" s="173">
        <v>1113193.9920649917</v>
      </c>
      <c r="K176" s="14"/>
      <c r="L176" s="178">
        <v>496</v>
      </c>
      <c r="M176" s="46"/>
      <c r="N176" s="173">
        <v>2892170.111467977</v>
      </c>
      <c r="O176" s="78"/>
      <c r="P176" s="171">
        <v>8719.372000000001</v>
      </c>
      <c r="Q176" s="116">
        <v>66</v>
      </c>
      <c r="R176" s="46"/>
      <c r="S176" s="76"/>
      <c r="T176" s="142"/>
      <c r="U176" s="163"/>
      <c r="V176" s="81"/>
      <c r="W176" s="46"/>
      <c r="X176" s="173">
        <v>51880.14358586813</v>
      </c>
      <c r="Y176" s="162"/>
      <c r="Z176" s="97">
        <v>201.78</v>
      </c>
      <c r="AA176" s="60">
        <v>1061</v>
      </c>
      <c r="AB176" s="46"/>
      <c r="AC176" s="173">
        <v>1053.712450406197</v>
      </c>
      <c r="AD176" s="142"/>
      <c r="AE176" s="112">
        <v>3.29</v>
      </c>
      <c r="AF176" s="60">
        <v>12</v>
      </c>
      <c r="AG176" s="46"/>
      <c r="AH176" s="173">
        <v>4203.476289438881</v>
      </c>
      <c r="AI176" s="54"/>
      <c r="AJ176" s="35">
        <v>18</v>
      </c>
      <c r="AK176" s="43">
        <f t="shared" si="4"/>
        <v>5872120.2153787995</v>
      </c>
      <c r="AL176" s="42">
        <f aca="true" t="shared" si="5" ref="AL176:AL182">B176-AK176</f>
        <v>304504.68255581707</v>
      </c>
      <c r="AM176" s="66">
        <f aca="true" t="shared" si="6" ref="AM176:AM182">AL176/B176</f>
        <v>0.049299526454591645</v>
      </c>
    </row>
    <row r="177" spans="1:39" ht="12.75">
      <c r="A177" s="10">
        <v>39995</v>
      </c>
      <c r="B177" s="172">
        <v>6286283.043034244</v>
      </c>
      <c r="C177" s="46"/>
      <c r="D177" s="70"/>
      <c r="E177" s="46"/>
      <c r="F177" s="173">
        <v>1742294.313243904</v>
      </c>
      <c r="G177" s="14"/>
      <c r="H177" s="97">
        <v>2757</v>
      </c>
      <c r="I177" s="46"/>
      <c r="J177" s="173">
        <v>1169067.390893633</v>
      </c>
      <c r="K177" s="14"/>
      <c r="L177" s="178">
        <v>502</v>
      </c>
      <c r="M177" s="46"/>
      <c r="N177" s="173">
        <v>3054601.3319478557</v>
      </c>
      <c r="O177" s="78"/>
      <c r="P177" s="171">
        <v>7542.425</v>
      </c>
      <c r="Q177" s="116">
        <v>66</v>
      </c>
      <c r="R177" s="46"/>
      <c r="S177" s="76"/>
      <c r="T177" s="142"/>
      <c r="U177" s="152"/>
      <c r="V177" s="81"/>
      <c r="W177" s="46"/>
      <c r="X177" s="173">
        <v>52782.59965992821</v>
      </c>
      <c r="Y177" s="162"/>
      <c r="Z177" s="97">
        <v>202</v>
      </c>
      <c r="AA177" s="60">
        <v>1061</v>
      </c>
      <c r="AB177" s="46"/>
      <c r="AC177" s="173">
        <v>1103.9958435669753</v>
      </c>
      <c r="AD177" s="142"/>
      <c r="AE177" s="112">
        <v>3.29</v>
      </c>
      <c r="AF177" s="60">
        <v>12</v>
      </c>
      <c r="AG177" s="46"/>
      <c r="AH177" s="173">
        <v>4823.370489325524</v>
      </c>
      <c r="AI177" s="54"/>
      <c r="AJ177" s="35">
        <v>18</v>
      </c>
      <c r="AK177" s="43">
        <f t="shared" si="4"/>
        <v>6024673.002078213</v>
      </c>
      <c r="AL177" s="42">
        <f t="shared" si="5"/>
        <v>261610.04095603153</v>
      </c>
      <c r="AM177" s="66">
        <f t="shared" si="6"/>
        <v>0.04161601365466967</v>
      </c>
    </row>
    <row r="178" spans="1:39" ht="12.75">
      <c r="A178" s="10">
        <v>40026</v>
      </c>
      <c r="B178" s="172">
        <v>6461056.970736901</v>
      </c>
      <c r="C178" s="46"/>
      <c r="D178" s="70"/>
      <c r="E178" s="46"/>
      <c r="F178" s="173">
        <v>1759359.6920461033</v>
      </c>
      <c r="G178" s="14"/>
      <c r="H178" s="97">
        <v>2732</v>
      </c>
      <c r="I178" s="46"/>
      <c r="J178" s="173">
        <v>1177820.111467977</v>
      </c>
      <c r="K178" s="14"/>
      <c r="L178" s="178">
        <v>503</v>
      </c>
      <c r="M178" s="46"/>
      <c r="N178" s="173">
        <v>3167019.601360287</v>
      </c>
      <c r="O178" s="78"/>
      <c r="P178" s="171">
        <v>7502.3200000000015</v>
      </c>
      <c r="Q178" s="116">
        <v>66</v>
      </c>
      <c r="R178" s="46"/>
      <c r="S178" s="76"/>
      <c r="T178" s="142"/>
      <c r="U178" s="152"/>
      <c r="V178" s="81"/>
      <c r="W178" s="46"/>
      <c r="X178" s="173">
        <v>58529.491781598335</v>
      </c>
      <c r="Y178" s="162"/>
      <c r="Z178" s="97">
        <v>202.22</v>
      </c>
      <c r="AA178" s="60">
        <v>1061</v>
      </c>
      <c r="AB178" s="46"/>
      <c r="AC178" s="173">
        <v>1079.5106744757227</v>
      </c>
      <c r="AD178" s="142"/>
      <c r="AE178" s="112">
        <v>3.29</v>
      </c>
      <c r="AF178" s="60">
        <v>12</v>
      </c>
      <c r="AG178" s="46"/>
      <c r="AH178" s="173">
        <v>5045.956924239561</v>
      </c>
      <c r="AI178" s="54"/>
      <c r="AJ178" s="35">
        <v>18</v>
      </c>
      <c r="AK178" s="43">
        <f t="shared" si="4"/>
        <v>6168854.36425468</v>
      </c>
      <c r="AL178" s="42">
        <f t="shared" si="5"/>
        <v>292202.6064822208</v>
      </c>
      <c r="AM178" s="66">
        <f t="shared" si="6"/>
        <v>0.04522520197634077</v>
      </c>
    </row>
    <row r="179" spans="1:39" ht="12.75">
      <c r="A179" s="48">
        <v>40057</v>
      </c>
      <c r="B179" s="172">
        <v>6002783.265019262</v>
      </c>
      <c r="C179" s="46"/>
      <c r="D179" s="70"/>
      <c r="E179" s="46"/>
      <c r="F179" s="173">
        <v>1767431.673908933</v>
      </c>
      <c r="G179" s="14"/>
      <c r="H179" s="97">
        <v>2756</v>
      </c>
      <c r="I179" s="46"/>
      <c r="J179" s="173">
        <v>1072266.1345172864</v>
      </c>
      <c r="K179" s="14"/>
      <c r="L179" s="178">
        <v>503</v>
      </c>
      <c r="M179" s="46"/>
      <c r="N179" s="173">
        <v>2896995.9285849235</v>
      </c>
      <c r="O179" s="78"/>
      <c r="P179" s="171">
        <v>7396.672</v>
      </c>
      <c r="Q179" s="116">
        <v>67</v>
      </c>
      <c r="R179" s="46"/>
      <c r="S179" s="76"/>
      <c r="T179" s="142"/>
      <c r="U179" s="152"/>
      <c r="V179" s="81"/>
      <c r="W179" s="46"/>
      <c r="X179" s="173">
        <v>65461.47742301153</v>
      </c>
      <c r="Y179" s="162"/>
      <c r="Z179" s="97">
        <v>201.78</v>
      </c>
      <c r="AA179" s="60">
        <v>1061</v>
      </c>
      <c r="AB179" s="46"/>
      <c r="AC179" s="173">
        <v>1047.5911581333835</v>
      </c>
      <c r="AD179" s="142"/>
      <c r="AE179" s="112">
        <v>3.29</v>
      </c>
      <c r="AF179" s="60">
        <v>12</v>
      </c>
      <c r="AG179" s="46"/>
      <c r="AH179" s="173">
        <v>4956.603060646135</v>
      </c>
      <c r="AI179" s="54"/>
      <c r="AJ179" s="35">
        <v>18</v>
      </c>
      <c r="AK179" s="43">
        <f t="shared" si="4"/>
        <v>5808159.408652933</v>
      </c>
      <c r="AL179" s="42">
        <f t="shared" si="5"/>
        <v>194623.8563663289</v>
      </c>
      <c r="AM179" s="66">
        <f t="shared" si="6"/>
        <v>0.03242226943299516</v>
      </c>
    </row>
    <row r="180" spans="1:39" ht="12.75">
      <c r="A180" s="10">
        <v>40087</v>
      </c>
      <c r="B180" s="172">
        <v>7089096.585938528</v>
      </c>
      <c r="C180" s="46"/>
      <c r="D180" s="70"/>
      <c r="E180" s="46"/>
      <c r="F180" s="173">
        <v>2555044.388815412</v>
      </c>
      <c r="G180" s="14"/>
      <c r="H180" s="97">
        <v>2756</v>
      </c>
      <c r="I180" s="46"/>
      <c r="J180" s="173">
        <v>1203062.4598526359</v>
      </c>
      <c r="K180" s="14"/>
      <c r="L180" s="178">
        <v>500</v>
      </c>
      <c r="M180" s="46"/>
      <c r="N180" s="173">
        <v>2921117.608161723</v>
      </c>
      <c r="O180" s="78"/>
      <c r="P180" s="171">
        <v>7412.197999999999</v>
      </c>
      <c r="Q180" s="116">
        <v>66</v>
      </c>
      <c r="R180" s="46"/>
      <c r="S180" s="76"/>
      <c r="T180" s="142"/>
      <c r="U180" s="152"/>
      <c r="V180" s="81"/>
      <c r="W180" s="46"/>
      <c r="X180" s="173">
        <v>77443.53863593425</v>
      </c>
      <c r="Y180" s="162"/>
      <c r="Z180" s="97">
        <v>202.22</v>
      </c>
      <c r="AA180" s="60">
        <v>1061</v>
      </c>
      <c r="AB180" s="46"/>
      <c r="AC180" s="173">
        <v>1093.3969393538637</v>
      </c>
      <c r="AD180" s="142"/>
      <c r="AE180" s="112">
        <v>3.29</v>
      </c>
      <c r="AF180" s="60">
        <v>12</v>
      </c>
      <c r="AG180" s="46"/>
      <c r="AH180" s="173">
        <v>4935.631966748536</v>
      </c>
      <c r="AI180" s="54"/>
      <c r="AJ180" s="35">
        <v>18</v>
      </c>
      <c r="AK180" s="43">
        <f t="shared" si="4"/>
        <v>6762697.024371807</v>
      </c>
      <c r="AL180" s="42">
        <f t="shared" si="5"/>
        <v>326399.5615667207</v>
      </c>
      <c r="AM180" s="66">
        <f t="shared" si="6"/>
        <v>0.0460424763028544</v>
      </c>
    </row>
    <row r="181" spans="1:39" ht="12.75">
      <c r="A181" s="10">
        <v>40118</v>
      </c>
      <c r="B181" s="172">
        <v>7233992.159929703</v>
      </c>
      <c r="C181" s="46"/>
      <c r="D181" s="70"/>
      <c r="E181" s="46"/>
      <c r="F181" s="173">
        <v>2871353.5235216348</v>
      </c>
      <c r="G181" s="87"/>
      <c r="H181" s="97">
        <v>2762</v>
      </c>
      <c r="I181" s="46"/>
      <c r="J181" s="173">
        <v>1271259.8337426777</v>
      </c>
      <c r="K181" s="87"/>
      <c r="L181" s="178">
        <v>489</v>
      </c>
      <c r="M181" s="46"/>
      <c r="N181" s="173">
        <v>2876206.612507085</v>
      </c>
      <c r="O181" s="70"/>
      <c r="P181" s="171">
        <v>6946.897999999999</v>
      </c>
      <c r="Q181" s="116">
        <v>66</v>
      </c>
      <c r="R181" s="46"/>
      <c r="S181" s="76"/>
      <c r="T181" s="81"/>
      <c r="U181" s="81"/>
      <c r="V181" s="81"/>
      <c r="W181" s="46"/>
      <c r="X181" s="173">
        <v>84361.92140563008</v>
      </c>
      <c r="Y181" s="164"/>
      <c r="Z181" s="97">
        <v>201.78</v>
      </c>
      <c r="AA181" s="60">
        <v>1061</v>
      </c>
      <c r="AB181" s="46"/>
      <c r="AC181" s="173">
        <v>1043.651993198564</v>
      </c>
      <c r="AD181" s="81"/>
      <c r="AE181" s="112">
        <v>3.29</v>
      </c>
      <c r="AF181" s="60">
        <v>12</v>
      </c>
      <c r="AG181" s="46"/>
      <c r="AH181" s="173">
        <v>4890.846400906858</v>
      </c>
      <c r="AI181" s="59"/>
      <c r="AJ181" s="35">
        <v>18</v>
      </c>
      <c r="AK181" s="43">
        <f t="shared" si="4"/>
        <v>7109116.389571133</v>
      </c>
      <c r="AL181" s="42">
        <f t="shared" si="5"/>
        <v>124875.77035856992</v>
      </c>
      <c r="AM181" s="66">
        <f t="shared" si="6"/>
        <v>0.01726235909547674</v>
      </c>
    </row>
    <row r="182" spans="1:39" ht="12.75">
      <c r="A182" s="10">
        <v>40148</v>
      </c>
      <c r="B182" s="173">
        <v>9605520.685516238</v>
      </c>
      <c r="C182" s="46"/>
      <c r="D182" s="70"/>
      <c r="E182" s="46"/>
      <c r="F182" s="174">
        <v>4097256.3574532457</v>
      </c>
      <c r="G182" s="14"/>
      <c r="H182" s="177">
        <v>2747</v>
      </c>
      <c r="I182" s="46"/>
      <c r="J182" s="173">
        <v>1631092.2350273954</v>
      </c>
      <c r="K182" s="14"/>
      <c r="L182" s="179">
        <v>487</v>
      </c>
      <c r="M182" s="46"/>
      <c r="N182" s="173">
        <v>3303112.7243529195</v>
      </c>
      <c r="O182" s="80"/>
      <c r="P182" s="171">
        <v>6884.290999999999</v>
      </c>
      <c r="Q182" s="116">
        <v>66</v>
      </c>
      <c r="R182" s="46"/>
      <c r="S182" s="76"/>
      <c r="T182" s="14"/>
      <c r="U182" s="81"/>
      <c r="V182" s="81"/>
      <c r="W182" s="46"/>
      <c r="X182" s="173">
        <v>94074.77800869073</v>
      </c>
      <c r="Y182" s="80"/>
      <c r="Z182" s="97">
        <v>202</v>
      </c>
      <c r="AA182" s="60">
        <v>1061</v>
      </c>
      <c r="AB182" s="46"/>
      <c r="AC182" s="173">
        <v>1066.8807859436993</v>
      </c>
      <c r="AD182" s="14"/>
      <c r="AE182" s="112">
        <v>3.29</v>
      </c>
      <c r="AF182" s="60">
        <v>12</v>
      </c>
      <c r="AG182" s="46"/>
      <c r="AH182" s="173">
        <v>4688.32420177593</v>
      </c>
      <c r="AI182" s="80"/>
      <c r="AJ182" s="35">
        <v>18</v>
      </c>
      <c r="AK182" s="43">
        <f t="shared" si="4"/>
        <v>9131291.29982997</v>
      </c>
      <c r="AL182" s="42">
        <f t="shared" si="5"/>
        <v>474229.38568626903</v>
      </c>
      <c r="AM182" s="66">
        <f t="shared" si="6"/>
        <v>0.04937050277777649</v>
      </c>
    </row>
    <row r="183" spans="2:39" ht="12.75">
      <c r="B183" s="58"/>
      <c r="J183" s="46"/>
      <c r="N183" s="46"/>
      <c r="S183" s="46"/>
      <c r="X183" s="46"/>
      <c r="AM183" s="67" t="s">
        <v>65</v>
      </c>
    </row>
    <row r="184" spans="2:19" ht="12.75">
      <c r="B184" s="58"/>
      <c r="N184" s="46"/>
      <c r="S184" s="46"/>
    </row>
    <row r="185" spans="1:36" ht="12.75">
      <c r="A185" s="67"/>
      <c r="B185" s="67"/>
      <c r="C185" s="67"/>
      <c r="D185" s="67"/>
      <c r="E185" s="67"/>
      <c r="F185" s="250" t="s">
        <v>52</v>
      </c>
      <c r="G185" s="250"/>
      <c r="H185" s="250"/>
      <c r="I185" s="43"/>
      <c r="J185" s="251" t="s">
        <v>53</v>
      </c>
      <c r="K185" s="251"/>
      <c r="L185" s="251"/>
      <c r="M185" s="43"/>
      <c r="N185" s="250" t="s">
        <v>54</v>
      </c>
      <c r="O185" s="250"/>
      <c r="P185" s="250"/>
      <c r="Q185" s="250"/>
      <c r="R185" s="43"/>
      <c r="S185" s="251" t="s">
        <v>67</v>
      </c>
      <c r="T185" s="251"/>
      <c r="U185" s="251"/>
      <c r="V185" s="251"/>
      <c r="W185" s="43"/>
      <c r="X185" s="250" t="s">
        <v>58</v>
      </c>
      <c r="Y185" s="250"/>
      <c r="Z185" s="250"/>
      <c r="AA185" s="250"/>
      <c r="AB185" s="43"/>
      <c r="AC185" s="251" t="s">
        <v>68</v>
      </c>
      <c r="AD185" s="251"/>
      <c r="AE185" s="251"/>
      <c r="AF185" s="251"/>
      <c r="AG185" s="43"/>
      <c r="AH185" s="250" t="s">
        <v>55</v>
      </c>
      <c r="AI185" s="250"/>
      <c r="AJ185" s="250"/>
    </row>
    <row r="186" spans="1:36" ht="12.75">
      <c r="A186" s="67"/>
      <c r="B186" s="67" t="s">
        <v>104</v>
      </c>
      <c r="C186" s="67"/>
      <c r="D186" s="67"/>
      <c r="E186" s="129"/>
      <c r="F186" s="67"/>
      <c r="G186" s="67">
        <v>2003</v>
      </c>
      <c r="H186" s="129"/>
      <c r="I186" s="67"/>
      <c r="J186" s="67"/>
      <c r="K186" s="67">
        <v>2003</v>
      </c>
      <c r="L186" s="129"/>
      <c r="M186" s="129"/>
      <c r="O186" s="67">
        <v>2003</v>
      </c>
      <c r="Q186" s="129"/>
      <c r="R186" s="67"/>
      <c r="T186" s="67">
        <v>2003</v>
      </c>
      <c r="U186" s="12"/>
      <c r="V186" s="129"/>
      <c r="W186" s="129"/>
      <c r="Y186" s="67">
        <v>2003</v>
      </c>
      <c r="Z186" s="12"/>
      <c r="AA186" s="129"/>
      <c r="AB186" s="67"/>
      <c r="AC186" s="12"/>
      <c r="AD186" s="67">
        <v>2003</v>
      </c>
      <c r="AE186" s="12"/>
      <c r="AF186" s="129"/>
      <c r="AI186" s="67">
        <v>2003</v>
      </c>
      <c r="AJ186" s="129"/>
    </row>
    <row r="187" spans="1:36" ht="12.75">
      <c r="A187" s="67"/>
      <c r="B187" s="67"/>
      <c r="C187" s="67"/>
      <c r="D187" s="67"/>
      <c r="E187" s="129"/>
      <c r="F187" s="129"/>
      <c r="G187" s="67">
        <v>2004</v>
      </c>
      <c r="H187" s="129">
        <f>AVERAGE(H111:H122)</f>
        <v>2580.6666666666665</v>
      </c>
      <c r="I187" s="67"/>
      <c r="J187" s="67"/>
      <c r="K187" s="67">
        <v>2004</v>
      </c>
      <c r="L187" s="129">
        <f>AVERAGE(L111:L122)</f>
        <v>500.25</v>
      </c>
      <c r="M187" s="129"/>
      <c r="N187" s="129">
        <f>AVERAGE(N111:N122)</f>
        <v>2582701.907393413</v>
      </c>
      <c r="O187" s="67">
        <v>2004</v>
      </c>
      <c r="P187" s="129">
        <f>AVERAGE(P111:P122)*12</f>
        <v>81896.48</v>
      </c>
      <c r="Q187" s="129">
        <f>AVERAGE(Q111:Q122)</f>
        <v>59.333333333333336</v>
      </c>
      <c r="R187" s="67"/>
      <c r="S187" s="129" t="e">
        <f>AVERAGE(S111:S122)</f>
        <v>#DIV/0!</v>
      </c>
      <c r="T187" s="67">
        <v>2004</v>
      </c>
      <c r="U187" s="129" t="e">
        <f>AVERAGE(U111:U122)</f>
        <v>#DIV/0!</v>
      </c>
      <c r="V187" s="129" t="e">
        <f>AVERAGE(V111:V122)</f>
        <v>#DIV/0!</v>
      </c>
      <c r="W187" s="129"/>
      <c r="X187" s="129">
        <f>AVERAGE(X111:X122)</f>
        <v>72560.36038163611</v>
      </c>
      <c r="Y187" s="67">
        <v>2004</v>
      </c>
      <c r="Z187" s="129">
        <f>AVERAGE(Z111:Z122)*12</f>
        <v>2424</v>
      </c>
      <c r="AA187" s="129">
        <f>AVERAGE(AA111:AA122)</f>
        <v>1061</v>
      </c>
      <c r="AB187" s="126"/>
      <c r="AC187" s="129">
        <f>AVERAGE(AC111:AC122)</f>
        <v>1333.6781283456137</v>
      </c>
      <c r="AD187" s="67">
        <v>2004</v>
      </c>
      <c r="AE187" s="129">
        <f>AVERAGE(AE111:AE122)*12</f>
        <v>40.79999999999999</v>
      </c>
      <c r="AF187" s="129">
        <f>AVERAGE(AF111:AF122)</f>
        <v>10.083333333333334</v>
      </c>
      <c r="AI187" s="67">
        <v>2004</v>
      </c>
      <c r="AJ187" s="129">
        <f>AVERAGE(AJ111:AJ122)</f>
        <v>18</v>
      </c>
    </row>
    <row r="188" spans="1:36" ht="12.75">
      <c r="A188" s="67"/>
      <c r="B188" s="67"/>
      <c r="C188" s="67"/>
      <c r="D188" s="67"/>
      <c r="E188" s="129"/>
      <c r="F188" s="129"/>
      <c r="G188" s="67">
        <v>2005</v>
      </c>
      <c r="H188" s="129">
        <f>AVERAGE(H123:H134)</f>
        <v>2603.0833333333335</v>
      </c>
      <c r="I188" s="67"/>
      <c r="J188" s="67"/>
      <c r="K188" s="67">
        <v>2005</v>
      </c>
      <c r="L188" s="129">
        <f>AVERAGE(L123:L134)</f>
        <v>502.8333333333333</v>
      </c>
      <c r="M188" s="129"/>
      <c r="N188" s="129">
        <f>AVERAGE(N123:N134)</f>
        <v>3045048.2146230866</v>
      </c>
      <c r="O188" s="67">
        <v>2005</v>
      </c>
      <c r="P188" s="129">
        <f>AVERAGE(P123:P134)*12</f>
        <v>89197.49999999999</v>
      </c>
      <c r="Q188" s="211">
        <f>AVERAGE(Q123:Q134)</f>
        <v>60.25</v>
      </c>
      <c r="R188" s="67"/>
      <c r="S188" s="129" t="e">
        <f>AVERAGE(S123:S134)</f>
        <v>#DIV/0!</v>
      </c>
      <c r="T188" s="67">
        <v>2005</v>
      </c>
      <c r="U188" s="129" t="e">
        <f>AVERAGE(U123:U134)</f>
        <v>#DIV/0!</v>
      </c>
      <c r="V188" s="129" t="e">
        <f>AVERAGE(V123:V134)</f>
        <v>#DIV/0!</v>
      </c>
      <c r="W188" s="129"/>
      <c r="X188" s="129">
        <f>AVERAGE(X123:X134)</f>
        <v>72320.48696391459</v>
      </c>
      <c r="Y188" s="67">
        <v>2005</v>
      </c>
      <c r="Z188" s="129">
        <f>AVERAGE(Z123:Z134)*12</f>
        <v>2424</v>
      </c>
      <c r="AA188" s="129">
        <f>AVERAGE(AA123:AA134)</f>
        <v>1061</v>
      </c>
      <c r="AB188" s="130"/>
      <c r="AC188" s="129">
        <f>AVERAGE(AC123:AC134)</f>
        <v>1334.7526607468983</v>
      </c>
      <c r="AD188" s="67">
        <v>2005</v>
      </c>
      <c r="AE188" s="129">
        <f>AVERAGE(AE123:AE134)*12</f>
        <v>40.79999999999999</v>
      </c>
      <c r="AF188" s="129">
        <f>AVERAGE(AF123:AF134)</f>
        <v>13.166666666666666</v>
      </c>
      <c r="AI188" s="67">
        <v>2005</v>
      </c>
      <c r="AJ188" s="129">
        <f>AVERAGE(AJ123:AJ134)</f>
        <v>19.583333333333332</v>
      </c>
    </row>
    <row r="189" spans="1:36" ht="12.75">
      <c r="A189" s="67"/>
      <c r="B189" s="67"/>
      <c r="C189" s="67"/>
      <c r="D189" s="67"/>
      <c r="E189" s="129"/>
      <c r="F189" s="129"/>
      <c r="G189" s="67">
        <v>2006</v>
      </c>
      <c r="H189" s="129">
        <f>AVERAGE(H135:H146)</f>
        <v>2610.25</v>
      </c>
      <c r="I189" s="67"/>
      <c r="J189" s="67"/>
      <c r="K189" s="67">
        <v>2006</v>
      </c>
      <c r="L189" s="129">
        <f>AVERAGE(L135:L146)</f>
        <v>505.1666666666667</v>
      </c>
      <c r="M189" s="129"/>
      <c r="N189" s="129">
        <f>AVERAGE(N135:N146)</f>
        <v>2948392.1500094463</v>
      </c>
      <c r="O189" s="67">
        <v>2006</v>
      </c>
      <c r="P189" s="129">
        <f>AVERAGE(P135:P146)*12</f>
        <v>88798.15999999999</v>
      </c>
      <c r="Q189" s="211">
        <f>AVERAGE(Q135:Q146)</f>
        <v>60.5</v>
      </c>
      <c r="R189" s="67"/>
      <c r="S189" s="129" t="e">
        <f>AVERAGE(S135:S146)</f>
        <v>#DIV/0!</v>
      </c>
      <c r="T189" s="67">
        <v>2006</v>
      </c>
      <c r="U189" s="129" t="e">
        <f>AVERAGE(U135:U146)</f>
        <v>#DIV/0!</v>
      </c>
      <c r="V189" s="129" t="e">
        <f>AVERAGE(V135:V146)</f>
        <v>#DIV/0!</v>
      </c>
      <c r="W189" s="129"/>
      <c r="X189" s="129">
        <f>AVERAGE(X135:X146)</f>
        <v>72320.47436866301</v>
      </c>
      <c r="Y189" s="67">
        <v>2006</v>
      </c>
      <c r="Z189" s="129">
        <f>AVERAGE(Z135:Z146)*12</f>
        <v>2424</v>
      </c>
      <c r="AA189" s="129">
        <f>AVERAGE(AA135:AA146)</f>
        <v>1061</v>
      </c>
      <c r="AB189" s="67"/>
      <c r="AC189" s="129">
        <f>AVERAGE(AC135:AC146)</f>
        <v>1332.1541029032053</v>
      </c>
      <c r="AD189" s="67">
        <v>2006</v>
      </c>
      <c r="AE189" s="129">
        <f>AVERAGE(AE135:AE146)*12</f>
        <v>40.79999999999999</v>
      </c>
      <c r="AF189" s="129">
        <f>AVERAGE(AF135:AF146)</f>
        <v>13</v>
      </c>
      <c r="AI189" s="67">
        <v>2006</v>
      </c>
      <c r="AJ189" s="129">
        <f>AVERAGE(AJ135:AJ146)</f>
        <v>19.583333333333332</v>
      </c>
    </row>
    <row r="190" spans="1:36" ht="12.75">
      <c r="A190" s="67"/>
      <c r="B190" s="67"/>
      <c r="C190" s="67"/>
      <c r="D190" s="67"/>
      <c r="E190" s="129"/>
      <c r="F190" s="129"/>
      <c r="G190" s="67">
        <v>2007</v>
      </c>
      <c r="H190" s="129">
        <f>AVERAGE(H147:H158)</f>
        <v>2642.9166666666665</v>
      </c>
      <c r="I190" s="67"/>
      <c r="J190" s="67"/>
      <c r="K190" s="67">
        <v>2007</v>
      </c>
      <c r="L190" s="129">
        <f>AVERAGE(L147:L158)</f>
        <v>529</v>
      </c>
      <c r="M190" s="129"/>
      <c r="N190" s="129">
        <f>AVERAGE(N147:N158)</f>
        <v>3097362.7086088546</v>
      </c>
      <c r="O190" s="67">
        <v>2007</v>
      </c>
      <c r="P190" s="129">
        <f>AVERAGE(P147:P158)*12</f>
        <v>90488.68999999999</v>
      </c>
      <c r="Q190" s="211">
        <f>AVERAGE(Q147:Q158)</f>
        <v>64.25</v>
      </c>
      <c r="R190" s="67"/>
      <c r="S190" s="129" t="e">
        <f>AVERAGE(S147:S158)</f>
        <v>#DIV/0!</v>
      </c>
      <c r="T190" s="67">
        <v>2007</v>
      </c>
      <c r="U190" s="129" t="e">
        <f>AVERAGE(U147:U158)</f>
        <v>#DIV/0!</v>
      </c>
      <c r="V190" s="129" t="e">
        <f>AVERAGE(V147:V158)</f>
        <v>#DIV/0!</v>
      </c>
      <c r="W190" s="129"/>
      <c r="X190" s="129">
        <f>AVERAGE(X147:X158)</f>
        <v>72320.48932552428</v>
      </c>
      <c r="Y190" s="67">
        <v>2007</v>
      </c>
      <c r="Z190" s="129">
        <f>AVERAGE(Z147:Z158)*12</f>
        <v>2424</v>
      </c>
      <c r="AA190" s="129">
        <f>AVERAGE(AA147:AA158)</f>
        <v>1061</v>
      </c>
      <c r="AB190" s="67"/>
      <c r="AC190" s="129">
        <f>AVERAGE(AC147:AC158)</f>
        <v>1333.8481642420809</v>
      </c>
      <c r="AD190" s="67">
        <v>2007</v>
      </c>
      <c r="AE190" s="129">
        <f>AVERAGE(AE147:AE158)*12</f>
        <v>40.79999999999999</v>
      </c>
      <c r="AF190" s="129">
        <f>AVERAGE(AF147:AF158)</f>
        <v>15</v>
      </c>
      <c r="AI190" s="67">
        <v>2007</v>
      </c>
      <c r="AJ190" s="129">
        <f>AVERAGE(AJ147:AJ158)</f>
        <v>21.666666666666668</v>
      </c>
    </row>
    <row r="191" spans="1:36" ht="12.75">
      <c r="A191" s="67"/>
      <c r="B191" s="67"/>
      <c r="C191" s="67"/>
      <c r="D191" s="67"/>
      <c r="E191" s="129"/>
      <c r="F191" s="129"/>
      <c r="G191" s="67">
        <v>2008</v>
      </c>
      <c r="H191" s="129">
        <f>AVERAGE(H159:H170)</f>
        <v>2697</v>
      </c>
      <c r="I191" s="67"/>
      <c r="J191" s="67"/>
      <c r="K191" s="67">
        <v>2008</v>
      </c>
      <c r="L191" s="129">
        <f>AVERAGE(L159:L170)</f>
        <v>508.3333333333333</v>
      </c>
      <c r="M191" s="129"/>
      <c r="N191" s="129">
        <f>AVERAGE(N159:N170)</f>
        <v>3039149.1537565347</v>
      </c>
      <c r="O191" s="67">
        <v>2008</v>
      </c>
      <c r="P191" s="129">
        <f>AVERAGE(P159:P170)*12</f>
        <v>89597.312</v>
      </c>
      <c r="Q191" s="211">
        <f>AVERAGE(Q159:Q170)</f>
        <v>65.58333333333333</v>
      </c>
      <c r="R191" s="67"/>
      <c r="S191" s="129" t="e">
        <f>AVERAGE(S159:S170)</f>
        <v>#DIV/0!</v>
      </c>
      <c r="T191" s="67">
        <v>2008</v>
      </c>
      <c r="U191" s="129" t="e">
        <f>AVERAGE(U159:U170)</f>
        <v>#DIV/0!</v>
      </c>
      <c r="V191" s="129" t="e">
        <f>AVERAGE(V159:V170)</f>
        <v>#DIV/0!</v>
      </c>
      <c r="W191" s="129"/>
      <c r="X191" s="129">
        <f>AVERAGE(X159:X170)</f>
        <v>72560.36431765225</v>
      </c>
      <c r="Y191" s="67">
        <v>2008</v>
      </c>
      <c r="Z191" s="129">
        <f>AVERAGE(Z159:Z170)*12</f>
        <v>2424</v>
      </c>
      <c r="AA191" s="129">
        <f>AVERAGE(AA159:AA170)</f>
        <v>1061</v>
      </c>
      <c r="AB191" s="67"/>
      <c r="AC191" s="129">
        <f>AVERAGE(AC159:AC170)</f>
        <v>1331.03</v>
      </c>
      <c r="AD191" s="67">
        <v>2008</v>
      </c>
      <c r="AE191" s="129">
        <f>AVERAGE(AE159:AE170)*12</f>
        <v>46.67999999999999</v>
      </c>
      <c r="AF191" s="129">
        <f>AVERAGE(AF159:AF170)</f>
        <v>12.5</v>
      </c>
      <c r="AI191" s="67">
        <v>2008</v>
      </c>
      <c r="AJ191" s="129">
        <f>AVERAGE(AJ159:AJ170)</f>
        <v>17.416666666666668</v>
      </c>
    </row>
    <row r="192" spans="1:36" ht="12.75">
      <c r="A192" s="67"/>
      <c r="B192" s="67"/>
      <c r="C192" s="67"/>
      <c r="D192" s="67"/>
      <c r="E192" s="129"/>
      <c r="F192" s="129"/>
      <c r="G192" s="67">
        <v>2009</v>
      </c>
      <c r="H192" s="129">
        <f>AVERAGE(H171:H182)</f>
        <v>2744.0833333333335</v>
      </c>
      <c r="I192" s="67"/>
      <c r="J192" s="67"/>
      <c r="K192" s="67">
        <v>2009</v>
      </c>
      <c r="L192" s="129">
        <f>AVERAGE(L171:L182)</f>
        <v>495.25</v>
      </c>
      <c r="M192" s="129"/>
      <c r="N192" s="129">
        <f>AVERAGE(N171:N182)</f>
        <v>3100197.1668555955</v>
      </c>
      <c r="O192" s="67">
        <v>2009</v>
      </c>
      <c r="P192" s="129">
        <f>AVERAGE(P171:P182)*12</f>
        <v>94156.337</v>
      </c>
      <c r="Q192" s="211">
        <f>AVERAGE(Q171:Q182)</f>
        <v>66.33333333333333</v>
      </c>
      <c r="R192" s="67"/>
      <c r="S192" s="129" t="e">
        <f>AVERAGE(S171:S182)</f>
        <v>#DIV/0!</v>
      </c>
      <c r="T192" s="67">
        <v>2009</v>
      </c>
      <c r="U192" s="129" t="e">
        <f>AVERAGE(U171:U182)</f>
        <v>#DIV/0!</v>
      </c>
      <c r="V192" s="129" t="e">
        <f>AVERAGE(V171:V182)</f>
        <v>#DIV/0!</v>
      </c>
      <c r="W192" s="129"/>
      <c r="X192" s="129">
        <f>AVERAGE(X171:X182)</f>
        <v>72320.48853832105</v>
      </c>
      <c r="Y192" s="67">
        <v>2009</v>
      </c>
      <c r="Z192" s="129">
        <f>AVERAGE(Z171:Z182)*12</f>
        <v>2424.01</v>
      </c>
      <c r="AA192" s="129">
        <f>AVERAGE(AA171:AA182)</f>
        <v>1061</v>
      </c>
      <c r="AB192" s="67"/>
      <c r="AC192" s="129">
        <f>AVERAGE(AC171:AC182)</f>
        <v>1062.0835694943007</v>
      </c>
      <c r="AD192" s="67">
        <v>2009</v>
      </c>
      <c r="AE192" s="129">
        <f>AVERAGE(AE171:AE182)*12</f>
        <v>39.48</v>
      </c>
      <c r="AF192" s="129">
        <f>AVERAGE(AF171:AF182)</f>
        <v>12</v>
      </c>
      <c r="AI192" s="67">
        <v>2009</v>
      </c>
      <c r="AJ192" s="129">
        <f>AVERAGE(AJ171:AJ182)</f>
        <v>18</v>
      </c>
    </row>
    <row r="193" spans="1:36" ht="12.75">
      <c r="A193" s="67"/>
      <c r="B193" s="67"/>
      <c r="C193" s="67"/>
      <c r="D193" s="67"/>
      <c r="E193" s="129"/>
      <c r="F193" s="129"/>
      <c r="G193" s="67">
        <v>2010</v>
      </c>
      <c r="H193" s="129">
        <f>H192*H204</f>
        <v>2777.988047408659</v>
      </c>
      <c r="I193" s="67"/>
      <c r="J193" s="67"/>
      <c r="K193" s="67">
        <v>2010</v>
      </c>
      <c r="L193" s="129">
        <f>L192*L204</f>
        <v>494.2560130578083</v>
      </c>
      <c r="M193" s="129"/>
      <c r="N193" s="129">
        <f>N192*N204</f>
        <v>3215528.1905663405</v>
      </c>
      <c r="O193" s="67">
        <v>2010</v>
      </c>
      <c r="P193" s="195">
        <f>P192*N202</f>
        <v>96047.6746750301</v>
      </c>
      <c r="Q193" s="212">
        <f>Q192*Q202</f>
        <v>67.09191020753917</v>
      </c>
      <c r="R193" s="67"/>
      <c r="S193" s="129" t="e">
        <f>S192*S204</f>
        <v>#DIV/0!</v>
      </c>
      <c r="T193" s="67">
        <v>2010</v>
      </c>
      <c r="U193" s="184" t="e">
        <f>U192*S204</f>
        <v>#DIV/0!</v>
      </c>
      <c r="V193" s="129" t="e">
        <f>V192*V204</f>
        <v>#DIV/0!</v>
      </c>
      <c r="W193" s="129"/>
      <c r="X193" s="129">
        <f>X192*X204</f>
        <v>72272.60941058534</v>
      </c>
      <c r="Y193" s="67">
        <v>2010</v>
      </c>
      <c r="Z193" s="129">
        <f>Z192*X204</f>
        <v>2422.4052060229637</v>
      </c>
      <c r="AA193" s="129">
        <f>AA192*AA204</f>
        <v>1061</v>
      </c>
      <c r="AB193" s="67"/>
      <c r="AC193" s="129">
        <f>AC192*AC204</f>
        <v>1014.7994486355021</v>
      </c>
      <c r="AD193" s="67">
        <v>2010</v>
      </c>
      <c r="AE193" s="129">
        <f>AE192*AC204</f>
        <v>37.72234443962426</v>
      </c>
      <c r="AF193" s="129">
        <f>AF192*AF204</f>
        <v>12.425007810371863</v>
      </c>
      <c r="AI193" s="67">
        <v>2010</v>
      </c>
      <c r="AJ193" s="129">
        <f>AJ192*AJ204</f>
        <v>17.999999999999996</v>
      </c>
    </row>
    <row r="194" spans="1:36" ht="12.75">
      <c r="A194" s="67"/>
      <c r="B194" s="67"/>
      <c r="C194" s="67"/>
      <c r="D194" s="67"/>
      <c r="E194" s="129"/>
      <c r="F194" s="129"/>
      <c r="G194" s="67">
        <v>2011</v>
      </c>
      <c r="H194" s="129">
        <f>H193*H204</f>
        <v>2812.311673556576</v>
      </c>
      <c r="I194" s="67"/>
      <c r="J194" s="67"/>
      <c r="K194" s="67">
        <v>2011</v>
      </c>
      <c r="L194" s="129">
        <f>L193*L204</f>
        <v>493.26402108793604</v>
      </c>
      <c r="M194" s="129"/>
      <c r="N194" s="129">
        <f>N193*N204</f>
        <v>3335149.665598173</v>
      </c>
      <c r="O194" s="67">
        <v>2011</v>
      </c>
      <c r="P194" s="195">
        <f>P193*N202</f>
        <v>97977.00403829875</v>
      </c>
      <c r="Q194" s="212">
        <f>Q193*Q202</f>
        <v>67.85916203964571</v>
      </c>
      <c r="R194" s="67"/>
      <c r="S194" s="129" t="e">
        <f>S193*S204</f>
        <v>#DIV/0!</v>
      </c>
      <c r="T194" s="67">
        <v>2011</v>
      </c>
      <c r="U194" s="129" t="e">
        <f>U193*S204</f>
        <v>#DIV/0!</v>
      </c>
      <c r="V194" s="129" t="e">
        <f>V193*V204</f>
        <v>#DIV/0!</v>
      </c>
      <c r="W194" s="129"/>
      <c r="X194" s="129">
        <f>X193*X204</f>
        <v>72224.76198079469</v>
      </c>
      <c r="Y194" s="67">
        <v>2011</v>
      </c>
      <c r="Z194" s="129">
        <f>Z193*X204</f>
        <v>2420.8014744853185</v>
      </c>
      <c r="AA194" s="129">
        <f>AA193*AA204</f>
        <v>1061</v>
      </c>
      <c r="AB194" s="67"/>
      <c r="AC194" s="129">
        <f>AC193*AC204</f>
        <v>969.620423975917</v>
      </c>
      <c r="AD194" s="67">
        <v>2011</v>
      </c>
      <c r="AE194" s="129">
        <f>AE193*AC204</f>
        <v>36.04293997015328</v>
      </c>
      <c r="AF194" s="195">
        <v>12</v>
      </c>
      <c r="AI194" s="67">
        <v>2011</v>
      </c>
      <c r="AJ194" s="129">
        <f>AJ193*AJ204</f>
        <v>17.999999999999993</v>
      </c>
    </row>
    <row r="195" spans="1:32" ht="12.7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196" t="s">
        <v>121</v>
      </c>
      <c r="Q195" s="67"/>
      <c r="R195" s="67"/>
      <c r="S195" s="67"/>
      <c r="T195" s="67"/>
      <c r="U195" s="12"/>
      <c r="V195" s="67"/>
      <c r="W195" s="67"/>
      <c r="X195" s="67"/>
      <c r="Y195" s="67"/>
      <c r="Z195" s="12"/>
      <c r="AA195" s="67"/>
      <c r="AB195" s="67"/>
      <c r="AC195" s="12"/>
      <c r="AD195" s="67"/>
      <c r="AE195" s="12"/>
      <c r="AF195" s="196" t="s">
        <v>117</v>
      </c>
    </row>
    <row r="196" spans="1:31" ht="12.7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Q196" s="67"/>
      <c r="R196" s="67"/>
      <c r="S196" s="67"/>
      <c r="T196" s="67"/>
      <c r="U196" s="12"/>
      <c r="V196" s="67"/>
      <c r="W196" s="67"/>
      <c r="X196" s="67"/>
      <c r="Y196" s="67"/>
      <c r="Z196" s="12"/>
      <c r="AA196" s="67"/>
      <c r="AB196" s="67"/>
      <c r="AC196" s="12"/>
      <c r="AD196" s="67"/>
      <c r="AE196" s="12"/>
    </row>
    <row r="197" spans="1:36" ht="12.75">
      <c r="A197" s="67"/>
      <c r="B197" s="67"/>
      <c r="C197" s="67"/>
      <c r="D197" s="67"/>
      <c r="E197" s="127"/>
      <c r="F197" s="67"/>
      <c r="G197" s="67">
        <v>2004</v>
      </c>
      <c r="H197" s="127"/>
      <c r="I197" s="67"/>
      <c r="J197" s="67"/>
      <c r="K197" s="67">
        <v>2004</v>
      </c>
      <c r="L197" s="127"/>
      <c r="M197" s="127"/>
      <c r="N197" s="127"/>
      <c r="O197" s="67">
        <v>2004</v>
      </c>
      <c r="Q197" s="127"/>
      <c r="R197" s="67"/>
      <c r="S197" s="127"/>
      <c r="T197" s="67">
        <v>2004</v>
      </c>
      <c r="U197" s="12"/>
      <c r="V197" s="127"/>
      <c r="W197" s="127"/>
      <c r="X197" s="127"/>
      <c r="Y197" s="67">
        <v>2004</v>
      </c>
      <c r="Z197" s="12"/>
      <c r="AA197" s="127"/>
      <c r="AB197" s="67"/>
      <c r="AC197" s="127"/>
      <c r="AD197" s="67">
        <v>2004</v>
      </c>
      <c r="AE197" s="12"/>
      <c r="AF197" s="127"/>
      <c r="AI197" s="67">
        <v>2004</v>
      </c>
      <c r="AJ197" s="127"/>
    </row>
    <row r="198" spans="1:36" ht="12.75">
      <c r="A198" s="67"/>
      <c r="B198" s="67"/>
      <c r="C198" s="67"/>
      <c r="D198" s="67"/>
      <c r="E198" s="127"/>
      <c r="F198" s="67"/>
      <c r="G198" s="67">
        <v>2005</v>
      </c>
      <c r="H198" s="127">
        <f>H188/H187</f>
        <v>1.0086863859467838</v>
      </c>
      <c r="I198" s="67"/>
      <c r="J198" s="67"/>
      <c r="K198" s="67">
        <v>2005</v>
      </c>
      <c r="L198" s="127">
        <f>L188/L187</f>
        <v>1.0051640846243544</v>
      </c>
      <c r="M198" s="127"/>
      <c r="N198" s="127">
        <f>N188/N187</f>
        <v>1.1790165198337952</v>
      </c>
      <c r="O198" s="67">
        <v>2005</v>
      </c>
      <c r="Q198" s="127">
        <f>Q188/Q187</f>
        <v>1.0154494382022472</v>
      </c>
      <c r="R198" s="67"/>
      <c r="S198" s="127" t="e">
        <f>S188/S187</f>
        <v>#DIV/0!</v>
      </c>
      <c r="T198" s="67">
        <v>2005</v>
      </c>
      <c r="U198" s="12"/>
      <c r="V198" s="127" t="e">
        <f>V188/V187</f>
        <v>#DIV/0!</v>
      </c>
      <c r="W198" s="127"/>
      <c r="X198" s="127">
        <f>X188/X187</f>
        <v>0.9966941534405301</v>
      </c>
      <c r="Y198" s="67">
        <v>2005</v>
      </c>
      <c r="Z198" s="12"/>
      <c r="AA198" s="127">
        <f>AA188/AA187</f>
        <v>1</v>
      </c>
      <c r="AB198" s="67"/>
      <c r="AC198" s="127">
        <f>AC188/AC187</f>
        <v>1.000805690952297</v>
      </c>
      <c r="AD198" s="67">
        <v>2005</v>
      </c>
      <c r="AE198" s="12"/>
      <c r="AF198" s="127">
        <f>AF188/AF187</f>
        <v>1.305785123966942</v>
      </c>
      <c r="AI198" s="67">
        <v>2005</v>
      </c>
      <c r="AJ198" s="127">
        <f>AJ188/AJ187</f>
        <v>1.0879629629629628</v>
      </c>
    </row>
    <row r="199" spans="1:36" ht="12.75">
      <c r="A199" s="67"/>
      <c r="B199" s="67"/>
      <c r="C199" s="67"/>
      <c r="D199" s="67"/>
      <c r="E199" s="127"/>
      <c r="F199" s="67"/>
      <c r="G199" s="67">
        <v>2006</v>
      </c>
      <c r="H199" s="127">
        <f>H189/H188</f>
        <v>1.0027531453084482</v>
      </c>
      <c r="I199" s="67"/>
      <c r="J199" s="67"/>
      <c r="K199" s="67">
        <v>2006</v>
      </c>
      <c r="L199" s="127">
        <f>L189/L188</f>
        <v>1.0046403712296985</v>
      </c>
      <c r="M199" s="127"/>
      <c r="N199" s="127">
        <f>N189/N188</f>
        <v>0.9682579526493296</v>
      </c>
      <c r="O199" s="67">
        <v>2006</v>
      </c>
      <c r="Q199" s="127">
        <f>Q189/Q188</f>
        <v>1.004149377593361</v>
      </c>
      <c r="R199" s="67"/>
      <c r="S199" s="127" t="e">
        <f>S189/S188</f>
        <v>#DIV/0!</v>
      </c>
      <c r="T199" s="67">
        <v>2006</v>
      </c>
      <c r="U199" s="12"/>
      <c r="V199" s="127" t="e">
        <f>V189/V188</f>
        <v>#DIV/0!</v>
      </c>
      <c r="W199" s="127"/>
      <c r="X199" s="127">
        <f>X189/X188</f>
        <v>0.9999998258411674</v>
      </c>
      <c r="Y199" s="67">
        <v>2006</v>
      </c>
      <c r="Z199" s="12"/>
      <c r="AA199" s="127">
        <f>AA189/AA188</f>
        <v>1</v>
      </c>
      <c r="AB199" s="67"/>
      <c r="AC199" s="127">
        <f>AC189/AC188</f>
        <v>0.9980531540261258</v>
      </c>
      <c r="AD199" s="67">
        <v>2006</v>
      </c>
      <c r="AE199" s="12"/>
      <c r="AF199" s="127">
        <f>AF189/AF188</f>
        <v>0.9873417721518988</v>
      </c>
      <c r="AI199" s="67">
        <v>2006</v>
      </c>
      <c r="AJ199" s="127">
        <f>AJ189/AJ188</f>
        <v>1</v>
      </c>
    </row>
    <row r="200" spans="1:36" ht="12.75">
      <c r="A200" s="67"/>
      <c r="B200" s="67"/>
      <c r="C200" s="67"/>
      <c r="D200" s="67"/>
      <c r="E200" s="127"/>
      <c r="F200" s="67"/>
      <c r="G200" s="67">
        <v>2007</v>
      </c>
      <c r="H200" s="127">
        <f>H190/H189</f>
        <v>1.0125147655077738</v>
      </c>
      <c r="I200" s="67"/>
      <c r="J200" s="67"/>
      <c r="K200" s="67">
        <v>2007</v>
      </c>
      <c r="L200" s="127">
        <f>L190/L189</f>
        <v>1.047179148795777</v>
      </c>
      <c r="M200" s="127"/>
      <c r="N200" s="127">
        <f>N190/N189</f>
        <v>1.0505260328409607</v>
      </c>
      <c r="O200" s="67">
        <v>2007</v>
      </c>
      <c r="Q200" s="127">
        <f>Q190/Q189</f>
        <v>1.06198347107438</v>
      </c>
      <c r="R200" s="67"/>
      <c r="S200" s="127" t="e">
        <f>S190/S189</f>
        <v>#DIV/0!</v>
      </c>
      <c r="T200" s="67">
        <v>2007</v>
      </c>
      <c r="U200" s="12"/>
      <c r="V200" s="127" t="e">
        <f>V190/V189</f>
        <v>#DIV/0!</v>
      </c>
      <c r="W200" s="127"/>
      <c r="X200" s="127">
        <f>X190/X189</f>
        <v>1.00000020681365</v>
      </c>
      <c r="Y200" s="67">
        <v>2007</v>
      </c>
      <c r="Z200" s="12"/>
      <c r="AA200" s="127">
        <f>AA190/AA189</f>
        <v>1</v>
      </c>
      <c r="AB200" s="67"/>
      <c r="AC200" s="127">
        <f>AC190/AC189</f>
        <v>1.0012716706987455</v>
      </c>
      <c r="AD200" s="67">
        <v>2007</v>
      </c>
      <c r="AE200" s="12"/>
      <c r="AF200" s="127">
        <f>AF190/AF189</f>
        <v>1.1538461538461537</v>
      </c>
      <c r="AI200" s="67">
        <v>2007</v>
      </c>
      <c r="AJ200" s="127">
        <f>AJ190/AJ189</f>
        <v>1.1063829787234043</v>
      </c>
    </row>
    <row r="201" spans="1:36" ht="12.75">
      <c r="A201" s="67"/>
      <c r="B201" s="67"/>
      <c r="C201" s="67"/>
      <c r="D201" s="67"/>
      <c r="E201" s="127"/>
      <c r="F201" s="67"/>
      <c r="G201" s="67">
        <v>2008</v>
      </c>
      <c r="H201" s="127">
        <f>H191/H190</f>
        <v>1.020463503074255</v>
      </c>
      <c r="I201" s="67"/>
      <c r="J201" s="67"/>
      <c r="K201" s="67">
        <v>2008</v>
      </c>
      <c r="L201" s="127">
        <f>L191/L190</f>
        <v>0.960932577189666</v>
      </c>
      <c r="M201" s="127"/>
      <c r="N201" s="127">
        <f>N191/N190</f>
        <v>0.9812054446544086</v>
      </c>
      <c r="O201" s="67">
        <v>2008</v>
      </c>
      <c r="Q201" s="127">
        <f>Q191/Q190</f>
        <v>1.020752269779507</v>
      </c>
      <c r="R201" s="67"/>
      <c r="S201" s="127" t="e">
        <f>S191/S190</f>
        <v>#DIV/0!</v>
      </c>
      <c r="T201" s="67">
        <v>2008</v>
      </c>
      <c r="U201" s="12"/>
      <c r="V201" s="127" t="e">
        <f>V191/V190</f>
        <v>#DIV/0!</v>
      </c>
      <c r="W201" s="127"/>
      <c r="X201" s="127">
        <f>X191/X190</f>
        <v>1.0033168330906648</v>
      </c>
      <c r="Y201" s="67">
        <v>2008</v>
      </c>
      <c r="Z201" s="12"/>
      <c r="AA201" s="127">
        <f>AA191/AA190</f>
        <v>1</v>
      </c>
      <c r="AB201" s="67"/>
      <c r="AC201" s="127">
        <f>AC191/AC190</f>
        <v>0.997887192622346</v>
      </c>
      <c r="AD201" s="67">
        <v>2008</v>
      </c>
      <c r="AE201" s="12"/>
      <c r="AF201" s="127">
        <f>AF191/AF190</f>
        <v>0.8333333333333334</v>
      </c>
      <c r="AI201" s="67">
        <v>2008</v>
      </c>
      <c r="AJ201" s="127">
        <f>AJ191/AJ190</f>
        <v>0.8038461538461539</v>
      </c>
    </row>
    <row r="202" spans="1:36" ht="12.75">
      <c r="A202" s="67"/>
      <c r="B202" s="67"/>
      <c r="C202" s="67"/>
      <c r="D202" s="67"/>
      <c r="E202" s="127"/>
      <c r="F202" s="67"/>
      <c r="G202" s="67">
        <v>2009</v>
      </c>
      <c r="H202" s="127">
        <f>H192/H191</f>
        <v>1.017457669014955</v>
      </c>
      <c r="I202" s="67"/>
      <c r="J202" s="67"/>
      <c r="K202" s="67">
        <v>2009</v>
      </c>
      <c r="L202" s="127">
        <f>L192/L191</f>
        <v>0.9742622950819673</v>
      </c>
      <c r="M202" s="127"/>
      <c r="N202" s="127">
        <f>N192/N191</f>
        <v>1.0200872053362706</v>
      </c>
      <c r="O202" s="67">
        <v>2009</v>
      </c>
      <c r="Q202" s="127">
        <f>Q192/Q191</f>
        <v>1.0114358322744599</v>
      </c>
      <c r="R202" s="67"/>
      <c r="S202" s="127" t="e">
        <f>S192/S191</f>
        <v>#DIV/0!</v>
      </c>
      <c r="T202" s="67">
        <v>2009</v>
      </c>
      <c r="U202" s="12"/>
      <c r="V202" s="127" t="e">
        <f>V192/V191</f>
        <v>#DIV/0!</v>
      </c>
      <c r="W202" s="127"/>
      <c r="X202" s="127">
        <f>X192/X191</f>
        <v>0.9966941210730272</v>
      </c>
      <c r="Y202" s="67">
        <v>2009</v>
      </c>
      <c r="Z202" s="12"/>
      <c r="AA202" s="127">
        <f>AA192/AA191</f>
        <v>1</v>
      </c>
      <c r="AB202" s="67"/>
      <c r="AC202" s="127">
        <f>AC192/AC191</f>
        <v>0.7979411204062273</v>
      </c>
      <c r="AD202" s="67">
        <v>2009</v>
      </c>
      <c r="AE202" s="12"/>
      <c r="AF202" s="127">
        <f>AF192/AF191</f>
        <v>0.96</v>
      </c>
      <c r="AI202" s="67">
        <v>2009</v>
      </c>
      <c r="AJ202" s="127">
        <f>AJ192/AJ191</f>
        <v>1.033492822966507</v>
      </c>
    </row>
    <row r="203" spans="1:36" ht="12.7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I203" s="67"/>
      <c r="AJ203" s="67"/>
    </row>
    <row r="204" spans="1:36" ht="12.75">
      <c r="A204" s="67"/>
      <c r="B204" s="67"/>
      <c r="C204" s="67"/>
      <c r="D204" s="67"/>
      <c r="E204" s="67"/>
      <c r="F204" s="67"/>
      <c r="G204" s="67" t="s">
        <v>101</v>
      </c>
      <c r="H204" s="67">
        <f>GEOMEAN(H197:H202)</f>
        <v>1.0123555701328284</v>
      </c>
      <c r="I204" s="67"/>
      <c r="J204" s="67"/>
      <c r="K204" s="67" t="s">
        <v>101</v>
      </c>
      <c r="L204" s="67">
        <f>GEOMEAN(L197:L202)</f>
        <v>0.9979929592282852</v>
      </c>
      <c r="M204" s="67"/>
      <c r="N204" s="67">
        <f>GEOMEAN(N197:N202)</f>
        <v>1.037201189957773</v>
      </c>
      <c r="O204" s="67" t="s">
        <v>101</v>
      </c>
      <c r="Q204" s="67">
        <f>GEOMEAN(Q197:Q202)</f>
        <v>1.0225548544569207</v>
      </c>
      <c r="R204" s="67"/>
      <c r="S204" s="67" t="e">
        <f>GEOMEAN(S197:S202)</f>
        <v>#DIV/0!</v>
      </c>
      <c r="T204" s="67" t="s">
        <v>101</v>
      </c>
      <c r="U204" s="12"/>
      <c r="V204" s="67" t="e">
        <f>GEOMEAN(V197:V202)</f>
        <v>#DIV/0!</v>
      </c>
      <c r="W204" s="67"/>
      <c r="X204" s="67">
        <f>GEOMEAN(X197:X202)</f>
        <v>0.9993379590112926</v>
      </c>
      <c r="Y204" s="67" t="s">
        <v>101</v>
      </c>
      <c r="Z204" s="12"/>
      <c r="AA204" s="67">
        <f>GEOMEAN(AA197:AA202)</f>
        <v>1</v>
      </c>
      <c r="AB204" s="67"/>
      <c r="AC204" s="67">
        <f>GEOMEAN(AC197:AC202)</f>
        <v>0.9554798490279702</v>
      </c>
      <c r="AD204" s="67" t="s">
        <v>101</v>
      </c>
      <c r="AE204" s="12"/>
      <c r="AF204" s="67">
        <f>GEOMEAN(AF197:AF202)</f>
        <v>1.0354173175309886</v>
      </c>
      <c r="AI204" s="67" t="s">
        <v>101</v>
      </c>
      <c r="AJ204" s="193">
        <f>GEOMEAN(AJ197:AJ202)</f>
        <v>0.9999999999999999</v>
      </c>
    </row>
    <row r="205" spans="1:31" ht="12.7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5"/>
      <c r="X205" s="67"/>
      <c r="Y205" s="67"/>
      <c r="Z205" s="67"/>
      <c r="AA205" s="67"/>
      <c r="AB205" s="67"/>
      <c r="AC205" s="65"/>
      <c r="AD205" s="67"/>
      <c r="AE205" s="67"/>
    </row>
    <row r="206" spans="1:31" ht="12.7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5"/>
      <c r="X206" s="67"/>
      <c r="Y206" s="67"/>
      <c r="Z206" s="67"/>
      <c r="AA206" s="67"/>
      <c r="AB206" s="67"/>
      <c r="AC206" s="65"/>
      <c r="AD206" s="67"/>
      <c r="AE206" s="67"/>
    </row>
    <row r="207" spans="1:31" ht="12.7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12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5"/>
      <c r="X207" s="67"/>
      <c r="Y207" s="67"/>
      <c r="Z207" s="67"/>
      <c r="AA207" s="67"/>
      <c r="AB207" s="67"/>
      <c r="AC207" s="65"/>
      <c r="AD207" s="67"/>
      <c r="AE207" s="67"/>
    </row>
    <row r="208" spans="1:31" ht="12.7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5"/>
      <c r="X208" s="67"/>
      <c r="Y208" s="67"/>
      <c r="Z208" s="67"/>
      <c r="AA208" s="67"/>
      <c r="AB208" s="67"/>
      <c r="AC208" s="65"/>
      <c r="AD208" s="67"/>
      <c r="AE208" s="67"/>
    </row>
    <row r="209" spans="1:31" ht="12.7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5"/>
      <c r="X209" s="67"/>
      <c r="Y209" s="67"/>
      <c r="Z209" s="67"/>
      <c r="AA209" s="67"/>
      <c r="AB209" s="67"/>
      <c r="AC209" s="65"/>
      <c r="AD209" s="67"/>
      <c r="AE209" s="67"/>
    </row>
    <row r="210" spans="1:31" ht="12.7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5"/>
      <c r="X210" s="67"/>
      <c r="Y210" s="67"/>
      <c r="Z210" s="67"/>
      <c r="AA210" s="67"/>
      <c r="AB210" s="67"/>
      <c r="AC210" s="65"/>
      <c r="AD210" s="67"/>
      <c r="AE210" s="67"/>
    </row>
    <row r="211" spans="1:31" ht="12.7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5"/>
      <c r="X211" s="67"/>
      <c r="Y211" s="67"/>
      <c r="Z211" s="67"/>
      <c r="AA211" s="67"/>
      <c r="AB211" s="67"/>
      <c r="AC211" s="65"/>
      <c r="AD211" s="67"/>
      <c r="AE211" s="67"/>
    </row>
    <row r="212" spans="1:31" ht="12.7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5"/>
      <c r="X212" s="67"/>
      <c r="Y212" s="67"/>
      <c r="Z212" s="67"/>
      <c r="AA212" s="67"/>
      <c r="AB212" s="67"/>
      <c r="AC212" s="65"/>
      <c r="AD212" s="67"/>
      <c r="AE212" s="67"/>
    </row>
    <row r="213" spans="1:31" ht="12.7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5"/>
      <c r="X213" s="67"/>
      <c r="Y213" s="67"/>
      <c r="Z213" s="67"/>
      <c r="AA213" s="67"/>
      <c r="AB213" s="67"/>
      <c r="AC213" s="65"/>
      <c r="AD213" s="67"/>
      <c r="AE213" s="67"/>
    </row>
    <row r="214" spans="1:31" ht="12.7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5"/>
      <c r="X214" s="67"/>
      <c r="Y214" s="67"/>
      <c r="Z214" s="67"/>
      <c r="AA214" s="67"/>
      <c r="AB214" s="67"/>
      <c r="AC214" s="65"/>
      <c r="AD214" s="67"/>
      <c r="AE214" s="67"/>
    </row>
    <row r="215" spans="1:31" ht="12.7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5"/>
      <c r="X215" s="67"/>
      <c r="Y215" s="67"/>
      <c r="Z215" s="67"/>
      <c r="AA215" s="67"/>
      <c r="AB215" s="67"/>
      <c r="AC215" s="65"/>
      <c r="AD215" s="67"/>
      <c r="AE215" s="67"/>
    </row>
    <row r="216" spans="1:31" ht="12.7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5"/>
      <c r="X216" s="67"/>
      <c r="Y216" s="67"/>
      <c r="Z216" s="67"/>
      <c r="AA216" s="67"/>
      <c r="AB216" s="67"/>
      <c r="AC216" s="65"/>
      <c r="AD216" s="67"/>
      <c r="AE216" s="67"/>
    </row>
    <row r="217" spans="1:31" ht="12.7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5"/>
      <c r="X217" s="67"/>
      <c r="Y217" s="67"/>
      <c r="Z217" s="67"/>
      <c r="AA217" s="67"/>
      <c r="AB217" s="67"/>
      <c r="AC217" s="65"/>
      <c r="AD217" s="67"/>
      <c r="AE217" s="67"/>
    </row>
  </sheetData>
  <sheetProtection/>
  <mergeCells count="14">
    <mergeCell ref="X185:AA185"/>
    <mergeCell ref="AC185:AF185"/>
    <mergeCell ref="AH185:AJ185"/>
    <mergeCell ref="F185:H185"/>
    <mergeCell ref="J185:L185"/>
    <mergeCell ref="N185:Q185"/>
    <mergeCell ref="S185:V185"/>
    <mergeCell ref="AH12:AJ12"/>
    <mergeCell ref="F12:H12"/>
    <mergeCell ref="J12:L12"/>
    <mergeCell ref="N12:Q12"/>
    <mergeCell ref="S12:V12"/>
    <mergeCell ref="X12:AA12"/>
    <mergeCell ref="AC12:AF1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2"/>
  <sheetViews>
    <sheetView zoomScalePageLayoutView="0" workbookViewId="0" topLeftCell="A18">
      <selection activeCell="H20" sqref="H20"/>
    </sheetView>
  </sheetViews>
  <sheetFormatPr defaultColWidth="9.140625" defaultRowHeight="12.75"/>
  <cols>
    <col min="1" max="1" width="22.28125" style="0" customWidth="1"/>
    <col min="2" max="2" width="13.8515625" style="1" hidden="1" customWidth="1"/>
    <col min="3" max="3" width="13.140625" style="1" hidden="1" customWidth="1"/>
    <col min="4" max="4" width="13.00390625" style="1" hidden="1" customWidth="1"/>
    <col min="5" max="5" width="12.57421875" style="1" hidden="1" customWidth="1"/>
    <col min="6" max="6" width="14.00390625" style="1" bestFit="1" customWidth="1"/>
    <col min="7" max="7" width="13.57421875" style="1" customWidth="1"/>
    <col min="8" max="8" width="12.7109375" style="1" customWidth="1"/>
    <col min="9" max="9" width="13.00390625" style="1" customWidth="1"/>
    <col min="10" max="10" width="14.00390625" style="1" bestFit="1" customWidth="1"/>
    <col min="11" max="11" width="12.8515625" style="1" customWidth="1"/>
    <col min="12" max="12" width="14.00390625" style="17" bestFit="1" customWidth="1"/>
    <col min="13" max="13" width="14.00390625" style="0" bestFit="1" customWidth="1"/>
    <col min="15" max="15" width="12.8515625" style="0" bestFit="1" customWidth="1"/>
    <col min="16" max="16" width="14.00390625" style="0" bestFit="1" customWidth="1"/>
  </cols>
  <sheetData>
    <row r="1" ht="12.75">
      <c r="A1" s="188" t="s">
        <v>110</v>
      </c>
    </row>
    <row r="2" spans="1:11" ht="12.75">
      <c r="A2" s="99" t="s">
        <v>91</v>
      </c>
      <c r="B2" s="31"/>
      <c r="C2" s="31"/>
      <c r="D2" s="31"/>
      <c r="E2" s="31"/>
      <c r="F2" s="31"/>
      <c r="G2" s="31"/>
      <c r="H2" s="31"/>
      <c r="I2" s="31"/>
      <c r="J2" s="31"/>
      <c r="K2" s="17" t="s">
        <v>65</v>
      </c>
    </row>
    <row r="3" spans="1:10" ht="12.75">
      <c r="A3" s="99" t="s">
        <v>92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2.75">
      <c r="A4" s="99" t="s">
        <v>93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2.75">
      <c r="A5" s="99" t="s">
        <v>94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2.75">
      <c r="A6" s="100" t="s">
        <v>95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2.75">
      <c r="A7" s="100" t="s">
        <v>96</v>
      </c>
      <c r="B7" s="31"/>
      <c r="C7" s="31"/>
      <c r="D7" s="31"/>
      <c r="E7" s="31"/>
      <c r="F7" s="31"/>
      <c r="G7" s="31"/>
      <c r="H7" s="31"/>
      <c r="I7" s="31"/>
      <c r="J7" s="31"/>
    </row>
    <row r="8" spans="1:13" ht="38.25">
      <c r="A8" s="20"/>
      <c r="B8" s="38"/>
      <c r="C8" s="38"/>
      <c r="D8" s="38"/>
      <c r="E8" s="38"/>
      <c r="F8" s="38" t="s">
        <v>39</v>
      </c>
      <c r="G8" s="38" t="s">
        <v>40</v>
      </c>
      <c r="H8" s="38" t="s">
        <v>41</v>
      </c>
      <c r="I8" s="38" t="s">
        <v>42</v>
      </c>
      <c r="J8" s="38" t="s">
        <v>49</v>
      </c>
      <c r="K8" s="38" t="s">
        <v>60</v>
      </c>
      <c r="L8" s="38" t="s">
        <v>50</v>
      </c>
      <c r="M8" s="30" t="s">
        <v>61</v>
      </c>
    </row>
    <row r="9" spans="1:13" ht="12.75">
      <c r="A9" s="131" t="s">
        <v>45</v>
      </c>
      <c r="B9" s="186"/>
      <c r="C9" s="186"/>
      <c r="D9" s="26"/>
      <c r="E9" s="186"/>
      <c r="F9" s="132">
        <f>'Purchased Power Model - Cust'!B110</f>
        <v>87538158.309</v>
      </c>
      <c r="G9" s="132">
        <f>'Purchased Power Model - Cust'!B111</f>
        <v>93149276.74699995</v>
      </c>
      <c r="H9" s="132">
        <f>'Purchased Power Model - Cust'!B112</f>
        <v>89994813.21200423</v>
      </c>
      <c r="I9" s="132">
        <f>'Purchased Power Model - Cust'!B113</f>
        <v>93340625.96783495</v>
      </c>
      <c r="J9" s="132">
        <f>'Purchased Power Model - Cust'!B114</f>
        <v>93216960.02268098</v>
      </c>
      <c r="K9" s="132">
        <f>'Purchased Power Model - Cust'!B115</f>
        <v>92763577.66033001</v>
      </c>
      <c r="L9" s="133"/>
      <c r="M9" s="134"/>
    </row>
    <row r="10" spans="1:13" ht="51">
      <c r="A10" s="189" t="s">
        <v>111</v>
      </c>
      <c r="B10" s="186"/>
      <c r="C10" s="186"/>
      <c r="D10" s="186"/>
      <c r="E10" s="186"/>
      <c r="F10" s="132">
        <f>'Purchased Power Model - Cust'!J110</f>
        <v>89501024.42949007</v>
      </c>
      <c r="G10" s="132">
        <f>'Purchased Power Model - Cust'!J111</f>
        <v>91235304.51545452</v>
      </c>
      <c r="H10" s="132">
        <f>'Purchased Power Model - Cust'!J112</f>
        <v>89650115.97665498</v>
      </c>
      <c r="I10" s="132">
        <f>'Purchased Power Model - Cust'!J113</f>
        <v>93495147.33869392</v>
      </c>
      <c r="J10" s="132">
        <f>'Purchased Power Model - Cust'!J114</f>
        <v>93661942.95502678</v>
      </c>
      <c r="K10" s="132">
        <f>'Purchased Power Model - Cust'!J115</f>
        <v>92459876.7035301</v>
      </c>
      <c r="L10" s="132">
        <f>'Purchased Power Model - Cust'!J116</f>
        <v>92260481.6351594</v>
      </c>
      <c r="M10" s="132">
        <f>'Purchased Power Model - Cust'!J117</f>
        <v>94084219.41874155</v>
      </c>
    </row>
    <row r="11" spans="1:16" ht="12.75">
      <c r="A11" s="131" t="s">
        <v>6</v>
      </c>
      <c r="B11" s="187"/>
      <c r="C11" s="187"/>
      <c r="D11" s="187"/>
      <c r="E11" s="187"/>
      <c r="F11" s="135">
        <f aca="true" t="shared" si="0" ref="F11:K11">(F10-F9)/F9</f>
        <v>0.022422977115435467</v>
      </c>
      <c r="G11" s="135">
        <f t="shared" si="0"/>
        <v>-0.02054736545882066</v>
      </c>
      <c r="H11" s="135">
        <f t="shared" si="0"/>
        <v>-0.003830190019254069</v>
      </c>
      <c r="I11" s="135">
        <f t="shared" si="0"/>
        <v>0.001655456766619662</v>
      </c>
      <c r="J11" s="135">
        <f t="shared" si="0"/>
        <v>0.0047736263040279595</v>
      </c>
      <c r="K11" s="135">
        <f t="shared" si="0"/>
        <v>-0.0032739245775099727</v>
      </c>
      <c r="L11" s="136"/>
      <c r="M11" s="137"/>
      <c r="N11" s="34"/>
      <c r="O11" s="20"/>
      <c r="P11" s="20"/>
    </row>
    <row r="12" spans="2:13" ht="12.75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4"/>
    </row>
    <row r="13" spans="1:11" ht="12.75">
      <c r="A13" s="16"/>
      <c r="B13" s="27"/>
      <c r="C13" s="27"/>
      <c r="D13" s="27"/>
      <c r="E13" s="27"/>
      <c r="F13" s="27"/>
      <c r="G13" s="27"/>
      <c r="H13" s="27"/>
      <c r="I13" s="27"/>
      <c r="K13" s="17"/>
    </row>
    <row r="14" spans="1:16" ht="15.75">
      <c r="A14" s="29" t="s">
        <v>46</v>
      </c>
      <c r="N14" s="225"/>
      <c r="O14" s="226"/>
      <c r="P14" s="226"/>
    </row>
    <row r="15" spans="1:15" ht="12.75">
      <c r="A15" s="28" t="s">
        <v>52</v>
      </c>
      <c r="O15" s="227"/>
    </row>
    <row r="16" spans="1:13" ht="12.75">
      <c r="A16" t="s">
        <v>36</v>
      </c>
      <c r="B16" s="4"/>
      <c r="C16" s="4"/>
      <c r="D16" s="4"/>
      <c r="E16" s="4"/>
      <c r="F16" s="18">
        <f>'Data Input'!H187</f>
        <v>2580.6666666666665</v>
      </c>
      <c r="G16" s="18">
        <f>'Data Input'!H188</f>
        <v>2603.0833333333335</v>
      </c>
      <c r="H16" s="18">
        <f>'Data Input'!H189</f>
        <v>2610.25</v>
      </c>
      <c r="I16" s="18">
        <f>'Data Input'!H190</f>
        <v>2642.9166666666665</v>
      </c>
      <c r="J16" s="18">
        <f>'Data Input'!H191</f>
        <v>2697</v>
      </c>
      <c r="K16" s="18">
        <f>'Data Input'!H192</f>
        <v>2744.0833333333335</v>
      </c>
      <c r="L16" s="18">
        <f>'Data Input'!H193</f>
        <v>2777.988047408659</v>
      </c>
      <c r="M16" s="18">
        <f>'Data Input'!H194</f>
        <v>2812.311673556576</v>
      </c>
    </row>
    <row r="17" spans="1:16" ht="12.75">
      <c r="A17" t="s">
        <v>37</v>
      </c>
      <c r="B17" s="4"/>
      <c r="C17" s="4"/>
      <c r="D17" s="4"/>
      <c r="E17" s="4"/>
      <c r="F17" s="18">
        <f>Residential!B103</f>
        <v>35384765.95503498</v>
      </c>
      <c r="G17" s="18">
        <f>Residential!B104</f>
        <v>34829575.04250899</v>
      </c>
      <c r="H17" s="18">
        <f>Residential!B105</f>
        <v>33237935.62252032</v>
      </c>
      <c r="I17" s="18">
        <f>Residential!B106</f>
        <v>33976662.98885321</v>
      </c>
      <c r="J17" s="18">
        <f>Residential!B107</f>
        <v>34709665.71887398</v>
      </c>
      <c r="K17" s="18">
        <f>Residential!B108</f>
        <v>34307485.9909314</v>
      </c>
      <c r="L17" s="18">
        <f>Residential!K109</f>
        <v>33832404.61663192</v>
      </c>
      <c r="M17" s="18">
        <f>Residential!K110-'Allocation of CDM'!E12</f>
        <v>33427923.674729392</v>
      </c>
      <c r="N17" s="207"/>
      <c r="O17" s="209"/>
      <c r="P17" s="210"/>
    </row>
    <row r="18" spans="1:16" ht="12.75">
      <c r="A18" t="s">
        <v>124</v>
      </c>
      <c r="F18" s="18">
        <f aca="true" t="shared" si="1" ref="F18:M18">F17/F16</f>
        <v>13711.482545221512</v>
      </c>
      <c r="G18" s="18">
        <f t="shared" si="1"/>
        <v>13380.1229474696</v>
      </c>
      <c r="H18" s="18">
        <f t="shared" si="1"/>
        <v>12733.62153913239</v>
      </c>
      <c r="I18" s="18">
        <f t="shared" si="1"/>
        <v>12855.745100622373</v>
      </c>
      <c r="J18" s="18">
        <f t="shared" si="1"/>
        <v>12869.731449341481</v>
      </c>
      <c r="K18" s="18">
        <f t="shared" si="1"/>
        <v>12502.348443353178</v>
      </c>
      <c r="L18" s="18">
        <f t="shared" si="1"/>
        <v>12178.74376680317</v>
      </c>
      <c r="M18" s="18">
        <f t="shared" si="1"/>
        <v>11886.27988463844</v>
      </c>
      <c r="N18" s="207"/>
      <c r="P18" s="210"/>
    </row>
    <row r="19" spans="6:16" ht="12.75">
      <c r="F19" s="18"/>
      <c r="G19" s="18"/>
      <c r="H19" s="18"/>
      <c r="I19" s="18"/>
      <c r="J19" s="18"/>
      <c r="K19" s="18"/>
      <c r="L19" s="18"/>
      <c r="M19" s="18"/>
      <c r="N19" s="207"/>
      <c r="P19" s="210"/>
    </row>
    <row r="20" spans="1:16" ht="12.75">
      <c r="A20" s="28" t="s">
        <v>105</v>
      </c>
      <c r="F20" s="205"/>
      <c r="G20" s="205"/>
      <c r="H20" s="205"/>
      <c r="I20" s="205"/>
      <c r="J20" s="205"/>
      <c r="K20" s="205"/>
      <c r="L20" s="206"/>
      <c r="M20" s="205"/>
      <c r="N20" s="207"/>
      <c r="P20" s="210"/>
    </row>
    <row r="21" spans="1:16" ht="12.75">
      <c r="A21" t="s">
        <v>36</v>
      </c>
      <c r="B21" s="4"/>
      <c r="C21" s="4"/>
      <c r="D21" s="4"/>
      <c r="E21" s="4"/>
      <c r="F21" s="18">
        <f>'Data Input'!L187</f>
        <v>500.25</v>
      </c>
      <c r="G21" s="18">
        <f>'Data Input'!L188</f>
        <v>502.8333333333333</v>
      </c>
      <c r="H21" s="18">
        <f>'Data Input'!L189</f>
        <v>505.1666666666667</v>
      </c>
      <c r="I21" s="18">
        <f>'Data Input'!L190</f>
        <v>529</v>
      </c>
      <c r="J21" s="18">
        <f>'Data Input'!L191</f>
        <v>508.3333333333333</v>
      </c>
      <c r="K21" s="18">
        <f>'Data Input'!L192</f>
        <v>495.25</v>
      </c>
      <c r="L21" s="18">
        <f>'Data Input'!L193</f>
        <v>494.2560130578083</v>
      </c>
      <c r="M21" s="18">
        <f>'Data Input'!L194</f>
        <v>493.26402108793604</v>
      </c>
      <c r="N21" s="207"/>
      <c r="P21" s="210"/>
    </row>
    <row r="22" spans="1:16" ht="12.75">
      <c r="A22" t="s">
        <v>37</v>
      </c>
      <c r="B22" s="4"/>
      <c r="C22" s="4"/>
      <c r="D22" s="4"/>
      <c r="E22" s="4"/>
      <c r="F22" s="18">
        <f>'GS &lt; 50 kW'!B103</f>
        <v>16475394.88003023</v>
      </c>
      <c r="G22" s="18">
        <f>'GS &lt; 50 kW'!B104</f>
        <v>16712968.307198184</v>
      </c>
      <c r="H22" s="18">
        <f>'GS &lt; 50 kW'!B105</f>
        <v>16473585.924806353</v>
      </c>
      <c r="I22" s="18">
        <f>'GS &lt; 50 kW'!B106</f>
        <v>16945671.78348763</v>
      </c>
      <c r="J22" s="18">
        <f>'GS &lt; 50 kW'!B107</f>
        <v>17104385.84923483</v>
      </c>
      <c r="K22" s="18">
        <f>'GS &lt; 50 kW'!B108</f>
        <v>16323229.77517476</v>
      </c>
      <c r="L22" s="18">
        <f>'GS &lt; 50 kW'!J109</f>
        <v>16748563.80630173</v>
      </c>
      <c r="M22" s="18">
        <f>'GS &lt; 50 kW'!J110-'Allocation of CDM'!E13</f>
        <v>16733378.976082357</v>
      </c>
      <c r="N22" s="207"/>
      <c r="O22" s="209"/>
      <c r="P22" s="210"/>
    </row>
    <row r="23" spans="1:16" ht="12.75">
      <c r="A23" t="s">
        <v>124</v>
      </c>
      <c r="F23" s="18">
        <f aca="true" t="shared" si="2" ref="F23:M23">F22/F21</f>
        <v>32934.32259876108</v>
      </c>
      <c r="G23" s="18">
        <f t="shared" si="2"/>
        <v>33237.59026953566</v>
      </c>
      <c r="H23" s="18">
        <f t="shared" si="2"/>
        <v>32610.19978516599</v>
      </c>
      <c r="I23" s="18">
        <f t="shared" si="2"/>
        <v>32033.406017935027</v>
      </c>
      <c r="J23" s="18">
        <f t="shared" si="2"/>
        <v>33647.97216242918</v>
      </c>
      <c r="K23" s="18">
        <f t="shared" si="2"/>
        <v>32959.57551776832</v>
      </c>
      <c r="L23" s="18">
        <f t="shared" si="2"/>
        <v>33886.413849947065</v>
      </c>
      <c r="M23" s="18">
        <f t="shared" si="2"/>
        <v>33923.777653953875</v>
      </c>
      <c r="N23" s="207"/>
      <c r="P23" s="210"/>
    </row>
    <row r="24" spans="6:16" ht="12.75">
      <c r="F24" s="18"/>
      <c r="G24" s="18"/>
      <c r="H24" s="18"/>
      <c r="I24" s="18"/>
      <c r="J24" s="18"/>
      <c r="K24" s="18"/>
      <c r="L24" s="18"/>
      <c r="M24" s="18"/>
      <c r="N24" s="207"/>
      <c r="P24" s="210"/>
    </row>
    <row r="25" spans="1:16" ht="12.75">
      <c r="A25" s="28" t="s">
        <v>106</v>
      </c>
      <c r="M25" s="4"/>
      <c r="N25" s="207"/>
      <c r="P25" s="210"/>
    </row>
    <row r="26" spans="1:16" ht="12.75">
      <c r="A26" t="s">
        <v>36</v>
      </c>
      <c r="B26" s="4"/>
      <c r="C26" s="4"/>
      <c r="D26" s="4"/>
      <c r="E26" s="4"/>
      <c r="F26" s="18">
        <f>'Data Input'!Q187</f>
        <v>59.333333333333336</v>
      </c>
      <c r="G26" s="18">
        <f>'Data Input'!Q188</f>
        <v>60.25</v>
      </c>
      <c r="H26" s="18">
        <f>'Data Input'!Q189</f>
        <v>60.5</v>
      </c>
      <c r="I26" s="18">
        <f>'Data Input'!Q190</f>
        <v>64.25</v>
      </c>
      <c r="J26" s="18">
        <f>'Data Input'!Q191</f>
        <v>65.58333333333333</v>
      </c>
      <c r="K26" s="18">
        <f>'Data Input'!Q192</f>
        <v>66.33333333333333</v>
      </c>
      <c r="L26" s="18">
        <f>'Data Input'!Q193</f>
        <v>67.09191020753917</v>
      </c>
      <c r="M26" s="18">
        <f>'Data Input'!Q194</f>
        <v>67.85916203964571</v>
      </c>
      <c r="N26" s="207"/>
      <c r="P26" s="210"/>
    </row>
    <row r="27" spans="1:16" ht="12.75">
      <c r="A27" t="s">
        <v>37</v>
      </c>
      <c r="B27" s="4"/>
      <c r="C27" s="4"/>
      <c r="D27" s="4"/>
      <c r="E27" s="4"/>
      <c r="F27" s="18">
        <f>'GS &gt; 50 kW'!B103</f>
        <v>30992422.888720956</v>
      </c>
      <c r="G27" s="18">
        <f>'GS &gt; 50 kW'!B104</f>
        <v>36540578.57547704</v>
      </c>
      <c r="H27" s="18">
        <f>'GS &gt; 50 kW'!B105</f>
        <v>35380705.80011336</v>
      </c>
      <c r="I27" s="18">
        <f>'GS &gt; 50 kW'!B106</f>
        <v>37168352.503306255</v>
      </c>
      <c r="J27" s="18">
        <f>'GS &gt; 50 kW'!B107</f>
        <v>36469789.845078416</v>
      </c>
      <c r="K27" s="18">
        <f>'GS &gt; 50 kW'!B108</f>
        <v>37202366.002267145</v>
      </c>
      <c r="L27" s="18">
        <f>'GS &gt; 50 kW'!K109</f>
        <v>36171050.253849566</v>
      </c>
      <c r="M27" s="18">
        <f>'GS &gt; 50 kW'!K110-'Allocation of CDM'!E14</f>
        <v>37802659.34337273</v>
      </c>
      <c r="N27" s="207"/>
      <c r="O27" s="209"/>
      <c r="P27" s="210"/>
    </row>
    <row r="28" spans="1:16" ht="12.75">
      <c r="A28" t="s">
        <v>38</v>
      </c>
      <c r="B28" s="4"/>
      <c r="C28" s="4"/>
      <c r="D28" s="4"/>
      <c r="E28" s="4"/>
      <c r="F28" s="18">
        <f>'Data Input'!P187</f>
        <v>81896.48</v>
      </c>
      <c r="G28" s="18">
        <f>'Data Input'!P188</f>
        <v>89197.49999999999</v>
      </c>
      <c r="H28" s="18">
        <f>'Data Input'!P189</f>
        <v>88798.15999999999</v>
      </c>
      <c r="I28" s="18">
        <f>'Data Input'!P190</f>
        <v>90488.68999999999</v>
      </c>
      <c r="J28" s="18">
        <f>'Data Input'!P191</f>
        <v>89597.312</v>
      </c>
      <c r="K28" s="18">
        <f>'Data Input'!P192</f>
        <v>94156.337</v>
      </c>
      <c r="L28" s="200">
        <f>'Data Input'!P193</f>
        <v>96047.6746750301</v>
      </c>
      <c r="M28" s="200">
        <f>'Data Input'!P194-'Allocation of CDM'!E35</f>
        <v>97727.00403829875</v>
      </c>
      <c r="N28" s="207" t="s">
        <v>122</v>
      </c>
      <c r="P28" s="210"/>
    </row>
    <row r="29" spans="1:16" ht="12.75">
      <c r="A29" t="s">
        <v>124</v>
      </c>
      <c r="F29" s="18">
        <f aca="true" t="shared" si="3" ref="F29:M29">F27/F26</f>
        <v>522344.20598967903</v>
      </c>
      <c r="G29" s="18">
        <f t="shared" si="3"/>
        <v>606482.6319581252</v>
      </c>
      <c r="H29" s="18">
        <f t="shared" si="3"/>
        <v>584805.0545473283</v>
      </c>
      <c r="I29" s="18">
        <f t="shared" si="3"/>
        <v>578495.758806323</v>
      </c>
      <c r="J29" s="18">
        <f t="shared" si="3"/>
        <v>556083.1996708272</v>
      </c>
      <c r="K29" s="18">
        <f t="shared" si="3"/>
        <v>560839.6884763892</v>
      </c>
      <c r="L29" s="18">
        <f t="shared" si="3"/>
        <v>539126.850643537</v>
      </c>
      <c r="M29" s="18">
        <f t="shared" si="3"/>
        <v>557075.2453631404</v>
      </c>
      <c r="N29" s="207"/>
      <c r="P29" s="210"/>
    </row>
    <row r="30" spans="10:16" ht="12.75">
      <c r="J30" s="34"/>
      <c r="K30" s="17"/>
      <c r="M30" s="18"/>
      <c r="N30" s="207"/>
      <c r="P30" s="210"/>
    </row>
    <row r="31" spans="1:16" ht="12.75">
      <c r="A31" s="28" t="s">
        <v>107</v>
      </c>
      <c r="M31" s="4"/>
      <c r="N31" s="207"/>
      <c r="P31" s="210"/>
    </row>
    <row r="32" spans="1:16" ht="12.75">
      <c r="A32" t="s">
        <v>62</v>
      </c>
      <c r="B32" s="4"/>
      <c r="C32" s="4"/>
      <c r="D32" s="4"/>
      <c r="E32" s="4"/>
      <c r="F32" s="4">
        <f>'Data Input'!AF187</f>
        <v>10.083333333333334</v>
      </c>
      <c r="G32" s="4">
        <f>'Data Input'!AF188</f>
        <v>13.166666666666666</v>
      </c>
      <c r="H32" s="4">
        <f>'Data Input'!AF189</f>
        <v>13</v>
      </c>
      <c r="I32" s="4">
        <f>'Data Input'!AF190</f>
        <v>15</v>
      </c>
      <c r="J32" s="4">
        <f>'Data Input'!AF191</f>
        <v>12.5</v>
      </c>
      <c r="K32" s="4">
        <f>'Data Input'!AF192</f>
        <v>12</v>
      </c>
      <c r="L32" s="4">
        <f>'Data Input'!AF193</f>
        <v>12.425007810371863</v>
      </c>
      <c r="M32" s="4">
        <f>'Data Input'!AF194</f>
        <v>12</v>
      </c>
      <c r="N32" s="207"/>
      <c r="O32" s="209"/>
      <c r="P32" s="210"/>
    </row>
    <row r="33" spans="1:16" ht="12.75">
      <c r="A33" t="s">
        <v>37</v>
      </c>
      <c r="B33" s="4"/>
      <c r="C33" s="4"/>
      <c r="D33" s="4"/>
      <c r="E33" s="4"/>
      <c r="F33" s="4">
        <f>Sentinel!B103</f>
        <v>16004.137540147363</v>
      </c>
      <c r="G33" s="4">
        <f>Sentinel!B104</f>
        <v>16017.03192896278</v>
      </c>
      <c r="H33" s="4">
        <f>Sentinel!B105</f>
        <v>15985.849234838464</v>
      </c>
      <c r="I33" s="4">
        <f>Sentinel!B106</f>
        <v>16006.17797090497</v>
      </c>
      <c r="J33" s="4">
        <f>Sentinel!B107</f>
        <v>15972.36</v>
      </c>
      <c r="K33" s="4">
        <f>Sentinel!B108</f>
        <v>12745.002833931609</v>
      </c>
      <c r="L33" s="192">
        <f>Sentinel!B109</f>
        <v>12745</v>
      </c>
      <c r="M33" s="192">
        <f>Sentinel!B110</f>
        <v>12745</v>
      </c>
      <c r="N33" s="207" t="s">
        <v>120</v>
      </c>
      <c r="P33" s="210"/>
    </row>
    <row r="34" spans="1:16" ht="12.75">
      <c r="A34" t="s">
        <v>38</v>
      </c>
      <c r="B34" s="4"/>
      <c r="C34" s="4"/>
      <c r="D34" s="4"/>
      <c r="E34" s="4"/>
      <c r="F34" s="4">
        <f>'Data Input'!AE187</f>
        <v>40.79999999999999</v>
      </c>
      <c r="G34" s="4">
        <f>'Data Input'!AE188</f>
        <v>40.79999999999999</v>
      </c>
      <c r="H34" s="4">
        <f>'Data Input'!AE189</f>
        <v>40.79999999999999</v>
      </c>
      <c r="I34" s="4">
        <f>'Data Input'!AE190</f>
        <v>40.79999999999999</v>
      </c>
      <c r="J34" s="4">
        <f>'Data Input'!AE191</f>
        <v>46.67999999999999</v>
      </c>
      <c r="K34" s="4">
        <f>'Data Input'!AE192</f>
        <v>39.48</v>
      </c>
      <c r="L34" s="4">
        <f>'Data Input'!AE193</f>
        <v>37.72234443962426</v>
      </c>
      <c r="M34" s="4">
        <f>'Data Input'!AE194</f>
        <v>36.04293997015328</v>
      </c>
      <c r="N34" s="207"/>
      <c r="P34" s="210"/>
    </row>
    <row r="35" spans="1:16" ht="12.75">
      <c r="A35" t="s">
        <v>124</v>
      </c>
      <c r="B35" s="4"/>
      <c r="C35" s="4"/>
      <c r="D35" s="4"/>
      <c r="E35" s="4"/>
      <c r="F35" s="18">
        <f aca="true" t="shared" si="4" ref="F35:M35">F33/F32</f>
        <v>1587.1871940642013</v>
      </c>
      <c r="G35" s="18">
        <f t="shared" si="4"/>
        <v>1216.483437642743</v>
      </c>
      <c r="H35" s="18">
        <f t="shared" si="4"/>
        <v>1229.6807103721897</v>
      </c>
      <c r="I35" s="18">
        <f t="shared" si="4"/>
        <v>1067.0785313936647</v>
      </c>
      <c r="J35" s="18">
        <f t="shared" si="4"/>
        <v>1277.7888</v>
      </c>
      <c r="K35" s="18">
        <f t="shared" si="4"/>
        <v>1062.0835694943007</v>
      </c>
      <c r="L35" s="18">
        <f t="shared" si="4"/>
        <v>1025.7538823726952</v>
      </c>
      <c r="M35" s="18">
        <f t="shared" si="4"/>
        <v>1062.0833333333333</v>
      </c>
      <c r="N35" s="207"/>
      <c r="P35" s="210"/>
    </row>
    <row r="36" spans="2:16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18"/>
      <c r="M36" s="4"/>
      <c r="N36" s="207"/>
      <c r="P36" s="210"/>
    </row>
    <row r="37" spans="1:16" ht="12.75">
      <c r="A37" s="28" t="s">
        <v>108</v>
      </c>
      <c r="M37" s="4"/>
      <c r="N37" s="207"/>
      <c r="P37" s="210"/>
    </row>
    <row r="38" spans="1:16" ht="12.75">
      <c r="A38" t="s">
        <v>62</v>
      </c>
      <c r="B38" s="4"/>
      <c r="C38" s="4"/>
      <c r="D38" s="4"/>
      <c r="E38" s="4"/>
      <c r="F38" s="4">
        <f>'Data Input'!AA187</f>
        <v>1061</v>
      </c>
      <c r="G38" s="4">
        <f>'Data Input'!AA188</f>
        <v>1061</v>
      </c>
      <c r="H38" s="4">
        <f>'Data Input'!AA189</f>
        <v>1061</v>
      </c>
      <c r="I38" s="4">
        <f>'Data Input'!AA190</f>
        <v>1061</v>
      </c>
      <c r="J38" s="4">
        <f>'Data Input'!AA191</f>
        <v>1061</v>
      </c>
      <c r="K38" s="4">
        <f>'Data Input'!AA192</f>
        <v>1061</v>
      </c>
      <c r="L38" s="4">
        <f>'Data Input'!AA193</f>
        <v>1061</v>
      </c>
      <c r="M38" s="4">
        <f>'Data Input'!AA194</f>
        <v>1061</v>
      </c>
      <c r="N38" s="207"/>
      <c r="P38" s="210"/>
    </row>
    <row r="39" spans="1:16" ht="12.75">
      <c r="A39" t="s">
        <v>37</v>
      </c>
      <c r="B39" s="4"/>
      <c r="C39" s="4"/>
      <c r="D39" s="4"/>
      <c r="E39" s="4"/>
      <c r="F39" s="4">
        <f>Streetlight!B103</f>
        <v>870724.3245796333</v>
      </c>
      <c r="G39" s="4">
        <f>Streetlight!B104</f>
        <v>867845.8435669751</v>
      </c>
      <c r="H39" s="4">
        <f>Streetlight!B105</f>
        <v>867845.6924239561</v>
      </c>
      <c r="I39" s="4">
        <f>Streetlight!B106</f>
        <v>867845.8719062913</v>
      </c>
      <c r="J39" s="4">
        <f>Streetlight!B107</f>
        <v>870724.371811827</v>
      </c>
      <c r="K39" s="4">
        <f>Streetlight!B108</f>
        <v>867845.8624598526</v>
      </c>
      <c r="L39" s="192">
        <f>Streetlight!B109</f>
        <v>867845.8624598526</v>
      </c>
      <c r="M39" s="192">
        <f>Streetlight!B110</f>
        <v>867845.8624598526</v>
      </c>
      <c r="N39" s="207"/>
      <c r="O39" s="209"/>
      <c r="P39" s="210"/>
    </row>
    <row r="40" spans="1:16" ht="12.75">
      <c r="A40" t="s">
        <v>38</v>
      </c>
      <c r="B40" s="4"/>
      <c r="C40" s="4"/>
      <c r="D40" s="4"/>
      <c r="E40" s="4"/>
      <c r="F40" s="4">
        <f>'Data Input'!Z187</f>
        <v>2424</v>
      </c>
      <c r="G40" s="4">
        <f>'Data Input'!Z188</f>
        <v>2424</v>
      </c>
      <c r="H40" s="4">
        <f>'Data Input'!Z189</f>
        <v>2424</v>
      </c>
      <c r="I40" s="4">
        <f>'Data Input'!Z190</f>
        <v>2424</v>
      </c>
      <c r="J40" s="4">
        <f>'Data Input'!Z191</f>
        <v>2424</v>
      </c>
      <c r="K40" s="4">
        <f>'Data Input'!Z192</f>
        <v>2424.01</v>
      </c>
      <c r="L40" s="4">
        <f>'Data Input'!Z193</f>
        <v>2422.4052060229637</v>
      </c>
      <c r="M40" s="4">
        <f>'Data Input'!Z194</f>
        <v>2420.8014744853185</v>
      </c>
      <c r="N40" s="207"/>
      <c r="P40" s="210"/>
    </row>
    <row r="41" spans="1:16" ht="12.75">
      <c r="A41" t="s">
        <v>124</v>
      </c>
      <c r="F41" s="18">
        <f aca="true" t="shared" si="5" ref="F41:M41">F39/F38</f>
        <v>820.6638308950361</v>
      </c>
      <c r="G41" s="18">
        <f t="shared" si="5"/>
        <v>817.9508421931905</v>
      </c>
      <c r="H41" s="18">
        <f t="shared" si="5"/>
        <v>817.9506997398267</v>
      </c>
      <c r="I41" s="18">
        <f t="shared" si="5"/>
        <v>817.9508689031964</v>
      </c>
      <c r="J41" s="18">
        <f t="shared" si="5"/>
        <v>820.6638754117125</v>
      </c>
      <c r="K41" s="18">
        <f t="shared" si="5"/>
        <v>817.9508599998611</v>
      </c>
      <c r="L41" s="18">
        <f t="shared" si="5"/>
        <v>817.9508599998611</v>
      </c>
      <c r="M41" s="18">
        <f t="shared" si="5"/>
        <v>817.9508599998611</v>
      </c>
      <c r="N41" s="207"/>
      <c r="P41" s="210"/>
    </row>
    <row r="42" spans="14:16" ht="12.75">
      <c r="N42" s="207"/>
      <c r="P42" s="210"/>
    </row>
    <row r="43" spans="1:16" ht="12.75">
      <c r="A43" s="28" t="s">
        <v>109</v>
      </c>
      <c r="N43" s="207"/>
      <c r="P43" s="210"/>
    </row>
    <row r="44" spans="1:16" ht="12.75">
      <c r="A44" t="s">
        <v>62</v>
      </c>
      <c r="B44" s="4"/>
      <c r="C44" s="4"/>
      <c r="D44" s="4"/>
      <c r="E44" s="4"/>
      <c r="F44" s="4">
        <f>'Data Input'!AJ187</f>
        <v>18</v>
      </c>
      <c r="G44" s="4">
        <f>'Data Input'!AJ188</f>
        <v>19.583333333333332</v>
      </c>
      <c r="H44" s="4">
        <f>'Data Input'!AJ189</f>
        <v>19.583333333333332</v>
      </c>
      <c r="I44" s="4">
        <f>'Data Input'!AJ190</f>
        <v>21.666666666666668</v>
      </c>
      <c r="J44" s="4">
        <f>'Data Input'!AJ191</f>
        <v>17.416666666666668</v>
      </c>
      <c r="K44" s="4">
        <f>'Data Input'!AJ192</f>
        <v>18</v>
      </c>
      <c r="L44" s="4">
        <f>'Data Input'!AJ193</f>
        <v>17.999999999999996</v>
      </c>
      <c r="M44" s="4">
        <f>'Data Input'!AJ194</f>
        <v>17.999999999999993</v>
      </c>
      <c r="N44" s="207"/>
      <c r="P44" s="210"/>
    </row>
    <row r="45" spans="1:16" ht="12.75">
      <c r="A45" t="s">
        <v>37</v>
      </c>
      <c r="B45" s="4"/>
      <c r="C45" s="4"/>
      <c r="D45" s="4"/>
      <c r="E45" s="4"/>
      <c r="F45" s="4">
        <f>USL!B103</f>
        <v>120580.69147931231</v>
      </c>
      <c r="G45" s="4">
        <f>USL!B104</f>
        <v>124707.79331192138</v>
      </c>
      <c r="H45" s="4">
        <f>USL!B105</f>
        <v>129530.50255053844</v>
      </c>
      <c r="I45" s="4">
        <f>USL!B106</f>
        <v>118250.7651615341</v>
      </c>
      <c r="J45" s="4">
        <f>USL!B107</f>
        <v>59578.28263744568</v>
      </c>
      <c r="K45" s="4">
        <f>USL!B108</f>
        <v>59286.00982429624</v>
      </c>
      <c r="L45" s="192">
        <f>USL!B109</f>
        <v>59000</v>
      </c>
      <c r="M45" s="192">
        <f>USL!B110</f>
        <v>58750</v>
      </c>
      <c r="N45" s="207"/>
      <c r="O45" s="209"/>
      <c r="P45" s="210"/>
    </row>
    <row r="46" spans="1:16" ht="12.75">
      <c r="A46" t="s">
        <v>124</v>
      </c>
      <c r="F46" s="18">
        <f aca="true" t="shared" si="6" ref="F46:M46">F45/F44</f>
        <v>6698.927304406239</v>
      </c>
      <c r="G46" s="18">
        <f t="shared" si="6"/>
        <v>6368.0575308215175</v>
      </c>
      <c r="H46" s="18">
        <f t="shared" si="6"/>
        <v>6614.32353449558</v>
      </c>
      <c r="I46" s="18">
        <f t="shared" si="6"/>
        <v>5457.727622840035</v>
      </c>
      <c r="J46" s="18">
        <f t="shared" si="6"/>
        <v>3420.762639470565</v>
      </c>
      <c r="K46" s="18">
        <f t="shared" si="6"/>
        <v>3293.667212460902</v>
      </c>
      <c r="L46" s="18">
        <f t="shared" si="6"/>
        <v>3277.7777777777783</v>
      </c>
      <c r="M46" s="18">
        <f t="shared" si="6"/>
        <v>3263.88888888889</v>
      </c>
      <c r="N46" s="207"/>
      <c r="P46" s="210"/>
    </row>
    <row r="47" spans="13:16" ht="12.75">
      <c r="M47" s="4"/>
      <c r="N47" s="207"/>
      <c r="P47" s="210"/>
    </row>
    <row r="48" spans="1:16" ht="12.75">
      <c r="A48" s="28" t="s">
        <v>63</v>
      </c>
      <c r="B48" s="4"/>
      <c r="C48" s="4"/>
      <c r="D48" s="4"/>
      <c r="E48" s="4"/>
      <c r="F48" s="4"/>
      <c r="G48" s="4"/>
      <c r="H48" s="4"/>
      <c r="J48" s="4"/>
      <c r="K48" s="4"/>
      <c r="L48" s="18"/>
      <c r="N48" s="207"/>
      <c r="P48" s="210"/>
    </row>
    <row r="49" spans="1:16" ht="12.75">
      <c r="A49" t="s">
        <v>44</v>
      </c>
      <c r="B49" s="4"/>
      <c r="C49" s="4"/>
      <c r="D49" s="4"/>
      <c r="E49" s="4"/>
      <c r="F49" s="4">
        <f>F16+F21+F26+F32+F38+F44</f>
        <v>4229.333333333334</v>
      </c>
      <c r="G49" s="4">
        <f aca="true" t="shared" si="7" ref="G49:M49">G16+G21+G26+G32+G38+G44</f>
        <v>4259.916666666667</v>
      </c>
      <c r="H49" s="4">
        <f t="shared" si="7"/>
        <v>4269.499999999999</v>
      </c>
      <c r="I49" s="4">
        <f t="shared" si="7"/>
        <v>4333.833333333333</v>
      </c>
      <c r="J49" s="4">
        <f t="shared" si="7"/>
        <v>4361.833333333334</v>
      </c>
      <c r="K49" s="4">
        <f t="shared" si="7"/>
        <v>4396.666666666667</v>
      </c>
      <c r="L49" s="4">
        <f t="shared" si="7"/>
        <v>4430.760978484378</v>
      </c>
      <c r="M49" s="4">
        <f t="shared" si="7"/>
        <v>4464.434856684157</v>
      </c>
      <c r="N49" s="207"/>
      <c r="O49" s="210"/>
      <c r="P49" s="210"/>
    </row>
    <row r="50" spans="1:16" ht="12.75">
      <c r="A50" t="s">
        <v>37</v>
      </c>
      <c r="B50" s="4"/>
      <c r="C50" s="4"/>
      <c r="D50" s="4"/>
      <c r="E50" s="4"/>
      <c r="F50" s="4">
        <f>F17+F22+F27+F33+F39+F45</f>
        <v>83859892.87738524</v>
      </c>
      <c r="G50" s="4">
        <f aca="true" t="shared" si="8" ref="G50:M50">G17+G22+G27+G33+G39+G45</f>
        <v>89091692.59399207</v>
      </c>
      <c r="H50" s="4">
        <f t="shared" si="8"/>
        <v>86105589.39164937</v>
      </c>
      <c r="I50" s="4">
        <f t="shared" si="8"/>
        <v>89092790.09068581</v>
      </c>
      <c r="J50" s="4">
        <f t="shared" si="8"/>
        <v>89230116.4276365</v>
      </c>
      <c r="K50" s="4">
        <f t="shared" si="8"/>
        <v>88772958.64349139</v>
      </c>
      <c r="L50" s="4">
        <f t="shared" si="8"/>
        <v>87691609.53924306</v>
      </c>
      <c r="M50" s="4">
        <f t="shared" si="8"/>
        <v>88903302.85664433</v>
      </c>
      <c r="N50" s="208"/>
      <c r="O50" s="228"/>
      <c r="P50" s="210"/>
    </row>
    <row r="51" spans="1:13" ht="12.75">
      <c r="A51" t="s">
        <v>43</v>
      </c>
      <c r="B51" s="4"/>
      <c r="C51" s="4"/>
      <c r="D51" s="4"/>
      <c r="E51" s="4"/>
      <c r="F51" s="4">
        <f>F28+F34+F40</f>
        <v>84361.28</v>
      </c>
      <c r="G51" s="4">
        <f aca="true" t="shared" si="9" ref="G51:M51">G28+G34+G40</f>
        <v>91662.29999999999</v>
      </c>
      <c r="H51" s="4">
        <f t="shared" si="9"/>
        <v>91262.95999999999</v>
      </c>
      <c r="I51" s="4">
        <f t="shared" si="9"/>
        <v>92953.48999999999</v>
      </c>
      <c r="J51" s="4">
        <f t="shared" si="9"/>
        <v>92067.992</v>
      </c>
      <c r="K51" s="4">
        <f t="shared" si="9"/>
        <v>96619.82699999999</v>
      </c>
      <c r="L51" s="4">
        <f t="shared" si="9"/>
        <v>98507.80222549268</v>
      </c>
      <c r="M51" s="4">
        <f t="shared" si="9"/>
        <v>100183.84845275422</v>
      </c>
    </row>
    <row r="182" spans="6:13" ht="12.75">
      <c r="F182" s="132" t="e">
        <f>#REF!</f>
        <v>#REF!</v>
      </c>
      <c r="G182" s="132" t="e">
        <f>#REF!</f>
        <v>#REF!</v>
      </c>
      <c r="H182" s="132" t="e">
        <f>#REF!</f>
        <v>#REF!</v>
      </c>
      <c r="I182" s="132" t="e">
        <f>#REF!</f>
        <v>#REF!</v>
      </c>
      <c r="J182" s="132" t="e">
        <f>#REF!</f>
        <v>#REF!</v>
      </c>
      <c r="K182" s="132" t="e">
        <f>#REF!</f>
        <v>#REF!</v>
      </c>
      <c r="L182" s="132" t="e">
        <f>#REF!</f>
        <v>#REF!</v>
      </c>
      <c r="M182" s="132" t="e">
        <f>#REF!</f>
        <v>#REF!</v>
      </c>
    </row>
  </sheetData>
  <sheetProtection/>
  <printOptions/>
  <pageMargins left="0.38" right="0.75" top="0.73" bottom="0.74" header="0.5" footer="0.5"/>
  <pageSetup fitToHeight="1" fitToWidth="1" horizontalDpi="600" verticalDpi="600" orientation="landscape" scale="6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78"/>
  <sheetViews>
    <sheetView zoomScalePageLayoutView="0" workbookViewId="0" topLeftCell="A56">
      <selection activeCell="B76" sqref="B76"/>
    </sheetView>
  </sheetViews>
  <sheetFormatPr defaultColWidth="9.140625" defaultRowHeight="12.75"/>
  <cols>
    <col min="3" max="5" width="0" style="0" hidden="1" customWidth="1"/>
    <col min="6" max="13" width="10.140625" style="0" bestFit="1" customWidth="1"/>
  </cols>
  <sheetData>
    <row r="1" spans="1:6" ht="15">
      <c r="A1" s="29" t="s">
        <v>158</v>
      </c>
      <c r="B1" s="241"/>
      <c r="F1" s="29" t="s">
        <v>147</v>
      </c>
    </row>
    <row r="3" spans="6:13" ht="41.25">
      <c r="F3" s="248" t="s">
        <v>166</v>
      </c>
      <c r="G3" s="248" t="s">
        <v>168</v>
      </c>
      <c r="H3" s="248" t="s">
        <v>167</v>
      </c>
      <c r="I3" s="248" t="s">
        <v>169</v>
      </c>
      <c r="J3" s="248" t="s">
        <v>49</v>
      </c>
      <c r="K3" s="248" t="s">
        <v>170</v>
      </c>
      <c r="L3" s="248" t="s">
        <v>50</v>
      </c>
      <c r="M3" s="248" t="s">
        <v>61</v>
      </c>
    </row>
    <row r="5" ht="13.5">
      <c r="A5" s="242" t="s">
        <v>52</v>
      </c>
    </row>
    <row r="6" spans="1:13" ht="12.75">
      <c r="A6" s="16" t="s">
        <v>36</v>
      </c>
      <c r="B6" s="28"/>
      <c r="C6" s="28"/>
      <c r="D6" s="28"/>
      <c r="E6" s="28"/>
      <c r="F6" s="28">
        <v>2580.6666666666665</v>
      </c>
      <c r="G6" s="28">
        <v>2603.0833333333335</v>
      </c>
      <c r="H6" s="28">
        <v>2610.25</v>
      </c>
      <c r="I6" s="28">
        <v>2642.9166666666665</v>
      </c>
      <c r="J6" s="28">
        <v>2697</v>
      </c>
      <c r="K6" s="28">
        <v>2744.0833333333335</v>
      </c>
      <c r="L6" s="28">
        <v>2777.988047408659</v>
      </c>
      <c r="M6" s="28">
        <v>2812.311673556576</v>
      </c>
    </row>
    <row r="7" spans="1:13" ht="12.75">
      <c r="A7" s="67" t="s">
        <v>142</v>
      </c>
      <c r="B7" s="222"/>
      <c r="C7" s="222"/>
      <c r="D7" s="222"/>
      <c r="E7" s="222"/>
      <c r="F7" s="222"/>
      <c r="G7" s="222">
        <f>G6-F6</f>
        <v>22.41666666666697</v>
      </c>
      <c r="H7" s="222">
        <f aca="true" t="shared" si="0" ref="H7:M7">H6-G6</f>
        <v>7.166666666666515</v>
      </c>
      <c r="I7" s="222">
        <f t="shared" si="0"/>
        <v>32.666666666666515</v>
      </c>
      <c r="J7" s="222">
        <f t="shared" si="0"/>
        <v>54.083333333333485</v>
      </c>
      <c r="K7" s="222">
        <f t="shared" si="0"/>
        <v>47.083333333333485</v>
      </c>
      <c r="L7" s="222">
        <f t="shared" si="0"/>
        <v>33.9047140753255</v>
      </c>
      <c r="M7" s="222">
        <f t="shared" si="0"/>
        <v>34.32362614791691</v>
      </c>
    </row>
    <row r="8" spans="1:13" ht="12.75">
      <c r="A8" s="67" t="s">
        <v>143</v>
      </c>
      <c r="B8" s="222"/>
      <c r="C8" s="222"/>
      <c r="D8" s="222"/>
      <c r="E8" s="222"/>
      <c r="F8" s="222"/>
      <c r="G8" s="207">
        <f>G7/G6</f>
        <v>0.008611582418286122</v>
      </c>
      <c r="H8" s="207">
        <f aca="true" t="shared" si="1" ref="H8:M8">H7/H6</f>
        <v>0.0027455863103788966</v>
      </c>
      <c r="I8" s="207">
        <f t="shared" si="1"/>
        <v>0.012360081980135527</v>
      </c>
      <c r="J8" s="207">
        <f t="shared" si="1"/>
        <v>0.02005314547027567</v>
      </c>
      <c r="K8" s="207">
        <f t="shared" si="1"/>
        <v>0.017158128093777574</v>
      </c>
      <c r="L8" s="207">
        <f t="shared" si="1"/>
        <v>0.01220477320158099</v>
      </c>
      <c r="M8" s="207">
        <f t="shared" si="1"/>
        <v>0.012204773201581072</v>
      </c>
    </row>
    <row r="9" spans="1:13" ht="12.75">
      <c r="A9" s="16" t="s">
        <v>37</v>
      </c>
      <c r="B9" s="28"/>
      <c r="C9" s="28"/>
      <c r="D9" s="28"/>
      <c r="E9" s="28"/>
      <c r="F9" s="28">
        <v>35384765.95503498</v>
      </c>
      <c r="G9" s="28">
        <v>34829575.04250899</v>
      </c>
      <c r="H9" s="28">
        <v>33237935.62252032</v>
      </c>
      <c r="I9" s="28">
        <v>33976662.98885321</v>
      </c>
      <c r="J9" s="28">
        <v>34709665.71887398</v>
      </c>
      <c r="K9" s="28">
        <v>34307485.9909314</v>
      </c>
      <c r="L9" s="28">
        <v>33832404.61663192</v>
      </c>
      <c r="M9" s="28">
        <v>33427923.674729392</v>
      </c>
    </row>
    <row r="10" spans="1:13" ht="12.75">
      <c r="A10" s="67" t="s">
        <v>144</v>
      </c>
      <c r="B10" s="222"/>
      <c r="C10" s="222"/>
      <c r="D10" s="222"/>
      <c r="E10" s="222"/>
      <c r="F10" s="222"/>
      <c r="G10" s="222">
        <f aca="true" t="shared" si="2" ref="G10:M10">G9-F9</f>
        <v>-555190.9125259891</v>
      </c>
      <c r="H10" s="222">
        <f t="shared" si="2"/>
        <v>-1591639.4199886695</v>
      </c>
      <c r="I10" s="222">
        <f t="shared" si="2"/>
        <v>738727.3663328886</v>
      </c>
      <c r="J10" s="222">
        <f t="shared" si="2"/>
        <v>733002.7300207689</v>
      </c>
      <c r="K10" s="222">
        <f t="shared" si="2"/>
        <v>-402179.7279425785</v>
      </c>
      <c r="L10" s="222">
        <f t="shared" si="2"/>
        <v>-475081.3742994815</v>
      </c>
      <c r="M10" s="222">
        <f t="shared" si="2"/>
        <v>-404480.9419025257</v>
      </c>
    </row>
    <row r="11" spans="1:13" ht="12.75">
      <c r="A11" s="67" t="s">
        <v>143</v>
      </c>
      <c r="B11" s="222"/>
      <c r="C11" s="222"/>
      <c r="D11" s="222"/>
      <c r="E11" s="222"/>
      <c r="F11" s="222"/>
      <c r="G11" s="207">
        <f aca="true" t="shared" si="3" ref="G11:M11">G10/G9</f>
        <v>-0.015940214942283582</v>
      </c>
      <c r="H11" s="207">
        <f t="shared" si="3"/>
        <v>-0.047886229700446745</v>
      </c>
      <c r="I11" s="207">
        <f t="shared" si="3"/>
        <v>0.02174219894918004</v>
      </c>
      <c r="J11" s="207">
        <f t="shared" si="3"/>
        <v>0.021118115511616294</v>
      </c>
      <c r="K11" s="207">
        <f t="shared" si="3"/>
        <v>-0.011722797993676594</v>
      </c>
      <c r="L11" s="207">
        <f t="shared" si="3"/>
        <v>-0.01404219947363519</v>
      </c>
      <c r="M11" s="207">
        <f t="shared" si="3"/>
        <v>-0.012100091702922679</v>
      </c>
    </row>
    <row r="12" spans="1:13" ht="12.75">
      <c r="A12" s="16" t="s">
        <v>148</v>
      </c>
      <c r="B12" s="16"/>
      <c r="C12" s="16"/>
      <c r="D12" s="16"/>
      <c r="E12" s="16"/>
      <c r="F12" s="28">
        <v>13711.482545221512</v>
      </c>
      <c r="G12" s="28">
        <v>13380.1229474696</v>
      </c>
      <c r="H12" s="28">
        <v>12733.62153913239</v>
      </c>
      <c r="I12" s="28">
        <v>12855.745100622373</v>
      </c>
      <c r="J12" s="28">
        <v>12869.731449341481</v>
      </c>
      <c r="K12" s="28">
        <v>12502.348443353178</v>
      </c>
      <c r="L12" s="28">
        <v>12178.74376680317</v>
      </c>
      <c r="M12" s="28">
        <v>11886.27988463844</v>
      </c>
    </row>
    <row r="13" spans="6:13" ht="12.75">
      <c r="F13" s="222"/>
      <c r="G13" s="222"/>
      <c r="H13" s="222"/>
      <c r="I13" s="222"/>
      <c r="J13" s="222"/>
      <c r="K13" s="222"/>
      <c r="L13" s="222"/>
      <c r="M13" s="222"/>
    </row>
    <row r="14" spans="1:13" ht="13.5">
      <c r="A14" s="242" t="s">
        <v>105</v>
      </c>
      <c r="F14" s="210"/>
      <c r="G14" s="210"/>
      <c r="H14" s="210"/>
      <c r="I14" s="210"/>
      <c r="J14" s="210"/>
      <c r="K14" s="210"/>
      <c r="L14" s="210"/>
      <c r="M14" s="210"/>
    </row>
    <row r="15" spans="1:13" s="16" customFormat="1" ht="12.75">
      <c r="A15" s="16" t="s">
        <v>36</v>
      </c>
      <c r="B15" s="28"/>
      <c r="C15" s="28"/>
      <c r="D15" s="28"/>
      <c r="E15" s="28"/>
      <c r="F15" s="28">
        <v>500.25</v>
      </c>
      <c r="G15" s="28">
        <v>502.8333333333333</v>
      </c>
      <c r="H15" s="28">
        <v>505.1666666666667</v>
      </c>
      <c r="I15" s="28">
        <v>529</v>
      </c>
      <c r="J15" s="28">
        <v>508.3333333333333</v>
      </c>
      <c r="K15" s="28">
        <v>495.25</v>
      </c>
      <c r="L15" s="28">
        <v>494.2560130578083</v>
      </c>
      <c r="M15" s="28">
        <v>493.26402108793604</v>
      </c>
    </row>
    <row r="16" spans="1:13" ht="12.75">
      <c r="A16" s="67" t="s">
        <v>142</v>
      </c>
      <c r="B16" s="222"/>
      <c r="C16" s="222"/>
      <c r="D16" s="222"/>
      <c r="E16" s="222"/>
      <c r="F16" s="222"/>
      <c r="G16" s="222">
        <f aca="true" t="shared" si="4" ref="G16:M16">G15-F15</f>
        <v>2.5833333333333144</v>
      </c>
      <c r="H16" s="222">
        <f t="shared" si="4"/>
        <v>2.3333333333333712</v>
      </c>
      <c r="I16" s="222">
        <f t="shared" si="4"/>
        <v>23.833333333333314</v>
      </c>
      <c r="J16" s="222">
        <f t="shared" si="4"/>
        <v>-20.666666666666686</v>
      </c>
      <c r="K16" s="222">
        <f t="shared" si="4"/>
        <v>-13.083333333333314</v>
      </c>
      <c r="L16" s="222">
        <f t="shared" si="4"/>
        <v>-0.9939869421917251</v>
      </c>
      <c r="M16" s="222">
        <f t="shared" si="4"/>
        <v>-0.991991969872231</v>
      </c>
    </row>
    <row r="17" spans="1:13" ht="12.75">
      <c r="A17" s="67" t="s">
        <v>143</v>
      </c>
      <c r="B17" s="222"/>
      <c r="C17" s="222"/>
      <c r="D17" s="222"/>
      <c r="E17" s="222"/>
      <c r="F17" s="222"/>
      <c r="G17" s="207">
        <f aca="true" t="shared" si="5" ref="G17:M17">G16/G15</f>
        <v>0.005137553861451736</v>
      </c>
      <c r="H17" s="207">
        <f t="shared" si="5"/>
        <v>0.004618937644341876</v>
      </c>
      <c r="I17" s="207">
        <f t="shared" si="5"/>
        <v>0.045053560176433485</v>
      </c>
      <c r="J17" s="207">
        <f t="shared" si="5"/>
        <v>-0.04065573770491807</v>
      </c>
      <c r="K17" s="207">
        <f t="shared" si="5"/>
        <v>-0.026417634191485743</v>
      </c>
      <c r="L17" s="207">
        <f t="shared" si="5"/>
        <v>-0.00201107708542024</v>
      </c>
      <c r="M17" s="207">
        <f t="shared" si="5"/>
        <v>-0.0020110770854203145</v>
      </c>
    </row>
    <row r="18" spans="1:13" s="16" customFormat="1" ht="12.75">
      <c r="A18" s="16" t="s">
        <v>37</v>
      </c>
      <c r="B18" s="28"/>
      <c r="C18" s="28"/>
      <c r="D18" s="28"/>
      <c r="E18" s="28"/>
      <c r="F18" s="28">
        <v>16475394.88003023</v>
      </c>
      <c r="G18" s="28">
        <v>16712968.307198184</v>
      </c>
      <c r="H18" s="28">
        <v>16473585.924806353</v>
      </c>
      <c r="I18" s="28">
        <v>16945671.78348763</v>
      </c>
      <c r="J18" s="28">
        <v>17104385.84923483</v>
      </c>
      <c r="K18" s="28">
        <v>16323229.77517476</v>
      </c>
      <c r="L18" s="28">
        <v>16748563.80630173</v>
      </c>
      <c r="M18" s="28">
        <v>16733378.976082357</v>
      </c>
    </row>
    <row r="19" spans="1:13" ht="12.75">
      <c r="A19" s="67" t="s">
        <v>144</v>
      </c>
      <c r="B19" s="222"/>
      <c r="C19" s="222"/>
      <c r="D19" s="222"/>
      <c r="E19" s="222"/>
      <c r="F19" s="222"/>
      <c r="G19" s="222">
        <f aca="true" t="shared" si="6" ref="G19:M19">G18-F18</f>
        <v>237573.42716795392</v>
      </c>
      <c r="H19" s="222">
        <f t="shared" si="6"/>
        <v>-239382.3823918309</v>
      </c>
      <c r="I19" s="222">
        <f t="shared" si="6"/>
        <v>472085.85868127644</v>
      </c>
      <c r="J19" s="222">
        <f t="shared" si="6"/>
        <v>158714.06574720144</v>
      </c>
      <c r="K19" s="222">
        <f t="shared" si="6"/>
        <v>-781156.0740600713</v>
      </c>
      <c r="L19" s="222">
        <f t="shared" si="6"/>
        <v>425334.0311269704</v>
      </c>
      <c r="M19" s="222">
        <f t="shared" si="6"/>
        <v>-15184.830219373107</v>
      </c>
    </row>
    <row r="20" spans="1:13" ht="12.75">
      <c r="A20" s="67" t="s">
        <v>143</v>
      </c>
      <c r="B20" s="222"/>
      <c r="C20" s="222"/>
      <c r="D20" s="222"/>
      <c r="E20" s="222"/>
      <c r="F20" s="222"/>
      <c r="G20" s="207">
        <f aca="true" t="shared" si="7" ref="G20:M20">G19/G18</f>
        <v>0.014214915196460485</v>
      </c>
      <c r="H20" s="207">
        <f t="shared" si="7"/>
        <v>-0.014531285628064907</v>
      </c>
      <c r="I20" s="207">
        <f t="shared" si="7"/>
        <v>0.02785878687567235</v>
      </c>
      <c r="J20" s="207">
        <f t="shared" si="7"/>
        <v>0.009279144375376773</v>
      </c>
      <c r="K20" s="207">
        <f t="shared" si="7"/>
        <v>-0.04785548477961728</v>
      </c>
      <c r="L20" s="207">
        <f t="shared" si="7"/>
        <v>0.025395253948098905</v>
      </c>
      <c r="M20" s="207">
        <f t="shared" si="7"/>
        <v>-0.0009074574980389407</v>
      </c>
    </row>
    <row r="21" spans="1:13" s="16" customFormat="1" ht="12.75">
      <c r="A21" s="16" t="s">
        <v>148</v>
      </c>
      <c r="F21" s="28">
        <v>32934.32259876108</v>
      </c>
      <c r="G21" s="28">
        <v>33237.59026953566</v>
      </c>
      <c r="H21" s="28">
        <v>32610.19978516599</v>
      </c>
      <c r="I21" s="28">
        <v>32033.406017935027</v>
      </c>
      <c r="J21" s="28">
        <v>33647.97216242918</v>
      </c>
      <c r="K21" s="28">
        <v>32959.57551776832</v>
      </c>
      <c r="L21" s="28">
        <v>33886.413849947065</v>
      </c>
      <c r="M21" s="28">
        <v>33923.777653953875</v>
      </c>
    </row>
    <row r="22" spans="6:13" ht="12.75">
      <c r="F22" s="222"/>
      <c r="G22" s="222"/>
      <c r="H22" s="222"/>
      <c r="I22" s="222"/>
      <c r="J22" s="222"/>
      <c r="K22" s="222"/>
      <c r="L22" s="222"/>
      <c r="M22" s="222"/>
    </row>
    <row r="23" spans="1:13" ht="13.5">
      <c r="A23" s="242" t="s">
        <v>106</v>
      </c>
      <c r="G23" s="207"/>
      <c r="H23" s="207"/>
      <c r="I23" s="207"/>
      <c r="J23" s="207"/>
      <c r="K23" s="207"/>
      <c r="L23" s="207"/>
      <c r="M23" s="207"/>
    </row>
    <row r="24" spans="1:13" s="16" customFormat="1" ht="12.75">
      <c r="A24" s="16" t="s">
        <v>36</v>
      </c>
      <c r="B24" s="28"/>
      <c r="C24" s="28"/>
      <c r="D24" s="28"/>
      <c r="E24" s="28"/>
      <c r="F24" s="28">
        <v>59.333333333333336</v>
      </c>
      <c r="G24" s="28">
        <v>60.25</v>
      </c>
      <c r="H24" s="28">
        <v>60.5</v>
      </c>
      <c r="I24" s="28">
        <v>64.25</v>
      </c>
      <c r="J24" s="28">
        <v>65.58333333333333</v>
      </c>
      <c r="K24" s="28">
        <v>66.33333333333333</v>
      </c>
      <c r="L24" s="28">
        <v>67.09191020753917</v>
      </c>
      <c r="M24" s="28">
        <v>67.85916203964571</v>
      </c>
    </row>
    <row r="25" spans="1:13" ht="12.75">
      <c r="A25" s="67" t="s">
        <v>142</v>
      </c>
      <c r="B25" s="222"/>
      <c r="C25" s="222"/>
      <c r="D25" s="222"/>
      <c r="E25" s="222"/>
      <c r="F25" s="222"/>
      <c r="G25" s="222">
        <f aca="true" t="shared" si="8" ref="G25:M25">G24-F24</f>
        <v>0.9166666666666643</v>
      </c>
      <c r="H25" s="222">
        <f t="shared" si="8"/>
        <v>0.25</v>
      </c>
      <c r="I25" s="222">
        <f t="shared" si="8"/>
        <v>3.75</v>
      </c>
      <c r="J25" s="222">
        <f t="shared" si="8"/>
        <v>1.3333333333333286</v>
      </c>
      <c r="K25" s="222">
        <f t="shared" si="8"/>
        <v>0.75</v>
      </c>
      <c r="L25" s="222">
        <f t="shared" si="8"/>
        <v>0.7585768742058434</v>
      </c>
      <c r="M25" s="222">
        <f t="shared" si="8"/>
        <v>0.7672518321065382</v>
      </c>
    </row>
    <row r="26" spans="1:13" ht="12.75">
      <c r="A26" s="67" t="s">
        <v>143</v>
      </c>
      <c r="B26" s="222"/>
      <c r="C26" s="222"/>
      <c r="D26" s="222"/>
      <c r="E26" s="222"/>
      <c r="F26" s="222"/>
      <c r="G26" s="207">
        <f aca="true" t="shared" si="9" ref="G26:M26">G25/G24</f>
        <v>0.015214384508990278</v>
      </c>
      <c r="H26" s="207">
        <f t="shared" si="9"/>
        <v>0.004132231404958678</v>
      </c>
      <c r="I26" s="207">
        <f t="shared" si="9"/>
        <v>0.058365758754863814</v>
      </c>
      <c r="J26" s="207">
        <f t="shared" si="9"/>
        <v>0.020330368487928772</v>
      </c>
      <c r="K26" s="207">
        <f t="shared" si="9"/>
        <v>0.011306532663316583</v>
      </c>
      <c r="L26" s="207">
        <f t="shared" si="9"/>
        <v>0.01130653266331656</v>
      </c>
      <c r="M26" s="207">
        <f t="shared" si="9"/>
        <v>0.011306532663316455</v>
      </c>
    </row>
    <row r="27" spans="1:13" s="16" customFormat="1" ht="12.75">
      <c r="A27" s="16" t="s">
        <v>37</v>
      </c>
      <c r="B27" s="28"/>
      <c r="C27" s="28"/>
      <c r="D27" s="28"/>
      <c r="E27" s="28"/>
      <c r="F27" s="28">
        <v>30992422.888720956</v>
      </c>
      <c r="G27" s="28">
        <v>36540578.57547704</v>
      </c>
      <c r="H27" s="28">
        <v>35380705.80011336</v>
      </c>
      <c r="I27" s="28">
        <v>37168352.503306255</v>
      </c>
      <c r="J27" s="28">
        <v>36469789.845078416</v>
      </c>
      <c r="K27" s="28">
        <v>37202366.002267145</v>
      </c>
      <c r="L27" s="28">
        <v>36171050.253849566</v>
      </c>
      <c r="M27" s="28">
        <v>37802659.34337273</v>
      </c>
    </row>
    <row r="28" spans="1:13" ht="12.75">
      <c r="A28" s="67" t="s">
        <v>144</v>
      </c>
      <c r="B28" s="222"/>
      <c r="C28" s="222"/>
      <c r="D28" s="222"/>
      <c r="E28" s="222"/>
      <c r="F28" s="222"/>
      <c r="G28" s="222">
        <f aca="true" t="shared" si="10" ref="G28:M28">G27-F27</f>
        <v>5548155.686756086</v>
      </c>
      <c r="H28" s="222">
        <f t="shared" si="10"/>
        <v>-1159872.7753636837</v>
      </c>
      <c r="I28" s="222">
        <f t="shared" si="10"/>
        <v>1787646.7031928971</v>
      </c>
      <c r="J28" s="222">
        <f t="shared" si="10"/>
        <v>-698562.6582278386</v>
      </c>
      <c r="K28" s="222">
        <f t="shared" si="10"/>
        <v>732576.1571887285</v>
      </c>
      <c r="L28" s="222">
        <f t="shared" si="10"/>
        <v>-1031315.7484175786</v>
      </c>
      <c r="M28" s="222">
        <f t="shared" si="10"/>
        <v>1631609.0895231664</v>
      </c>
    </row>
    <row r="29" spans="1:13" ht="12.75">
      <c r="A29" s="67" t="s">
        <v>143</v>
      </c>
      <c r="B29" s="222"/>
      <c r="C29" s="222"/>
      <c r="D29" s="222"/>
      <c r="E29" s="222"/>
      <c r="F29" s="222"/>
      <c r="G29" s="207">
        <f aca="true" t="shared" si="11" ref="G29:M29">G28/G27</f>
        <v>0.1518354635599432</v>
      </c>
      <c r="H29" s="207">
        <f t="shared" si="11"/>
        <v>-0.032782635313057196</v>
      </c>
      <c r="I29" s="207">
        <f t="shared" si="11"/>
        <v>0.048095935999150886</v>
      </c>
      <c r="J29" s="207">
        <f t="shared" si="11"/>
        <v>-0.019154556722023704</v>
      </c>
      <c r="K29" s="207">
        <f t="shared" si="11"/>
        <v>0.01969165501850298</v>
      </c>
      <c r="L29" s="207">
        <f t="shared" si="11"/>
        <v>-0.028512186988759583</v>
      </c>
      <c r="M29" s="207">
        <f t="shared" si="11"/>
        <v>0.043161225105958254</v>
      </c>
    </row>
    <row r="30" spans="1:13" s="16" customFormat="1" ht="12.75">
      <c r="A30" s="16" t="s">
        <v>38</v>
      </c>
      <c r="B30" s="28"/>
      <c r="C30" s="28"/>
      <c r="D30" s="28"/>
      <c r="E30" s="28"/>
      <c r="F30" s="28">
        <v>81896.48</v>
      </c>
      <c r="G30" s="28">
        <v>89197.49999999999</v>
      </c>
      <c r="H30" s="28">
        <v>88798.15999999999</v>
      </c>
      <c r="I30" s="28">
        <v>90488.68999999999</v>
      </c>
      <c r="J30" s="28">
        <v>89597.312</v>
      </c>
      <c r="K30" s="28">
        <v>94156.337</v>
      </c>
      <c r="L30" s="28">
        <v>96047.6746750301</v>
      </c>
      <c r="M30" s="28">
        <v>97727.00403829875</v>
      </c>
    </row>
    <row r="31" spans="1:13" ht="12.75">
      <c r="A31" s="67" t="s">
        <v>145</v>
      </c>
      <c r="B31" s="222"/>
      <c r="C31" s="222"/>
      <c r="D31" s="222"/>
      <c r="E31" s="222"/>
      <c r="F31" s="222"/>
      <c r="G31" s="222">
        <f aca="true" t="shared" si="12" ref="G31:M31">G30-F30</f>
        <v>7301.0199999999895</v>
      </c>
      <c r="H31" s="222">
        <f t="shared" si="12"/>
        <v>-399.3399999999965</v>
      </c>
      <c r="I31" s="222">
        <f t="shared" si="12"/>
        <v>1690.5299999999988</v>
      </c>
      <c r="J31" s="222">
        <f t="shared" si="12"/>
        <v>-891.3779999999824</v>
      </c>
      <c r="K31" s="222">
        <f t="shared" si="12"/>
        <v>4559.024999999994</v>
      </c>
      <c r="L31" s="222">
        <f t="shared" si="12"/>
        <v>1891.3376750300959</v>
      </c>
      <c r="M31" s="222">
        <f t="shared" si="12"/>
        <v>1679.3293632686546</v>
      </c>
    </row>
    <row r="32" spans="1:13" ht="12.75">
      <c r="A32" s="67" t="s">
        <v>143</v>
      </c>
      <c r="B32" s="222"/>
      <c r="C32" s="222"/>
      <c r="D32" s="222"/>
      <c r="E32" s="222"/>
      <c r="F32" s="222"/>
      <c r="G32" s="207">
        <f aca="true" t="shared" si="13" ref="G32:M32">G31/G30</f>
        <v>0.08185229406653763</v>
      </c>
      <c r="H32" s="207">
        <f t="shared" si="13"/>
        <v>-0.00449716525657735</v>
      </c>
      <c r="I32" s="207">
        <f t="shared" si="13"/>
        <v>0.018682224264711965</v>
      </c>
      <c r="J32" s="207">
        <f t="shared" si="13"/>
        <v>-0.009948713639980431</v>
      </c>
      <c r="K32" s="207">
        <f t="shared" si="13"/>
        <v>0.04841973620957657</v>
      </c>
      <c r="L32" s="207">
        <f t="shared" si="13"/>
        <v>0.01969165501850296</v>
      </c>
      <c r="M32" s="207">
        <f t="shared" si="13"/>
        <v>0.017183882590021213</v>
      </c>
    </row>
    <row r="33" spans="1:13" s="16" customFormat="1" ht="12.75">
      <c r="A33" s="16" t="s">
        <v>148</v>
      </c>
      <c r="F33" s="28">
        <v>522344.20598967903</v>
      </c>
      <c r="G33" s="28">
        <v>606482.6319581252</v>
      </c>
      <c r="H33" s="28">
        <v>584805.0545473283</v>
      </c>
      <c r="I33" s="28">
        <v>578495.758806323</v>
      </c>
      <c r="J33" s="28">
        <v>556083.1996708272</v>
      </c>
      <c r="K33" s="28">
        <v>560839.6884763892</v>
      </c>
      <c r="L33" s="28">
        <v>539126.850643537</v>
      </c>
      <c r="M33" s="28">
        <v>557075.2453631404</v>
      </c>
    </row>
    <row r="34" ht="12.75">
      <c r="M34" s="222"/>
    </row>
    <row r="35" spans="1:13" ht="13.5">
      <c r="A35" s="242" t="s">
        <v>107</v>
      </c>
      <c r="M35" s="222"/>
    </row>
    <row r="36" spans="1:13" s="16" customFormat="1" ht="12.75">
      <c r="A36" s="16" t="s">
        <v>76</v>
      </c>
      <c r="B36" s="28"/>
      <c r="C36" s="28"/>
      <c r="D36" s="28"/>
      <c r="E36" s="28"/>
      <c r="F36" s="28">
        <v>10.083333333333334</v>
      </c>
      <c r="G36" s="28">
        <v>13.166666666666666</v>
      </c>
      <c r="H36" s="28">
        <v>13</v>
      </c>
      <c r="I36" s="28">
        <v>15</v>
      </c>
      <c r="J36" s="28">
        <v>12.5</v>
      </c>
      <c r="K36" s="28">
        <v>12</v>
      </c>
      <c r="L36" s="28">
        <v>12.425007810371863</v>
      </c>
      <c r="M36" s="28">
        <v>12</v>
      </c>
    </row>
    <row r="37" spans="1:13" ht="12.75">
      <c r="A37" s="67" t="s">
        <v>146</v>
      </c>
      <c r="B37" s="222"/>
      <c r="C37" s="222"/>
      <c r="D37" s="222"/>
      <c r="E37" s="222"/>
      <c r="F37" s="222"/>
      <c r="G37" s="222">
        <f aca="true" t="shared" si="14" ref="G37:M37">G36-F36</f>
        <v>3.083333333333332</v>
      </c>
      <c r="H37" s="222">
        <f t="shared" si="14"/>
        <v>-0.16666666666666607</v>
      </c>
      <c r="I37" s="222">
        <f t="shared" si="14"/>
        <v>2</v>
      </c>
      <c r="J37" s="222">
        <f t="shared" si="14"/>
        <v>-2.5</v>
      </c>
      <c r="K37" s="222">
        <f t="shared" si="14"/>
        <v>-0.5</v>
      </c>
      <c r="L37" s="222">
        <f t="shared" si="14"/>
        <v>0.42500781037186286</v>
      </c>
      <c r="M37" s="222">
        <f t="shared" si="14"/>
        <v>-0.42500781037186286</v>
      </c>
    </row>
    <row r="38" spans="1:13" ht="12.75">
      <c r="A38" s="67" t="s">
        <v>143</v>
      </c>
      <c r="B38" s="222"/>
      <c r="C38" s="222"/>
      <c r="D38" s="222"/>
      <c r="E38" s="222"/>
      <c r="F38" s="222"/>
      <c r="G38" s="207">
        <f aca="true" t="shared" si="15" ref="G38:M38">G37/G36</f>
        <v>0.23417721518987333</v>
      </c>
      <c r="H38" s="207">
        <f t="shared" si="15"/>
        <v>-0.012820512820512775</v>
      </c>
      <c r="I38" s="207">
        <f t="shared" si="15"/>
        <v>0.13333333333333333</v>
      </c>
      <c r="J38" s="207">
        <f t="shared" si="15"/>
        <v>-0.2</v>
      </c>
      <c r="K38" s="207">
        <f t="shared" si="15"/>
        <v>-0.041666666666666664</v>
      </c>
      <c r="L38" s="207">
        <f t="shared" si="15"/>
        <v>0.03420583848785066</v>
      </c>
      <c r="M38" s="207">
        <f t="shared" si="15"/>
        <v>-0.03541731753098857</v>
      </c>
    </row>
    <row r="39" spans="1:13" s="16" customFormat="1" ht="12.75">
      <c r="A39" s="16" t="s">
        <v>37</v>
      </c>
      <c r="B39" s="28"/>
      <c r="C39" s="28"/>
      <c r="D39" s="28"/>
      <c r="E39" s="28"/>
      <c r="F39" s="28">
        <v>16004.137540147363</v>
      </c>
      <c r="G39" s="28">
        <v>16017.03192896278</v>
      </c>
      <c r="H39" s="28">
        <v>15985.849234838464</v>
      </c>
      <c r="I39" s="28">
        <v>16006.17797090497</v>
      </c>
      <c r="J39" s="28">
        <v>15972.36</v>
      </c>
      <c r="K39" s="28">
        <v>12745.002833931609</v>
      </c>
      <c r="L39" s="28">
        <v>12745</v>
      </c>
      <c r="M39" s="28">
        <v>12745</v>
      </c>
    </row>
    <row r="40" spans="1:13" ht="12.75">
      <c r="A40" s="67" t="s">
        <v>144</v>
      </c>
      <c r="B40" s="222"/>
      <c r="C40" s="222"/>
      <c r="D40" s="222"/>
      <c r="E40" s="222"/>
      <c r="F40" s="222"/>
      <c r="G40" s="222">
        <f aca="true" t="shared" si="16" ref="G40:M40">G39-F39</f>
        <v>12.894388815417187</v>
      </c>
      <c r="H40" s="222">
        <f t="shared" si="16"/>
        <v>-31.182694124316185</v>
      </c>
      <c r="I40" s="222">
        <f t="shared" si="16"/>
        <v>20.32873606650537</v>
      </c>
      <c r="J40" s="222">
        <f t="shared" si="16"/>
        <v>-33.817970904969116</v>
      </c>
      <c r="K40" s="222">
        <f t="shared" si="16"/>
        <v>-3227.357166068392</v>
      </c>
      <c r="L40" s="222">
        <f t="shared" si="16"/>
        <v>-0.0028339316086203326</v>
      </c>
      <c r="M40" s="222">
        <f t="shared" si="16"/>
        <v>0</v>
      </c>
    </row>
    <row r="41" spans="1:13" ht="12.75">
      <c r="A41" s="67" t="s">
        <v>143</v>
      </c>
      <c r="B41" s="222"/>
      <c r="C41" s="222"/>
      <c r="D41" s="222"/>
      <c r="E41" s="222"/>
      <c r="F41" s="222"/>
      <c r="G41" s="207">
        <f aca="true" t="shared" si="17" ref="G41:M41">G40/G39</f>
        <v>0.0008050423369701176</v>
      </c>
      <c r="H41" s="207">
        <f t="shared" si="17"/>
        <v>-0.0019506435764675397</v>
      </c>
      <c r="I41" s="207">
        <f t="shared" si="17"/>
        <v>0.0012700556062451435</v>
      </c>
      <c r="J41" s="207">
        <f t="shared" si="17"/>
        <v>-0.0021172807841151283</v>
      </c>
      <c r="K41" s="207">
        <f t="shared" si="17"/>
        <v>-0.2532252999957011</v>
      </c>
      <c r="L41" s="207">
        <f t="shared" si="17"/>
        <v>-2.2235634434055178E-07</v>
      </c>
      <c r="M41" s="207">
        <f t="shared" si="17"/>
        <v>0</v>
      </c>
    </row>
    <row r="42" spans="1:13" s="16" customFormat="1" ht="12.75">
      <c r="A42" s="16" t="s">
        <v>38</v>
      </c>
      <c r="B42" s="28"/>
      <c r="C42" s="28"/>
      <c r="D42" s="28"/>
      <c r="E42" s="28"/>
      <c r="F42" s="28">
        <v>40.79999999999999</v>
      </c>
      <c r="G42" s="28">
        <v>40.79999999999999</v>
      </c>
      <c r="H42" s="28">
        <v>40.79999999999999</v>
      </c>
      <c r="I42" s="28">
        <v>40.79999999999999</v>
      </c>
      <c r="J42" s="28">
        <v>46.67999999999999</v>
      </c>
      <c r="K42" s="28">
        <v>39.48</v>
      </c>
      <c r="L42" s="28">
        <v>37.72234443962426</v>
      </c>
      <c r="M42" s="28">
        <v>36.04293997015328</v>
      </c>
    </row>
    <row r="43" spans="1:13" ht="12.75">
      <c r="A43" s="67" t="s">
        <v>145</v>
      </c>
      <c r="B43" s="222"/>
      <c r="C43" s="222"/>
      <c r="D43" s="222"/>
      <c r="E43" s="222"/>
      <c r="F43" s="222"/>
      <c r="G43" s="222">
        <f aca="true" t="shared" si="18" ref="G43:M43">G42-F42</f>
        <v>0</v>
      </c>
      <c r="H43" s="222">
        <f t="shared" si="18"/>
        <v>0</v>
      </c>
      <c r="I43" s="222">
        <f t="shared" si="18"/>
        <v>0</v>
      </c>
      <c r="J43" s="222">
        <f t="shared" si="18"/>
        <v>5.880000000000003</v>
      </c>
      <c r="K43" s="222">
        <f t="shared" si="18"/>
        <v>-7.199999999999996</v>
      </c>
      <c r="L43" s="222">
        <f t="shared" si="18"/>
        <v>-1.7576555603757384</v>
      </c>
      <c r="M43" s="222">
        <f t="shared" si="18"/>
        <v>-1.679404469470981</v>
      </c>
    </row>
    <row r="44" spans="1:13" ht="12.75">
      <c r="A44" s="67" t="s">
        <v>143</v>
      </c>
      <c r="B44" s="222"/>
      <c r="C44" s="222"/>
      <c r="D44" s="222"/>
      <c r="E44" s="222"/>
      <c r="F44" s="222"/>
      <c r="G44" s="207">
        <f aca="true" t="shared" si="19" ref="G44:M44">G43/G42</f>
        <v>0</v>
      </c>
      <c r="H44" s="207">
        <f t="shared" si="19"/>
        <v>0</v>
      </c>
      <c r="I44" s="207">
        <f t="shared" si="19"/>
        <v>0</v>
      </c>
      <c r="J44" s="207">
        <f t="shared" si="19"/>
        <v>0.12596401028277643</v>
      </c>
      <c r="K44" s="207">
        <f t="shared" si="19"/>
        <v>-0.18237082066869292</v>
      </c>
      <c r="L44" s="207">
        <f t="shared" si="19"/>
        <v>-0.04659454725007664</v>
      </c>
      <c r="M44" s="207">
        <f t="shared" si="19"/>
        <v>-0.04659454725007659</v>
      </c>
    </row>
    <row r="45" spans="1:13" s="16" customFormat="1" ht="12.75">
      <c r="A45" s="16" t="s">
        <v>148</v>
      </c>
      <c r="B45" s="28"/>
      <c r="C45" s="28"/>
      <c r="D45" s="28"/>
      <c r="E45" s="28"/>
      <c r="F45" s="28">
        <v>1587.1871940642013</v>
      </c>
      <c r="G45" s="28">
        <v>1216.483437642743</v>
      </c>
      <c r="H45" s="28">
        <v>1229.6807103721897</v>
      </c>
      <c r="I45" s="28">
        <v>1067.0785313936647</v>
      </c>
      <c r="J45" s="28">
        <v>1277.7888</v>
      </c>
      <c r="K45" s="28">
        <v>1062.0835694943007</v>
      </c>
      <c r="L45" s="28">
        <v>1025.7538823726952</v>
      </c>
      <c r="M45" s="28">
        <v>1062.0833333333333</v>
      </c>
    </row>
    <row r="46" spans="2:13" ht="12.75"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</row>
    <row r="47" spans="1:13" ht="13.5">
      <c r="A47" s="242" t="s">
        <v>108</v>
      </c>
      <c r="M47" s="222"/>
    </row>
    <row r="48" spans="1:13" s="16" customFormat="1" ht="12.75">
      <c r="A48" s="16" t="s">
        <v>76</v>
      </c>
      <c r="B48" s="28"/>
      <c r="C48" s="28"/>
      <c r="D48" s="28"/>
      <c r="E48" s="28"/>
      <c r="F48" s="28">
        <v>1061</v>
      </c>
      <c r="G48" s="28">
        <v>1061</v>
      </c>
      <c r="H48" s="28">
        <v>1061</v>
      </c>
      <c r="I48" s="28">
        <v>1061</v>
      </c>
      <c r="J48" s="28">
        <v>1061</v>
      </c>
      <c r="K48" s="28">
        <v>1061</v>
      </c>
      <c r="L48" s="28">
        <v>1061</v>
      </c>
      <c r="M48" s="28">
        <v>1061</v>
      </c>
    </row>
    <row r="49" spans="1:13" ht="12.75">
      <c r="A49" s="67" t="s">
        <v>146</v>
      </c>
      <c r="B49" s="222"/>
      <c r="C49" s="222"/>
      <c r="D49" s="222"/>
      <c r="E49" s="222"/>
      <c r="F49" s="222"/>
      <c r="G49" s="222">
        <f aca="true" t="shared" si="20" ref="G49:M49">G48-F48</f>
        <v>0</v>
      </c>
      <c r="H49" s="222">
        <f t="shared" si="20"/>
        <v>0</v>
      </c>
      <c r="I49" s="222">
        <f t="shared" si="20"/>
        <v>0</v>
      </c>
      <c r="J49" s="222">
        <f t="shared" si="20"/>
        <v>0</v>
      </c>
      <c r="K49" s="222">
        <f t="shared" si="20"/>
        <v>0</v>
      </c>
      <c r="L49" s="222">
        <f t="shared" si="20"/>
        <v>0</v>
      </c>
      <c r="M49" s="222">
        <f t="shared" si="20"/>
        <v>0</v>
      </c>
    </row>
    <row r="50" spans="1:13" ht="12.75">
      <c r="A50" s="67" t="s">
        <v>143</v>
      </c>
      <c r="B50" s="222"/>
      <c r="C50" s="222"/>
      <c r="D50" s="222"/>
      <c r="E50" s="222"/>
      <c r="F50" s="222"/>
      <c r="G50" s="207">
        <f aca="true" t="shared" si="21" ref="G50:M50">G49/G48</f>
        <v>0</v>
      </c>
      <c r="H50" s="207">
        <f t="shared" si="21"/>
        <v>0</v>
      </c>
      <c r="I50" s="207">
        <f t="shared" si="21"/>
        <v>0</v>
      </c>
      <c r="J50" s="207">
        <f t="shared" si="21"/>
        <v>0</v>
      </c>
      <c r="K50" s="207">
        <f t="shared" si="21"/>
        <v>0</v>
      </c>
      <c r="L50" s="207">
        <f t="shared" si="21"/>
        <v>0</v>
      </c>
      <c r="M50" s="207">
        <f t="shared" si="21"/>
        <v>0</v>
      </c>
    </row>
    <row r="51" spans="1:13" s="16" customFormat="1" ht="12.75">
      <c r="A51" s="16" t="s">
        <v>37</v>
      </c>
      <c r="B51" s="28"/>
      <c r="C51" s="28"/>
      <c r="D51" s="28"/>
      <c r="E51" s="28"/>
      <c r="F51" s="28">
        <v>870724.3245796333</v>
      </c>
      <c r="G51" s="28">
        <v>867845.8435669751</v>
      </c>
      <c r="H51" s="28">
        <v>867845.6924239561</v>
      </c>
      <c r="I51" s="28">
        <v>867845.8719062913</v>
      </c>
      <c r="J51" s="28">
        <v>870724.371811827</v>
      </c>
      <c r="K51" s="28">
        <v>867845.8624598526</v>
      </c>
      <c r="L51" s="28">
        <v>867845.8624598526</v>
      </c>
      <c r="M51" s="28">
        <v>867845.8624598526</v>
      </c>
    </row>
    <row r="52" spans="1:13" ht="12.75">
      <c r="A52" s="67" t="s">
        <v>144</v>
      </c>
      <c r="B52" s="222"/>
      <c r="C52" s="222"/>
      <c r="D52" s="222"/>
      <c r="E52" s="222"/>
      <c r="F52" s="222"/>
      <c r="G52" s="222">
        <f aca="true" t="shared" si="22" ref="G52:M52">G51-F51</f>
        <v>-2878.481012658216</v>
      </c>
      <c r="H52" s="222">
        <f t="shared" si="22"/>
        <v>-0.1511430189711973</v>
      </c>
      <c r="I52" s="222">
        <f t="shared" si="22"/>
        <v>0.17948233522474766</v>
      </c>
      <c r="J52" s="222">
        <f t="shared" si="22"/>
        <v>2878.499905535602</v>
      </c>
      <c r="K52" s="222">
        <f t="shared" si="22"/>
        <v>-2878.509351974353</v>
      </c>
      <c r="L52" s="222">
        <f t="shared" si="22"/>
        <v>0</v>
      </c>
      <c r="M52" s="222">
        <f t="shared" si="22"/>
        <v>0</v>
      </c>
    </row>
    <row r="53" spans="1:13" ht="12.75">
      <c r="A53" s="67" t="s">
        <v>143</v>
      </c>
      <c r="B53" s="222"/>
      <c r="C53" s="222"/>
      <c r="D53" s="222"/>
      <c r="E53" s="222"/>
      <c r="F53" s="222"/>
      <c r="G53" s="207">
        <f aca="true" t="shared" si="23" ref="G53:M53">G52/G51</f>
        <v>-0.0033168114291211356</v>
      </c>
      <c r="H53" s="207">
        <f t="shared" si="23"/>
        <v>-1.7415886290688829E-07</v>
      </c>
      <c r="I53" s="207">
        <f t="shared" si="23"/>
        <v>2.06813607156419E-07</v>
      </c>
      <c r="J53" s="207">
        <f t="shared" si="23"/>
        <v>0.003305868078030182</v>
      </c>
      <c r="K53" s="207">
        <f t="shared" si="23"/>
        <v>-0.003316844011695125</v>
      </c>
      <c r="L53" s="207">
        <f t="shared" si="23"/>
        <v>0</v>
      </c>
      <c r="M53" s="207">
        <f t="shared" si="23"/>
        <v>0</v>
      </c>
    </row>
    <row r="54" spans="1:13" s="16" customFormat="1" ht="12.75">
      <c r="A54" s="16" t="s">
        <v>38</v>
      </c>
      <c r="B54" s="28"/>
      <c r="C54" s="28"/>
      <c r="D54" s="28"/>
      <c r="E54" s="28"/>
      <c r="F54" s="28">
        <v>2424</v>
      </c>
      <c r="G54" s="28">
        <v>2424</v>
      </c>
      <c r="H54" s="28">
        <v>2424</v>
      </c>
      <c r="I54" s="28">
        <v>2424</v>
      </c>
      <c r="J54" s="28">
        <v>2424</v>
      </c>
      <c r="K54" s="28">
        <v>2424.01</v>
      </c>
      <c r="L54" s="28">
        <v>2422.4052060229637</v>
      </c>
      <c r="M54" s="28">
        <v>2420.8014744853185</v>
      </c>
    </row>
    <row r="55" spans="1:13" ht="12.75">
      <c r="A55" s="67" t="s">
        <v>145</v>
      </c>
      <c r="B55" s="222"/>
      <c r="C55" s="222"/>
      <c r="D55" s="222"/>
      <c r="E55" s="222"/>
      <c r="F55" s="222"/>
      <c r="G55" s="222">
        <f aca="true" t="shared" si="24" ref="G55:M55">G54-F54</f>
        <v>0</v>
      </c>
      <c r="H55" s="222">
        <f t="shared" si="24"/>
        <v>0</v>
      </c>
      <c r="I55" s="222">
        <f t="shared" si="24"/>
        <v>0</v>
      </c>
      <c r="J55" s="222">
        <f t="shared" si="24"/>
        <v>0</v>
      </c>
      <c r="K55" s="222">
        <f t="shared" si="24"/>
        <v>0.010000000000218279</v>
      </c>
      <c r="L55" s="222">
        <f t="shared" si="24"/>
        <v>-1.6047939770364792</v>
      </c>
      <c r="M55" s="222">
        <f t="shared" si="24"/>
        <v>-1.603731537645217</v>
      </c>
    </row>
    <row r="56" spans="1:13" ht="12.75">
      <c r="A56" s="67" t="s">
        <v>143</v>
      </c>
      <c r="B56" s="222"/>
      <c r="C56" s="222"/>
      <c r="D56" s="222"/>
      <c r="E56" s="222"/>
      <c r="F56" s="222"/>
      <c r="G56" s="207">
        <f aca="true" t="shared" si="25" ref="G56:M56">G55/G54</f>
        <v>0</v>
      </c>
      <c r="H56" s="207">
        <f t="shared" si="25"/>
        <v>0</v>
      </c>
      <c r="I56" s="207">
        <f t="shared" si="25"/>
        <v>0</v>
      </c>
      <c r="J56" s="207">
        <f t="shared" si="25"/>
        <v>0</v>
      </c>
      <c r="K56" s="207">
        <f t="shared" si="25"/>
        <v>4.125395522385748E-06</v>
      </c>
      <c r="L56" s="207">
        <f t="shared" si="25"/>
        <v>-0.0006624795773417216</v>
      </c>
      <c r="M56" s="207">
        <f t="shared" si="25"/>
        <v>-0.0006624795773417079</v>
      </c>
    </row>
    <row r="57" spans="1:13" s="16" customFormat="1" ht="12.75">
      <c r="A57" s="16" t="s">
        <v>148</v>
      </c>
      <c r="F57" s="28">
        <v>820.6638308950361</v>
      </c>
      <c r="G57" s="28">
        <v>817.9508421931905</v>
      </c>
      <c r="H57" s="28">
        <v>817.9506997398267</v>
      </c>
      <c r="I57" s="28">
        <v>817.9508689031964</v>
      </c>
      <c r="J57" s="28">
        <v>820.6638754117125</v>
      </c>
      <c r="K57" s="28">
        <v>817.9508599998611</v>
      </c>
      <c r="L57" s="28">
        <v>817.9508599998611</v>
      </c>
      <c r="M57" s="28">
        <v>817.9508599998611</v>
      </c>
    </row>
    <row r="59" ht="13.5">
      <c r="A59" s="242" t="s">
        <v>109</v>
      </c>
    </row>
    <row r="60" spans="1:13" s="16" customFormat="1" ht="12.75">
      <c r="A60" s="16" t="s">
        <v>36</v>
      </c>
      <c r="B60" s="28"/>
      <c r="C60" s="28"/>
      <c r="D60" s="28"/>
      <c r="E60" s="28"/>
      <c r="F60" s="28">
        <v>18</v>
      </c>
      <c r="G60" s="28">
        <v>19.583333333333332</v>
      </c>
      <c r="H60" s="28">
        <v>19.583333333333332</v>
      </c>
      <c r="I60" s="28">
        <v>21.666666666666668</v>
      </c>
      <c r="J60" s="28">
        <v>17.416666666666668</v>
      </c>
      <c r="K60" s="28">
        <v>18</v>
      </c>
      <c r="L60" s="28">
        <v>17.999999999999996</v>
      </c>
      <c r="M60" s="28">
        <v>17.999999999999993</v>
      </c>
    </row>
    <row r="61" spans="1:13" ht="12.75">
      <c r="A61" s="67" t="s">
        <v>142</v>
      </c>
      <c r="B61" s="222"/>
      <c r="C61" s="222"/>
      <c r="D61" s="222"/>
      <c r="E61" s="222"/>
      <c r="F61" s="222"/>
      <c r="G61" s="222">
        <f aca="true" t="shared" si="26" ref="G61:M61">G60-F60</f>
        <v>1.5833333333333321</v>
      </c>
      <c r="H61" s="222">
        <f t="shared" si="26"/>
        <v>0</v>
      </c>
      <c r="I61" s="222">
        <f t="shared" si="26"/>
        <v>2.0833333333333357</v>
      </c>
      <c r="J61" s="222">
        <f t="shared" si="26"/>
        <v>-4.25</v>
      </c>
      <c r="K61" s="222">
        <f t="shared" si="26"/>
        <v>0.5833333333333321</v>
      </c>
      <c r="L61" s="222">
        <f t="shared" si="26"/>
        <v>0</v>
      </c>
      <c r="M61" s="222">
        <f t="shared" si="26"/>
        <v>0</v>
      </c>
    </row>
    <row r="62" spans="1:13" ht="12.75">
      <c r="A62" s="67" t="s">
        <v>143</v>
      </c>
      <c r="B62" s="222"/>
      <c r="C62" s="222"/>
      <c r="D62" s="222"/>
      <c r="E62" s="222"/>
      <c r="F62" s="222"/>
      <c r="G62" s="207">
        <f aca="true" t="shared" si="27" ref="G62:M62">G61/G60</f>
        <v>0.08085106382978718</v>
      </c>
      <c r="H62" s="207">
        <f t="shared" si="27"/>
        <v>0</v>
      </c>
      <c r="I62" s="207">
        <f t="shared" si="27"/>
        <v>0.09615384615384626</v>
      </c>
      <c r="J62" s="207">
        <f t="shared" si="27"/>
        <v>-0.24401913875598086</v>
      </c>
      <c r="K62" s="207">
        <f t="shared" si="27"/>
        <v>0.03240740740740734</v>
      </c>
      <c r="L62" s="207">
        <f t="shared" si="27"/>
        <v>0</v>
      </c>
      <c r="M62" s="207">
        <f t="shared" si="27"/>
        <v>0</v>
      </c>
    </row>
    <row r="63" spans="1:13" s="16" customFormat="1" ht="12.75">
      <c r="A63" s="16" t="s">
        <v>37</v>
      </c>
      <c r="B63" s="28"/>
      <c r="C63" s="28"/>
      <c r="D63" s="28"/>
      <c r="E63" s="28"/>
      <c r="F63" s="28">
        <v>120580.69147931231</v>
      </c>
      <c r="G63" s="28">
        <v>124707.79331192138</v>
      </c>
      <c r="H63" s="28">
        <v>129530.50255053844</v>
      </c>
      <c r="I63" s="28">
        <v>118250.7651615341</v>
      </c>
      <c r="J63" s="28">
        <v>59578.28263744568</v>
      </c>
      <c r="K63" s="28">
        <v>59286.00982429624</v>
      </c>
      <c r="L63" s="28">
        <v>59000</v>
      </c>
      <c r="M63" s="28">
        <v>58750</v>
      </c>
    </row>
    <row r="64" spans="1:13" ht="12.75">
      <c r="A64" s="67" t="s">
        <v>144</v>
      </c>
      <c r="B64" s="222"/>
      <c r="C64" s="222"/>
      <c r="D64" s="222"/>
      <c r="E64" s="222"/>
      <c r="F64" s="222"/>
      <c r="G64" s="222">
        <f aca="true" t="shared" si="28" ref="G64:M64">G63-F63</f>
        <v>4127.101832609071</v>
      </c>
      <c r="H64" s="222">
        <f t="shared" si="28"/>
        <v>4822.709238617055</v>
      </c>
      <c r="I64" s="222">
        <f t="shared" si="28"/>
        <v>-11279.737389004338</v>
      </c>
      <c r="J64" s="222">
        <f t="shared" si="28"/>
        <v>-58672.482524088424</v>
      </c>
      <c r="K64" s="222">
        <f t="shared" si="28"/>
        <v>-292.27281314943684</v>
      </c>
      <c r="L64" s="222">
        <f t="shared" si="28"/>
        <v>-286.0098242962413</v>
      </c>
      <c r="M64" s="222">
        <f t="shared" si="28"/>
        <v>-250</v>
      </c>
    </row>
    <row r="65" spans="1:13" ht="12.75">
      <c r="A65" s="67" t="s">
        <v>143</v>
      </c>
      <c r="B65" s="222"/>
      <c r="C65" s="222"/>
      <c r="D65" s="222"/>
      <c r="E65" s="222"/>
      <c r="F65" s="222"/>
      <c r="G65" s="207">
        <f aca="true" t="shared" si="29" ref="G65:M65">G64/G63</f>
        <v>0.03309417738060916</v>
      </c>
      <c r="H65" s="207">
        <f t="shared" si="29"/>
        <v>0.03723222826789695</v>
      </c>
      <c r="I65" s="207">
        <f t="shared" si="29"/>
        <v>-0.09538828246562192</v>
      </c>
      <c r="J65" s="207">
        <f t="shared" si="29"/>
        <v>-0.9847964715789248</v>
      </c>
      <c r="K65" s="207">
        <f t="shared" si="29"/>
        <v>-0.004929878297015349</v>
      </c>
      <c r="L65" s="207">
        <f t="shared" si="29"/>
        <v>-0.004847624140614259</v>
      </c>
      <c r="M65" s="207">
        <f t="shared" si="29"/>
        <v>-0.00425531914893617</v>
      </c>
    </row>
    <row r="66" spans="1:13" s="16" customFormat="1" ht="12.75">
      <c r="A66" s="16" t="s">
        <v>148</v>
      </c>
      <c r="F66" s="28">
        <v>6698.927304406239</v>
      </c>
      <c r="G66" s="28">
        <v>6368.0575308215175</v>
      </c>
      <c r="H66" s="28">
        <v>6614.32353449558</v>
      </c>
      <c r="I66" s="28">
        <v>5457.727622840035</v>
      </c>
      <c r="J66" s="28">
        <v>3420.762639470565</v>
      </c>
      <c r="K66" s="28">
        <v>3293.667212460902</v>
      </c>
      <c r="L66" s="28">
        <v>3277.7777777777783</v>
      </c>
      <c r="M66" s="28">
        <v>3263.88888888889</v>
      </c>
    </row>
    <row r="67" spans="6:13" s="16" customFormat="1" ht="12.75">
      <c r="F67" s="28"/>
      <c r="G67" s="28"/>
      <c r="H67" s="28"/>
      <c r="I67" s="28"/>
      <c r="J67" s="28"/>
      <c r="K67" s="28"/>
      <c r="L67" s="28"/>
      <c r="M67" s="28"/>
    </row>
    <row r="69" ht="13.5">
      <c r="A69" s="242" t="s">
        <v>149</v>
      </c>
    </row>
    <row r="70" spans="1:13" s="16" customFormat="1" ht="12.75">
      <c r="A70" s="16" t="s">
        <v>150</v>
      </c>
      <c r="B70" s="28"/>
      <c r="C70" s="28"/>
      <c r="D70" s="28"/>
      <c r="E70" s="28"/>
      <c r="F70" s="222">
        <f>F6+F15+F24+F36+F48+F60</f>
        <v>4229.333333333334</v>
      </c>
      <c r="G70" s="222">
        <f aca="true" t="shared" si="30" ref="G70:M70">G6+G15+G24+G36+G48+G60</f>
        <v>4259.916666666667</v>
      </c>
      <c r="H70" s="222">
        <f t="shared" si="30"/>
        <v>4269.499999999999</v>
      </c>
      <c r="I70" s="222">
        <f t="shared" si="30"/>
        <v>4333.833333333333</v>
      </c>
      <c r="J70" s="222">
        <f t="shared" si="30"/>
        <v>4361.833333333334</v>
      </c>
      <c r="K70" s="222">
        <f t="shared" si="30"/>
        <v>4396.666666666667</v>
      </c>
      <c r="L70" s="222">
        <f t="shared" si="30"/>
        <v>4430.760978484378</v>
      </c>
      <c r="M70" s="222">
        <f t="shared" si="30"/>
        <v>4464.434856684157</v>
      </c>
    </row>
    <row r="71" spans="1:13" ht="12.75">
      <c r="A71" s="67"/>
      <c r="B71" s="222"/>
      <c r="C71" s="222"/>
      <c r="D71" s="222"/>
      <c r="E71" s="222"/>
      <c r="F71" s="222"/>
      <c r="G71" s="207"/>
      <c r="H71" s="207"/>
      <c r="I71" s="207"/>
      <c r="J71" s="207"/>
      <c r="K71" s="207"/>
      <c r="L71" s="207"/>
      <c r="M71" s="207"/>
    </row>
    <row r="72" spans="1:13" s="16" customFormat="1" ht="12.75">
      <c r="A72" s="16" t="s">
        <v>37</v>
      </c>
      <c r="B72" s="28"/>
      <c r="C72" s="28"/>
      <c r="D72" s="28"/>
      <c r="E72" s="28"/>
      <c r="F72" s="222">
        <f aca="true" t="shared" si="31" ref="F72:M72">F9+F18+F27+F39+F51+F63</f>
        <v>83859892.87738524</v>
      </c>
      <c r="G72" s="222">
        <f t="shared" si="31"/>
        <v>89091692.59399207</v>
      </c>
      <c r="H72" s="222">
        <f t="shared" si="31"/>
        <v>86105589.39164937</v>
      </c>
      <c r="I72" s="222">
        <f t="shared" si="31"/>
        <v>89092790.09068581</v>
      </c>
      <c r="J72" s="222">
        <f t="shared" si="31"/>
        <v>89230116.4276365</v>
      </c>
      <c r="K72" s="222">
        <f t="shared" si="31"/>
        <v>88772958.64349139</v>
      </c>
      <c r="L72" s="222">
        <f t="shared" si="31"/>
        <v>87691609.53924306</v>
      </c>
      <c r="M72" s="222">
        <f t="shared" si="31"/>
        <v>88903302.85664433</v>
      </c>
    </row>
    <row r="73" spans="1:13" ht="12.75">
      <c r="A73" s="67" t="s">
        <v>144</v>
      </c>
      <c r="B73" s="222"/>
      <c r="C73" s="222"/>
      <c r="D73" s="222"/>
      <c r="E73" s="222"/>
      <c r="F73" s="222"/>
      <c r="G73" s="222">
        <f aca="true" t="shared" si="32" ref="G73:M73">G72-F72</f>
        <v>5231799.716606826</v>
      </c>
      <c r="H73" s="222">
        <f t="shared" si="32"/>
        <v>-2986103.202342704</v>
      </c>
      <c r="I73" s="222">
        <f t="shared" si="32"/>
        <v>2987200.699036449</v>
      </c>
      <c r="J73" s="222">
        <f t="shared" si="32"/>
        <v>137326.33695068955</v>
      </c>
      <c r="K73" s="222">
        <f t="shared" si="32"/>
        <v>-457157.7841451168</v>
      </c>
      <c r="L73" s="222">
        <f t="shared" si="32"/>
        <v>-1081349.10424833</v>
      </c>
      <c r="M73" s="222">
        <f t="shared" si="32"/>
        <v>1211693.317401275</v>
      </c>
    </row>
    <row r="74" spans="1:13" ht="12.75">
      <c r="A74" s="67" t="s">
        <v>143</v>
      </c>
      <c r="B74" s="222"/>
      <c r="C74" s="222"/>
      <c r="D74" s="222"/>
      <c r="E74" s="222"/>
      <c r="F74" s="222"/>
      <c r="G74" s="207">
        <f aca="true" t="shared" si="33" ref="G74:M74">G73/G72</f>
        <v>0.05872376609174034</v>
      </c>
      <c r="H74" s="207">
        <f t="shared" si="33"/>
        <v>-0.03467955127466209</v>
      </c>
      <c r="I74" s="207">
        <f t="shared" si="33"/>
        <v>0.03352909585608258</v>
      </c>
      <c r="J74" s="207">
        <f t="shared" si="33"/>
        <v>0.0015390133112967294</v>
      </c>
      <c r="K74" s="207">
        <f t="shared" si="33"/>
        <v>-0.005149741443011311</v>
      </c>
      <c r="L74" s="207">
        <f t="shared" si="33"/>
        <v>-0.012331272169937913</v>
      </c>
      <c r="M74" s="207">
        <f t="shared" si="33"/>
        <v>0.013629339726051777</v>
      </c>
    </row>
    <row r="75" spans="1:13" s="16" customFormat="1" ht="12.75">
      <c r="A75" s="16" t="s">
        <v>38</v>
      </c>
      <c r="B75" s="28"/>
      <c r="C75" s="28"/>
      <c r="D75" s="28"/>
      <c r="E75" s="28"/>
      <c r="F75" s="28">
        <f aca="true" t="shared" si="34" ref="F75:M75">F30+F42+F54</f>
        <v>84361.28</v>
      </c>
      <c r="G75" s="28">
        <f t="shared" si="34"/>
        <v>91662.29999999999</v>
      </c>
      <c r="H75" s="28">
        <f t="shared" si="34"/>
        <v>91262.95999999999</v>
      </c>
      <c r="I75" s="28">
        <f t="shared" si="34"/>
        <v>92953.48999999999</v>
      </c>
      <c r="J75" s="28">
        <f t="shared" si="34"/>
        <v>92067.992</v>
      </c>
      <c r="K75" s="28">
        <f t="shared" si="34"/>
        <v>96619.82699999999</v>
      </c>
      <c r="L75" s="28">
        <f t="shared" si="34"/>
        <v>98507.80222549268</v>
      </c>
      <c r="M75" s="28">
        <f t="shared" si="34"/>
        <v>100183.84845275422</v>
      </c>
    </row>
    <row r="76" spans="1:13" ht="12.75">
      <c r="A76" s="67" t="s">
        <v>145</v>
      </c>
      <c r="B76" s="222"/>
      <c r="C76" s="222"/>
      <c r="D76" s="222"/>
      <c r="E76" s="222"/>
      <c r="F76" s="222"/>
      <c r="G76" s="222">
        <f aca="true" t="shared" si="35" ref="G76:M76">G75-F75</f>
        <v>7301.0199999999895</v>
      </c>
      <c r="H76" s="222">
        <f t="shared" si="35"/>
        <v>-399.3399999999965</v>
      </c>
      <c r="I76" s="222">
        <f t="shared" si="35"/>
        <v>1690.5299999999988</v>
      </c>
      <c r="J76" s="222">
        <f t="shared" si="35"/>
        <v>-885.4979999999923</v>
      </c>
      <c r="K76" s="222">
        <f t="shared" si="35"/>
        <v>4551.834999999992</v>
      </c>
      <c r="L76" s="222">
        <f t="shared" si="35"/>
        <v>1887.9752254926861</v>
      </c>
      <c r="M76" s="222">
        <f t="shared" si="35"/>
        <v>1676.0462272615405</v>
      </c>
    </row>
    <row r="77" spans="1:13" ht="12.75">
      <c r="A77" s="67" t="s">
        <v>143</v>
      </c>
      <c r="B77" s="222"/>
      <c r="C77" s="222"/>
      <c r="D77" s="222"/>
      <c r="E77" s="222"/>
      <c r="F77" s="222"/>
      <c r="G77" s="207">
        <f aca="true" t="shared" si="36" ref="G77:M77">G76/G75</f>
        <v>0.07965128520667701</v>
      </c>
      <c r="H77" s="207">
        <f t="shared" si="36"/>
        <v>-0.004375707296804711</v>
      </c>
      <c r="I77" s="207">
        <f t="shared" si="36"/>
        <v>0.01818683730971262</v>
      </c>
      <c r="J77" s="207">
        <f t="shared" si="36"/>
        <v>-0.009617870236596366</v>
      </c>
      <c r="K77" s="207">
        <f t="shared" si="36"/>
        <v>0.04711077572101213</v>
      </c>
      <c r="L77" s="207">
        <f t="shared" si="36"/>
        <v>0.019165743046128992</v>
      </c>
      <c r="M77" s="207">
        <f t="shared" si="36"/>
        <v>0.016729704968879773</v>
      </c>
    </row>
    <row r="78" spans="6:13" s="16" customFormat="1" ht="12.75">
      <c r="F78" s="28"/>
      <c r="G78" s="28"/>
      <c r="H78" s="28"/>
      <c r="I78" s="28"/>
      <c r="J78" s="28"/>
      <c r="K78" s="28"/>
      <c r="L78" s="28"/>
      <c r="M78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41"/>
  <sheetViews>
    <sheetView zoomScalePageLayoutView="0" workbookViewId="0" topLeftCell="A22">
      <selection activeCell="D27" sqref="D27"/>
    </sheetView>
  </sheetViews>
  <sheetFormatPr defaultColWidth="9.140625" defaultRowHeight="12.75"/>
  <cols>
    <col min="2" max="2" width="16.7109375" style="0" bestFit="1" customWidth="1"/>
    <col min="3" max="3" width="10.28125" style="0" bestFit="1" customWidth="1"/>
    <col min="4" max="4" width="14.7109375" style="0" bestFit="1" customWidth="1"/>
    <col min="5" max="5" width="12.00390625" style="0" bestFit="1" customWidth="1"/>
    <col min="6" max="6" width="5.28125" style="0" customWidth="1"/>
    <col min="7" max="7" width="12.8515625" style="0" bestFit="1" customWidth="1"/>
    <col min="9" max="9" width="12.8515625" style="0" bestFit="1" customWidth="1"/>
  </cols>
  <sheetData>
    <row r="1" spans="1:3" ht="12.75">
      <c r="A1" s="16" t="s">
        <v>174</v>
      </c>
      <c r="C1" s="16" t="s">
        <v>159</v>
      </c>
    </row>
    <row r="3" spans="2:9" ht="12.75">
      <c r="B3" s="16" t="s">
        <v>125</v>
      </c>
      <c r="C3" s="16" t="s">
        <v>127</v>
      </c>
      <c r="D3" s="249" t="s">
        <v>135</v>
      </c>
      <c r="E3" s="249"/>
      <c r="F3" s="43"/>
      <c r="G3" s="249" t="s">
        <v>136</v>
      </c>
      <c r="H3" s="249"/>
      <c r="I3" s="249"/>
    </row>
    <row r="4" spans="2:9" ht="12.75">
      <c r="B4" s="43" t="s">
        <v>126</v>
      </c>
      <c r="C4" s="43"/>
      <c r="D4" s="43" t="s">
        <v>126</v>
      </c>
      <c r="E4" s="43"/>
      <c r="F4" s="43"/>
      <c r="G4" s="43" t="s">
        <v>126</v>
      </c>
      <c r="H4" s="43" t="s">
        <v>128</v>
      </c>
      <c r="I4" s="43" t="s">
        <v>98</v>
      </c>
    </row>
    <row r="5" spans="1:9" ht="12.75">
      <c r="A5" s="16" t="s">
        <v>129</v>
      </c>
      <c r="B5" s="220">
        <v>1150</v>
      </c>
      <c r="C5" s="213">
        <v>0.0008</v>
      </c>
      <c r="D5">
        <f>B5*C5</f>
        <v>0.92</v>
      </c>
      <c r="E5" s="214">
        <f>D5/D7</f>
        <v>0.24020887728459533</v>
      </c>
      <c r="F5" s="214"/>
      <c r="G5" s="215">
        <f>E5*G7</f>
        <v>0.9608355091383813</v>
      </c>
      <c r="I5" s="220">
        <f>G5*1000000</f>
        <v>960835.5091383813</v>
      </c>
    </row>
    <row r="6" spans="1:9" ht="12.75">
      <c r="A6" s="16" t="s">
        <v>132</v>
      </c>
      <c r="B6" s="220">
        <v>4850</v>
      </c>
      <c r="C6" s="213">
        <v>0.0006</v>
      </c>
      <c r="D6">
        <f>B6*C6</f>
        <v>2.9099999999999997</v>
      </c>
      <c r="E6" s="214">
        <f>D6/D7</f>
        <v>0.7597911227154047</v>
      </c>
      <c r="F6" s="214"/>
      <c r="G6" s="215">
        <f>E6*G7</f>
        <v>3.039164490861619</v>
      </c>
      <c r="I6" s="220">
        <f>G6*1000000</f>
        <v>3039164.490861619</v>
      </c>
    </row>
    <row r="7" spans="2:9" ht="13.5" thickBot="1">
      <c r="B7" s="221">
        <f>SUM(B5:B6)</f>
        <v>6000</v>
      </c>
      <c r="D7" s="216">
        <f>SUM(D5:D6)</f>
        <v>3.8299999999999996</v>
      </c>
      <c r="E7" s="218">
        <f>SUM(E5:E6)</f>
        <v>1</v>
      </c>
      <c r="F7" s="230"/>
      <c r="G7" s="217">
        <v>4</v>
      </c>
      <c r="I7" s="221">
        <f>SUM(I5:I6)</f>
        <v>4000000</v>
      </c>
    </row>
    <row r="8" ht="13.5" thickTop="1"/>
    <row r="10" spans="2:7" ht="12.75">
      <c r="B10" s="43" t="s">
        <v>138</v>
      </c>
      <c r="C10" s="16"/>
      <c r="D10" s="43" t="s">
        <v>133</v>
      </c>
      <c r="E10" s="234" t="s">
        <v>134</v>
      </c>
      <c r="F10" s="58"/>
      <c r="G10" s="43"/>
    </row>
    <row r="11" spans="2:7" ht="12.75">
      <c r="B11" s="43" t="s">
        <v>98</v>
      </c>
      <c r="C11" s="16"/>
      <c r="D11" s="43" t="s">
        <v>98</v>
      </c>
      <c r="E11" s="234" t="s">
        <v>98</v>
      </c>
      <c r="F11" s="58"/>
      <c r="G11" s="43"/>
    </row>
    <row r="12" spans="1:9" ht="12.75">
      <c r="A12" s="16" t="s">
        <v>129</v>
      </c>
      <c r="D12" s="210">
        <f>I5</f>
        <v>960835.5091383813</v>
      </c>
      <c r="E12" s="235">
        <f>D12/4</f>
        <v>240208.87728459534</v>
      </c>
      <c r="F12" s="220"/>
      <c r="I12" s="233"/>
    </row>
    <row r="13" spans="1:9" ht="12.75">
      <c r="A13" s="16" t="s">
        <v>53</v>
      </c>
      <c r="B13" s="222">
        <v>16966506.88912558</v>
      </c>
      <c r="C13" s="214">
        <f>B13/B18</f>
        <v>0.306831583146239</v>
      </c>
      <c r="D13" s="209">
        <f>C13*I6</f>
        <v>932511.6521729039</v>
      </c>
      <c r="E13" s="235">
        <f>D13/4</f>
        <v>233127.91304322597</v>
      </c>
      <c r="F13" s="220"/>
      <c r="I13" s="233"/>
    </row>
    <row r="14" spans="1:6" ht="12.75">
      <c r="A14" s="16" t="s">
        <v>54</v>
      </c>
      <c r="B14" s="222">
        <v>38329322.55304491</v>
      </c>
      <c r="C14" s="214">
        <f>B14/B18</f>
        <v>0.6931684168537611</v>
      </c>
      <c r="D14" s="209">
        <f>C14*I6</f>
        <v>2106652.8386887154</v>
      </c>
      <c r="E14" s="235">
        <f>D14/4</f>
        <v>526663.2096721788</v>
      </c>
      <c r="F14" s="220"/>
    </row>
    <row r="15" spans="1:5" ht="12.75">
      <c r="A15" s="16" t="s">
        <v>141</v>
      </c>
      <c r="C15" s="214"/>
      <c r="E15" s="236"/>
    </row>
    <row r="16" spans="1:5" ht="12.75">
      <c r="A16" s="16" t="s">
        <v>131</v>
      </c>
      <c r="B16" s="222"/>
      <c r="C16" s="214"/>
      <c r="E16" s="236"/>
    </row>
    <row r="17" spans="1:5" ht="12.75">
      <c r="A17" s="16" t="s">
        <v>55</v>
      </c>
      <c r="C17" s="214"/>
      <c r="E17" s="236"/>
    </row>
    <row r="18" spans="2:6" ht="13.5" thickBot="1">
      <c r="B18" s="223">
        <f>SUM(B12:B17)</f>
        <v>55295829.442170486</v>
      </c>
      <c r="C18" s="218">
        <f>SUM(C12:C17)</f>
        <v>1</v>
      </c>
      <c r="D18" s="223">
        <f>SUM(D12:D17)</f>
        <v>4000000.0000000005</v>
      </c>
      <c r="E18" s="237">
        <f>SUM(E12:E17)</f>
        <v>1000000.0000000001</v>
      </c>
      <c r="F18" s="229"/>
    </row>
    <row r="19" ht="13.5" thickTop="1"/>
    <row r="20" ht="12.75">
      <c r="A20" s="67" t="s">
        <v>139</v>
      </c>
    </row>
    <row r="21" ht="12.75">
      <c r="A21" s="67"/>
    </row>
    <row r="23" spans="1:3" ht="12.75">
      <c r="A23" s="16" t="s">
        <v>175</v>
      </c>
      <c r="C23" s="16" t="s">
        <v>160</v>
      </c>
    </row>
    <row r="25" spans="2:9" ht="12.75">
      <c r="B25" s="16" t="s">
        <v>125</v>
      </c>
      <c r="C25" s="16" t="s">
        <v>127</v>
      </c>
      <c r="D25" s="249" t="s">
        <v>135</v>
      </c>
      <c r="E25" s="249"/>
      <c r="F25" s="43"/>
      <c r="G25" s="249" t="s">
        <v>136</v>
      </c>
      <c r="H25" s="249"/>
      <c r="I25" s="249"/>
    </row>
    <row r="26" spans="2:9" ht="12.75">
      <c r="B26" s="43" t="s">
        <v>137</v>
      </c>
      <c r="C26" s="16"/>
      <c r="D26" s="43" t="s">
        <v>137</v>
      </c>
      <c r="E26" s="16"/>
      <c r="F26" s="16"/>
      <c r="G26" s="43" t="s">
        <v>137</v>
      </c>
      <c r="H26" s="43" t="s">
        <v>128</v>
      </c>
      <c r="I26" s="43" t="s">
        <v>77</v>
      </c>
    </row>
    <row r="27" spans="2:9" ht="12.75">
      <c r="B27">
        <v>1330</v>
      </c>
      <c r="C27" s="213">
        <v>0.0006</v>
      </c>
      <c r="D27">
        <f>B27*C27</f>
        <v>0.7979999999999999</v>
      </c>
      <c r="G27" s="224">
        <v>1</v>
      </c>
      <c r="I27" s="219">
        <f>G27*1000</f>
        <v>1000</v>
      </c>
    </row>
    <row r="30" spans="2:5" ht="12.75">
      <c r="B30" s="43" t="s">
        <v>138</v>
      </c>
      <c r="C30" s="16"/>
      <c r="D30" s="43" t="s">
        <v>133</v>
      </c>
      <c r="E30" s="234" t="s">
        <v>134</v>
      </c>
    </row>
    <row r="31" spans="2:5" ht="12.75">
      <c r="B31" s="43" t="s">
        <v>77</v>
      </c>
      <c r="C31" s="16"/>
      <c r="D31" s="43" t="s">
        <v>77</v>
      </c>
      <c r="E31" s="234" t="s">
        <v>77</v>
      </c>
    </row>
    <row r="32" spans="1:5" ht="12.75">
      <c r="A32" s="16" t="s">
        <v>54</v>
      </c>
      <c r="C32" s="231"/>
      <c r="D32" s="232"/>
      <c r="E32" s="238"/>
    </row>
    <row r="33" spans="1:5" ht="12.75">
      <c r="A33" s="16" t="s">
        <v>129</v>
      </c>
      <c r="D33" s="210"/>
      <c r="E33" s="235"/>
    </row>
    <row r="34" spans="1:5" ht="12.75">
      <c r="A34" s="16" t="s">
        <v>53</v>
      </c>
      <c r="B34" s="222"/>
      <c r="C34" s="214"/>
      <c r="D34" s="209"/>
      <c r="E34" s="235"/>
    </row>
    <row r="35" spans="1:5" ht="12.75">
      <c r="A35" s="16" t="s">
        <v>54</v>
      </c>
      <c r="B35" s="222">
        <f>'Data Input'!P194</f>
        <v>97977.00403829875</v>
      </c>
      <c r="C35" s="214">
        <v>1</v>
      </c>
      <c r="D35" s="209">
        <f>C35*I27</f>
        <v>1000</v>
      </c>
      <c r="E35" s="235">
        <f>D35/4</f>
        <v>250</v>
      </c>
    </row>
    <row r="36" spans="1:5" ht="12.75">
      <c r="A36" s="16" t="s">
        <v>130</v>
      </c>
      <c r="C36" s="214"/>
      <c r="E36" s="236"/>
    </row>
    <row r="37" spans="1:5" ht="12.75">
      <c r="A37" s="16" t="s">
        <v>131</v>
      </c>
      <c r="B37" s="222"/>
      <c r="C37" s="214"/>
      <c r="E37" s="236"/>
    </row>
    <row r="38" spans="1:5" ht="12.75">
      <c r="A38" s="16" t="s">
        <v>55</v>
      </c>
      <c r="C38" s="214"/>
      <c r="E38" s="236"/>
    </row>
    <row r="39" spans="2:5" ht="13.5" thickBot="1">
      <c r="B39" s="223">
        <f>SUM(B33:B38)</f>
        <v>97977.00403829875</v>
      </c>
      <c r="C39" s="218">
        <f>SUM(C33:C38)</f>
        <v>1</v>
      </c>
      <c r="D39" s="223">
        <f>SUM(D33:D38)</f>
        <v>1000</v>
      </c>
      <c r="E39" s="237">
        <f>SUM(E33:E38)</f>
        <v>250</v>
      </c>
    </row>
    <row r="40" ht="13.5" thickTop="1"/>
    <row r="41" ht="12.75">
      <c r="A41" s="67" t="s">
        <v>140</v>
      </c>
    </row>
  </sheetData>
  <sheetProtection/>
  <mergeCells count="4">
    <mergeCell ref="G3:I3"/>
    <mergeCell ref="D3:E3"/>
    <mergeCell ref="D25:E25"/>
    <mergeCell ref="G25:I2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N100"/>
  <sheetViews>
    <sheetView zoomScalePageLayoutView="0" workbookViewId="0" topLeftCell="A67">
      <selection activeCell="A69" sqref="A69"/>
    </sheetView>
  </sheetViews>
  <sheetFormatPr defaultColWidth="9.140625" defaultRowHeight="12.75"/>
  <cols>
    <col min="4" max="5" width="11.140625" style="0" bestFit="1" customWidth="1"/>
    <col min="12" max="14" width="11.140625" style="0" bestFit="1" customWidth="1"/>
  </cols>
  <sheetData>
    <row r="2" spans="1:14" ht="15">
      <c r="A2" s="29" t="s">
        <v>151</v>
      </c>
      <c r="B2" s="29"/>
      <c r="C2" s="29" t="s">
        <v>154</v>
      </c>
      <c r="N2">
        <f>D71*(1+F71)</f>
        <v>35481724.24701918</v>
      </c>
    </row>
    <row r="25" ht="15">
      <c r="C25" s="29" t="s">
        <v>155</v>
      </c>
    </row>
    <row r="47" ht="15">
      <c r="C47" s="29" t="s">
        <v>156</v>
      </c>
    </row>
    <row r="69" spans="1:3" ht="15">
      <c r="A69" s="29" t="s">
        <v>161</v>
      </c>
      <c r="B69" s="29"/>
      <c r="C69" s="29" t="s">
        <v>171</v>
      </c>
    </row>
    <row r="70" spans="4:6" ht="12.75">
      <c r="D70" s="58" t="s">
        <v>152</v>
      </c>
      <c r="E70" s="58" t="s">
        <v>153</v>
      </c>
      <c r="F70" s="58" t="s">
        <v>157</v>
      </c>
    </row>
    <row r="71" spans="3:6" ht="12.75">
      <c r="C71">
        <v>2004</v>
      </c>
      <c r="D71" s="222">
        <f>Residential!B103</f>
        <v>35384765.95503498</v>
      </c>
      <c r="E71" s="222">
        <f>Residential!K103</f>
        <v>35481724.24701918</v>
      </c>
      <c r="F71" s="207">
        <f aca="true" t="shared" si="0" ref="F71:F76">(E71-D71)/D71</f>
        <v>0.002740113983159017</v>
      </c>
    </row>
    <row r="72" spans="3:6" ht="12.75">
      <c r="C72">
        <v>2005</v>
      </c>
      <c r="D72" s="222">
        <f>Residential!B104</f>
        <v>34829575.04250899</v>
      </c>
      <c r="E72" s="222">
        <f>Residential!K104</f>
        <v>34778660.29836839</v>
      </c>
      <c r="F72" s="207">
        <f t="shared" si="0"/>
        <v>-0.0014618250173440803</v>
      </c>
    </row>
    <row r="73" spans="3:6" ht="12.75">
      <c r="C73">
        <v>2006</v>
      </c>
      <c r="D73" s="222">
        <f>Residential!B105</f>
        <v>33237935.62252032</v>
      </c>
      <c r="E73" s="222">
        <f>Residential!K105</f>
        <v>33164974.286821757</v>
      </c>
      <c r="F73" s="207">
        <f t="shared" si="0"/>
        <v>-0.0021951223604010097</v>
      </c>
    </row>
    <row r="74" spans="3:6" ht="12.75">
      <c r="C74">
        <v>2007</v>
      </c>
      <c r="D74" s="222">
        <f>Residential!B106</f>
        <v>33976662.98885321</v>
      </c>
      <c r="E74" s="222">
        <f>Residential!K106</f>
        <v>34385916.614091866</v>
      </c>
      <c r="F74" s="207">
        <f t="shared" si="0"/>
        <v>0.012045138905281005</v>
      </c>
    </row>
    <row r="75" spans="3:6" ht="12.75">
      <c r="C75">
        <v>2008</v>
      </c>
      <c r="D75" s="222">
        <f>Residential!B107</f>
        <v>34709665.71887398</v>
      </c>
      <c r="E75" s="222">
        <f>Residential!K107</f>
        <v>34324741.30569964</v>
      </c>
      <c r="F75" s="207">
        <f t="shared" si="0"/>
        <v>-0.01108983348592232</v>
      </c>
    </row>
    <row r="76" spans="3:6" ht="12.75">
      <c r="C76">
        <v>2009</v>
      </c>
      <c r="D76" s="222">
        <f>Residential!B108</f>
        <v>34307485.9909314</v>
      </c>
      <c r="E76" s="222">
        <f>Residential!K108</f>
        <v>34310074.56672204</v>
      </c>
      <c r="F76" s="207">
        <f t="shared" si="0"/>
        <v>7.545221446211297E-05</v>
      </c>
    </row>
    <row r="77" spans="3:5" ht="12.75">
      <c r="C77">
        <v>2010</v>
      </c>
      <c r="E77" s="222">
        <f>Residential!K109</f>
        <v>33832404.61663192</v>
      </c>
    </row>
    <row r="78" spans="3:5" ht="12.75">
      <c r="C78">
        <v>2011</v>
      </c>
      <c r="E78" s="222">
        <f>Residential!K110</f>
        <v>33668132.552013986</v>
      </c>
    </row>
    <row r="80" ht="15">
      <c r="C80" s="29" t="s">
        <v>172</v>
      </c>
    </row>
    <row r="81" spans="4:6" ht="12.75">
      <c r="D81" s="58" t="s">
        <v>152</v>
      </c>
      <c r="E81" s="58" t="s">
        <v>153</v>
      </c>
      <c r="F81" s="58" t="s">
        <v>157</v>
      </c>
    </row>
    <row r="82" spans="3:6" ht="12.75">
      <c r="C82">
        <v>2004</v>
      </c>
      <c r="D82" s="222">
        <f>'GS &lt; 50 kW'!B103</f>
        <v>16475394.88003023</v>
      </c>
      <c r="E82" s="222">
        <f>'GS &lt; 50 kW'!J103</f>
        <v>16361752.761966305</v>
      </c>
      <c r="F82" s="207">
        <f aca="true" t="shared" si="1" ref="F82:F87">(E82-D82)/D82</f>
        <v>-0.006897687059487118</v>
      </c>
    </row>
    <row r="83" spans="3:6" ht="12.75">
      <c r="C83">
        <v>2005</v>
      </c>
      <c r="D83" s="222">
        <f>'GS &lt; 50 kW'!B104</f>
        <v>16712968.307198184</v>
      </c>
      <c r="E83" s="222">
        <f>'GS &lt; 50 kW'!J104</f>
        <v>16791488.74640128</v>
      </c>
      <c r="F83" s="207">
        <f t="shared" si="1"/>
        <v>0.004698174361359749</v>
      </c>
    </row>
    <row r="84" spans="3:6" ht="12.75">
      <c r="C84">
        <v>2006</v>
      </c>
      <c r="D84" s="222">
        <f>'GS &lt; 50 kW'!B105</f>
        <v>16473585.924806353</v>
      </c>
      <c r="E84" s="222">
        <f>'GS &lt; 50 kW'!J105</f>
        <v>16376629.687711608</v>
      </c>
      <c r="F84" s="207">
        <f t="shared" si="1"/>
        <v>-0.0058855574941182555</v>
      </c>
    </row>
    <row r="85" spans="3:6" ht="12.75">
      <c r="C85">
        <v>2007</v>
      </c>
      <c r="D85" s="222">
        <f>'GS &lt; 50 kW'!B106</f>
        <v>16945671.78348763</v>
      </c>
      <c r="E85" s="222">
        <f>'GS &lt; 50 kW'!J106</f>
        <v>16951533.858564317</v>
      </c>
      <c r="F85" s="207">
        <f t="shared" si="1"/>
        <v>0.0003459334720739878</v>
      </c>
    </row>
    <row r="86" spans="3:6" ht="12.75">
      <c r="C86">
        <v>2008</v>
      </c>
      <c r="D86" s="222">
        <f>'GS &lt; 50 kW'!B107</f>
        <v>17104385.84923483</v>
      </c>
      <c r="E86" s="222">
        <f>'GS &lt; 50 kW'!J107</f>
        <v>16837533.641505416</v>
      </c>
      <c r="F86" s="207">
        <f t="shared" si="1"/>
        <v>-0.015601390782549017</v>
      </c>
    </row>
    <row r="87" spans="3:6" ht="12.75">
      <c r="C87">
        <v>2009</v>
      </c>
      <c r="D87" s="222">
        <f>'GS &lt; 50 kW'!B108</f>
        <v>16323229.77517476</v>
      </c>
      <c r="E87" s="222">
        <f>'GS &lt; 50 kW'!J108</f>
        <v>16716297.823783085</v>
      </c>
      <c r="F87" s="207">
        <f t="shared" si="1"/>
        <v>0.024080286439766004</v>
      </c>
    </row>
    <row r="88" spans="3:5" ht="12.75">
      <c r="C88">
        <v>2010</v>
      </c>
      <c r="E88" s="222">
        <f>'GS &lt; 50 kW'!J109</f>
        <v>16748563.80630173</v>
      </c>
    </row>
    <row r="89" spans="3:5" ht="12.75">
      <c r="C89">
        <v>2011</v>
      </c>
      <c r="E89" s="222">
        <f>'GS &lt; 50 kW'!J110</f>
        <v>16966506.88912558</v>
      </c>
    </row>
    <row r="91" ht="15">
      <c r="C91" s="29" t="s">
        <v>173</v>
      </c>
    </row>
    <row r="92" spans="4:6" ht="12.75">
      <c r="D92" s="58" t="s">
        <v>152</v>
      </c>
      <c r="E92" s="58" t="s">
        <v>153</v>
      </c>
      <c r="F92" s="58" t="s">
        <v>157</v>
      </c>
    </row>
    <row r="93" spans="3:6" ht="12.75">
      <c r="C93">
        <v>2004</v>
      </c>
      <c r="D93" s="222">
        <f>'GS &gt; 50 kW'!B103</f>
        <v>30992422.888720956</v>
      </c>
      <c r="E93" s="222">
        <f>'GS &gt; 50 kW'!K103</f>
        <v>32367374.115632102</v>
      </c>
      <c r="F93" s="207">
        <f aca="true" t="shared" si="2" ref="F93:F98">(E93-D93)/D93</f>
        <v>0.04436410899037942</v>
      </c>
    </row>
    <row r="94" spans="3:6" ht="12.75">
      <c r="C94">
        <v>2005</v>
      </c>
      <c r="D94" s="222">
        <f>'GS &gt; 50 kW'!B104</f>
        <v>36540578.57547704</v>
      </c>
      <c r="E94" s="222">
        <f>'GS &gt; 50 kW'!K104</f>
        <v>35135861.465071745</v>
      </c>
      <c r="F94" s="207">
        <f t="shared" si="2"/>
        <v>-0.038442661971094895</v>
      </c>
    </row>
    <row r="95" spans="3:6" ht="12.75">
      <c r="C95">
        <v>2006</v>
      </c>
      <c r="D95" s="222">
        <f>'GS &gt; 50 kW'!B105</f>
        <v>35380705.80011336</v>
      </c>
      <c r="E95" s="222">
        <f>'GS &gt; 50 kW'!K105</f>
        <v>35135837.274532</v>
      </c>
      <c r="F95" s="207">
        <f t="shared" si="2"/>
        <v>-0.006920962147130918</v>
      </c>
    </row>
    <row r="96" spans="3:6" ht="12.75">
      <c r="C96">
        <v>2007</v>
      </c>
      <c r="D96" s="222">
        <f>'GS &gt; 50 kW'!B106</f>
        <v>37168352.503306255</v>
      </c>
      <c r="E96" s="222">
        <f>'GS &gt; 50 kW'!K106</f>
        <v>37239855.62141076</v>
      </c>
      <c r="F96" s="207">
        <f t="shared" si="2"/>
        <v>0.0019237634516660943</v>
      </c>
    </row>
    <row r="97" spans="3:6" ht="12.75">
      <c r="C97">
        <v>2008</v>
      </c>
      <c r="D97" s="222">
        <f>'GS &gt; 50 kW'!B107</f>
        <v>36469789.845078416</v>
      </c>
      <c r="E97" s="222">
        <f>'GS &gt; 50 kW'!K107</f>
        <v>36851797.21594694</v>
      </c>
      <c r="F97" s="207">
        <f t="shared" si="2"/>
        <v>0.010474624956471421</v>
      </c>
    </row>
    <row r="98" spans="3:6" ht="12.75">
      <c r="C98">
        <v>2009</v>
      </c>
      <c r="D98" s="222">
        <f>'GS &gt; 50 kW'!B108</f>
        <v>37202366.002267145</v>
      </c>
      <c r="E98" s="222">
        <f>'GS &gt; 50 kW'!K108</f>
        <v>37023489.92236968</v>
      </c>
      <c r="F98" s="207">
        <f t="shared" si="2"/>
        <v>-0.00480819095985891</v>
      </c>
    </row>
    <row r="99" spans="3:5" ht="12.75">
      <c r="C99">
        <v>2010</v>
      </c>
      <c r="E99" s="222">
        <f>'GS &gt; 50 kW'!K109</f>
        <v>36171050.253849566</v>
      </c>
    </row>
    <row r="100" spans="3:5" ht="12.75">
      <c r="C100">
        <v>2011</v>
      </c>
      <c r="E100" s="222">
        <f>'GS &gt; 50 kW'!K110</f>
        <v>38329322.55304491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11.140625" style="0" bestFit="1" customWidth="1"/>
    <col min="4" max="4" width="11.421875" style="0" customWidth="1"/>
    <col min="6" max="6" width="11.421875" style="0" customWidth="1"/>
    <col min="8" max="8" width="11.421875" style="0" customWidth="1"/>
  </cols>
  <sheetData>
    <row r="1" spans="1:3" ht="12.75">
      <c r="A1" s="16" t="s">
        <v>176</v>
      </c>
      <c r="C1" s="16" t="s">
        <v>163</v>
      </c>
    </row>
    <row r="2" ht="12.75">
      <c r="A2" s="67"/>
    </row>
    <row r="3" spans="1:8" ht="12.75">
      <c r="A3" s="67"/>
      <c r="D3" s="249" t="s">
        <v>98</v>
      </c>
      <c r="E3" s="249"/>
      <c r="F3" s="249"/>
      <c r="G3" s="249"/>
      <c r="H3" s="249"/>
    </row>
    <row r="5" spans="4:8" ht="39">
      <c r="D5" s="30" t="s">
        <v>164</v>
      </c>
      <c r="E5" s="16"/>
      <c r="F5" s="30" t="s">
        <v>162</v>
      </c>
      <c r="G5" s="16"/>
      <c r="H5" s="30" t="s">
        <v>165</v>
      </c>
    </row>
    <row r="7" spans="2:8" ht="12.75">
      <c r="B7" s="16" t="s">
        <v>52</v>
      </c>
      <c r="D7" s="222">
        <f>Summary!M17</f>
        <v>33427923.674729392</v>
      </c>
      <c r="F7" s="222">
        <f>'[2]Summary'!$M$17</f>
        <v>33519685.657146543</v>
      </c>
      <c r="H7" s="222">
        <f>'[3]Summary'!$M$17</f>
        <v>33449907.8278384</v>
      </c>
    </row>
    <row r="8" ht="12.75">
      <c r="B8" s="16"/>
    </row>
    <row r="9" spans="2:8" ht="12.75">
      <c r="B9" s="16" t="s">
        <v>105</v>
      </c>
      <c r="D9" s="222">
        <f>Summary!M22</f>
        <v>16733378.976082357</v>
      </c>
      <c r="F9" s="222">
        <f>'[2]Summary'!$M$22</f>
        <v>16761328.39651162</v>
      </c>
      <c r="H9" s="222">
        <f>'[3]Summary'!$M$22</f>
        <v>16760767.416256716</v>
      </c>
    </row>
    <row r="10" ht="12.75">
      <c r="B10" s="16"/>
    </row>
    <row r="11" spans="2:8" ht="12.75">
      <c r="B11" s="16" t="s">
        <v>106</v>
      </c>
      <c r="D11" s="222">
        <f>Summary!M27</f>
        <v>37802659.34337273</v>
      </c>
      <c r="F11" s="222">
        <f>'[2]Summary'!$M$27</f>
        <v>37844662.73985438</v>
      </c>
      <c r="H11" s="222">
        <f>'[3]Summary'!$M$27</f>
        <v>37886546.86337134</v>
      </c>
    </row>
  </sheetData>
  <sheetProtection/>
  <mergeCells count="1">
    <mergeCell ref="D3:H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2"/>
  <sheetViews>
    <sheetView zoomScalePageLayoutView="0" workbookViewId="0" topLeftCell="A3">
      <selection activeCell="E21" sqref="E21"/>
    </sheetView>
  </sheetViews>
  <sheetFormatPr defaultColWidth="9.140625" defaultRowHeight="12.75"/>
  <cols>
    <col min="1" max="1" width="11.8515625" style="0" customWidth="1"/>
    <col min="2" max="2" width="18.00390625" style="4" customWidth="1"/>
    <col min="3" max="3" width="11.7109375" style="1" customWidth="1"/>
    <col min="4" max="4" width="13.421875" style="1" customWidth="1"/>
    <col min="5" max="5" width="14.421875" style="23" customWidth="1"/>
    <col min="6" max="6" width="10.140625" style="1" customWidth="1"/>
    <col min="7" max="7" width="12.421875" style="1" customWidth="1"/>
    <col min="8" max="8" width="12.421875" style="1" hidden="1" customWidth="1"/>
    <col min="9" max="9" width="13.00390625" style="1" hidden="1" customWidth="1"/>
    <col min="10" max="10" width="15.421875" style="1" bestFit="1" customWidth="1"/>
    <col min="11" max="11" width="17.00390625" style="1" customWidth="1"/>
    <col min="12" max="12" width="12.421875" style="1" customWidth="1"/>
    <col min="13" max="13" width="25.8515625" style="0" bestFit="1" customWidth="1"/>
    <col min="14" max="16" width="18.00390625" style="0" customWidth="1"/>
    <col min="17" max="17" width="17.140625" style="0" customWidth="1"/>
    <col min="18" max="19" width="15.7109375" style="0" customWidth="1"/>
    <col min="20" max="20" width="15.00390625" style="0" customWidth="1"/>
    <col min="21" max="22" width="14.140625" style="0" bestFit="1" customWidth="1"/>
    <col min="23" max="23" width="11.7109375" style="0" bestFit="1" customWidth="1"/>
    <col min="24" max="24" width="11.8515625" style="0" bestFit="1" customWidth="1"/>
    <col min="25" max="25" width="12.57421875" style="4" customWidth="1"/>
    <col min="26" max="26" width="11.28125" style="4" customWidth="1"/>
    <col min="27" max="27" width="11.57421875" style="4" customWidth="1"/>
    <col min="28" max="28" width="9.28125" style="4" customWidth="1"/>
    <col min="29" max="29" width="9.140625" style="4" customWidth="1"/>
    <col min="30" max="30" width="11.7109375" style="4" bestFit="1" customWidth="1"/>
    <col min="31" max="31" width="10.7109375" style="4" bestFit="1" customWidth="1"/>
    <col min="32" max="33" width="9.140625" style="4" customWidth="1"/>
  </cols>
  <sheetData>
    <row r="1" spans="8:9" ht="12.75">
      <c r="H1" s="249" t="s">
        <v>102</v>
      </c>
      <c r="I1" s="249"/>
    </row>
    <row r="2" spans="2:27" ht="42" customHeight="1">
      <c r="B2" s="5" t="s">
        <v>0</v>
      </c>
      <c r="C2" s="9" t="s">
        <v>1</v>
      </c>
      <c r="D2" s="9" t="s">
        <v>2</v>
      </c>
      <c r="E2" s="21" t="s">
        <v>5</v>
      </c>
      <c r="F2" s="9" t="s">
        <v>3</v>
      </c>
      <c r="G2" s="9" t="s">
        <v>11</v>
      </c>
      <c r="H2" s="9" t="s">
        <v>51</v>
      </c>
      <c r="I2" s="9" t="s">
        <v>4</v>
      </c>
      <c r="J2" s="9" t="s">
        <v>8</v>
      </c>
      <c r="K2" s="9" t="s">
        <v>9</v>
      </c>
      <c r="L2" s="9" t="s">
        <v>10</v>
      </c>
      <c r="M2" t="s">
        <v>13</v>
      </c>
      <c r="Y2" s="6"/>
      <c r="Z2" s="6"/>
      <c r="AA2" s="6"/>
    </row>
    <row r="3" spans="1:27" ht="13.5" thickBot="1">
      <c r="A3" s="2">
        <v>37987</v>
      </c>
      <c r="B3" s="55">
        <f>'Data Input'!B111</f>
        <v>11652206.26</v>
      </c>
      <c r="C3">
        <v>1129.7</v>
      </c>
      <c r="D3">
        <v>0</v>
      </c>
      <c r="E3" s="23">
        <v>127.53411264087498</v>
      </c>
      <c r="F3" s="7">
        <v>31</v>
      </c>
      <c r="G3" s="7">
        <v>0</v>
      </c>
      <c r="H3" s="32">
        <f>'Data Input Apr 27 2010'!E35+'Data Input Apr 27 2010'!H35+'Data Input Apr 27 2010'!L35+'Data Input Apr 27 2010'!P35+'Data Input Apr 27 2010'!T35+'Data Input Apr 27 2010'!X35+'Data Input Apr 27 2010'!AA35</f>
        <v>0</v>
      </c>
      <c r="I3" s="7">
        <v>336.288</v>
      </c>
      <c r="J3" s="7">
        <f>$N$18+C3*$N$19+D3*$N$20+E3*$N$21+F3*$N$22+G3*$N$23+H3*$N$24+I3*$N$25</f>
        <v>11495538.968098685</v>
      </c>
      <c r="K3" s="7"/>
      <c r="L3" s="11"/>
      <c r="Y3" s="8"/>
      <c r="Z3" s="8"/>
      <c r="AA3" s="8"/>
    </row>
    <row r="4" spans="1:14" ht="12.75">
      <c r="A4" s="2">
        <v>38018</v>
      </c>
      <c r="B4" s="55">
        <f>'Data Input'!B112</f>
        <v>9351912.88</v>
      </c>
      <c r="C4">
        <v>780.2</v>
      </c>
      <c r="D4">
        <v>0</v>
      </c>
      <c r="E4" s="23">
        <v>127.79681203173486</v>
      </c>
      <c r="F4" s="7">
        <v>29</v>
      </c>
      <c r="G4" s="7">
        <v>0</v>
      </c>
      <c r="H4" s="32">
        <f>'Data Input Apr 27 2010'!E36+'Data Input Apr 27 2010'!H36+'Data Input Apr 27 2010'!L36+'Data Input Apr 27 2010'!P36+'Data Input Apr 27 2010'!T36+'Data Input Apr 27 2010'!X36+'Data Input Apr 27 2010'!AA36</f>
        <v>0</v>
      </c>
      <c r="I4" s="7">
        <v>320.16</v>
      </c>
      <c r="J4" s="7">
        <f aca="true" t="shared" si="0" ref="J4:J67">$N$18+C4*$N$19+D4*$N$20+E4*$N$21+F4*$N$22+G4*$N$23+H4*$N$24+I4*$N$25</f>
        <v>9173456.793537598</v>
      </c>
      <c r="K4" s="7"/>
      <c r="L4" s="11"/>
      <c r="M4" s="86" t="s">
        <v>14</v>
      </c>
      <c r="N4" s="86"/>
    </row>
    <row r="5" spans="1:14" ht="12.75">
      <c r="A5" s="2">
        <v>38047</v>
      </c>
      <c r="B5" s="55">
        <f>'Data Input'!B113</f>
        <v>8689891.6</v>
      </c>
      <c r="C5">
        <v>662.7</v>
      </c>
      <c r="D5">
        <v>0</v>
      </c>
      <c r="E5" s="23">
        <v>128.06005254032812</v>
      </c>
      <c r="F5" s="7">
        <v>31</v>
      </c>
      <c r="G5" s="7">
        <v>1</v>
      </c>
      <c r="H5" s="32">
        <f>'Data Input Apr 27 2010'!E37+'Data Input Apr 27 2010'!H37+'Data Input Apr 27 2010'!L37+'Data Input Apr 27 2010'!P37+'Data Input Apr 27 2010'!T37+'Data Input Apr 27 2010'!X37+'Data Input Apr 27 2010'!AA37</f>
        <v>0</v>
      </c>
      <c r="I5" s="7">
        <v>368.28</v>
      </c>
      <c r="J5" s="7">
        <f t="shared" si="0"/>
        <v>8450639.291714812</v>
      </c>
      <c r="K5" s="7"/>
      <c r="L5" s="11"/>
      <c r="M5" s="24" t="s">
        <v>15</v>
      </c>
      <c r="N5" s="24">
        <v>0.9895533668907598</v>
      </c>
    </row>
    <row r="6" spans="1:14" ht="12.75">
      <c r="A6" s="2">
        <v>38078</v>
      </c>
      <c r="B6" s="55">
        <f>'Data Input'!B114</f>
        <v>6857129.02</v>
      </c>
      <c r="C6">
        <v>460</v>
      </c>
      <c r="D6">
        <v>0</v>
      </c>
      <c r="E6" s="23">
        <v>128.32383528126866</v>
      </c>
      <c r="F6" s="7">
        <v>30</v>
      </c>
      <c r="G6" s="7">
        <v>1</v>
      </c>
      <c r="H6" s="32">
        <f>'Data Input Apr 27 2010'!E38+'Data Input Apr 27 2010'!H38+'Data Input Apr 27 2010'!L38+'Data Input Apr 27 2010'!P38+'Data Input Apr 27 2010'!T38+'Data Input Apr 27 2010'!X38+'Data Input Apr 27 2010'!AA38</f>
        <v>0</v>
      </c>
      <c r="I6" s="7">
        <v>336.24</v>
      </c>
      <c r="J6" s="7">
        <f t="shared" si="0"/>
        <v>7133478.819385476</v>
      </c>
      <c r="K6" s="7"/>
      <c r="L6" s="11"/>
      <c r="M6" s="24" t="s">
        <v>16</v>
      </c>
      <c r="N6" s="24">
        <v>0.9792158659248387</v>
      </c>
    </row>
    <row r="7" spans="1:14" ht="12.75">
      <c r="A7" s="2">
        <v>38108</v>
      </c>
      <c r="B7" s="55">
        <f>'Data Input'!B115</f>
        <v>5866657.9</v>
      </c>
      <c r="C7">
        <v>258.3</v>
      </c>
      <c r="D7">
        <v>1</v>
      </c>
      <c r="E7" s="23">
        <v>128.58816137146633</v>
      </c>
      <c r="F7" s="7">
        <v>31</v>
      </c>
      <c r="G7" s="7">
        <v>1</v>
      </c>
      <c r="H7" s="32">
        <f>'Data Input Apr 27 2010'!E39+'Data Input Apr 27 2010'!H39+'Data Input Apr 27 2010'!L39+'Data Input Apr 27 2010'!P39+'Data Input Apr 27 2010'!T39+'Data Input Apr 27 2010'!X39+'Data Input Apr 27 2010'!AA39</f>
        <v>0</v>
      </c>
      <c r="I7" s="7">
        <v>319.92</v>
      </c>
      <c r="J7" s="7">
        <f t="shared" si="0"/>
        <v>6156650.630100133</v>
      </c>
      <c r="K7" s="7"/>
      <c r="L7" s="11"/>
      <c r="M7" s="24" t="s">
        <v>17</v>
      </c>
      <c r="N7" s="24">
        <v>0.977641310313084</v>
      </c>
    </row>
    <row r="8" spans="1:14" ht="12.75">
      <c r="A8" s="2">
        <v>38139</v>
      </c>
      <c r="B8" s="55">
        <f>'Data Input'!B116</f>
        <v>5214217.94</v>
      </c>
      <c r="C8">
        <v>105.1</v>
      </c>
      <c r="D8">
        <v>7.8</v>
      </c>
      <c r="E8" s="23">
        <v>128.85303193013166</v>
      </c>
      <c r="F8" s="7">
        <v>30</v>
      </c>
      <c r="G8" s="7">
        <v>0</v>
      </c>
      <c r="H8" s="32">
        <f>'Data Input Apr 27 2010'!E40+'Data Input Apr 27 2010'!H40+'Data Input Apr 27 2010'!L40+'Data Input Apr 27 2010'!P40+'Data Input Apr 27 2010'!T40+'Data Input Apr 27 2010'!X40+'Data Input Apr 27 2010'!AA40</f>
        <v>0</v>
      </c>
      <c r="I8" s="7">
        <v>352.08</v>
      </c>
      <c r="J8" s="7">
        <f t="shared" si="0"/>
        <v>5611561.299467076</v>
      </c>
      <c r="K8" s="7"/>
      <c r="L8" s="11"/>
      <c r="M8" s="24" t="s">
        <v>18</v>
      </c>
      <c r="N8" s="24">
        <v>260875.8292390033</v>
      </c>
    </row>
    <row r="9" spans="1:14" ht="13.5" thickBot="1">
      <c r="A9" s="2">
        <v>38169</v>
      </c>
      <c r="B9" s="55">
        <f>'Data Input'!B117</f>
        <v>5597668.380000001</v>
      </c>
      <c r="C9">
        <v>30.1</v>
      </c>
      <c r="D9">
        <v>39.3</v>
      </c>
      <c r="E9" s="23">
        <v>129.11844807878055</v>
      </c>
      <c r="F9" s="7">
        <v>31</v>
      </c>
      <c r="G9" s="7">
        <v>0</v>
      </c>
      <c r="H9" s="32">
        <f>'Data Input Apr 27 2010'!E41+'Data Input Apr 27 2010'!H41+'Data Input Apr 27 2010'!L41+'Data Input Apr 27 2010'!P41+'Data Input Apr 27 2010'!T41+'Data Input Apr 27 2010'!X41+'Data Input Apr 27 2010'!AA41</f>
        <v>0</v>
      </c>
      <c r="I9" s="7">
        <v>336.288</v>
      </c>
      <c r="J9" s="7">
        <f t="shared" si="0"/>
        <v>5873343.714158512</v>
      </c>
      <c r="K9" s="7"/>
      <c r="L9" s="11"/>
      <c r="M9" s="36" t="s">
        <v>19</v>
      </c>
      <c r="N9" s="36">
        <v>72</v>
      </c>
    </row>
    <row r="10" spans="1:12" ht="12.75">
      <c r="A10" s="2">
        <v>38200</v>
      </c>
      <c r="B10" s="55">
        <f>'Data Input'!B118</f>
        <v>5480444.939</v>
      </c>
      <c r="C10">
        <v>82.3</v>
      </c>
      <c r="D10">
        <v>15</v>
      </c>
      <c r="E10" s="23">
        <v>129.38441094123903</v>
      </c>
      <c r="F10" s="7">
        <v>31</v>
      </c>
      <c r="G10" s="7">
        <v>0</v>
      </c>
      <c r="H10" s="32">
        <f>'Data Input Apr 27 2010'!E42+'Data Input Apr 27 2010'!H42+'Data Input Apr 27 2010'!L42+'Data Input Apr 27 2010'!P42+'Data Input Apr 27 2010'!T42+'Data Input Apr 27 2010'!X42+'Data Input Apr 27 2010'!AA42</f>
        <v>0</v>
      </c>
      <c r="I10" s="7">
        <v>336.288</v>
      </c>
      <c r="J10" s="7">
        <f t="shared" si="0"/>
        <v>5778980.070307566</v>
      </c>
      <c r="K10" s="7"/>
      <c r="L10" s="11"/>
    </row>
    <row r="11" spans="1:13" ht="13.5" thickBot="1">
      <c r="A11" s="2">
        <v>38231</v>
      </c>
      <c r="B11" s="55">
        <f>'Data Input'!B119</f>
        <v>5280170.52</v>
      </c>
      <c r="C11">
        <v>92.8</v>
      </c>
      <c r="D11">
        <v>19.5</v>
      </c>
      <c r="E11" s="23">
        <v>129.65092164364802</v>
      </c>
      <c r="F11" s="7">
        <v>30</v>
      </c>
      <c r="G11" s="7">
        <v>1</v>
      </c>
      <c r="H11" s="32">
        <f>'Data Input Apr 27 2010'!E43+'Data Input Apr 27 2010'!H43+'Data Input Apr 27 2010'!L43+'Data Input Apr 27 2010'!P43+'Data Input Apr 27 2010'!T43+'Data Input Apr 27 2010'!X43+'Data Input Apr 27 2010'!AA43</f>
        <v>0</v>
      </c>
      <c r="I11" s="7">
        <v>336.24</v>
      </c>
      <c r="J11" s="7">
        <f t="shared" si="0"/>
        <v>5392090.434614874</v>
      </c>
      <c r="K11" s="7"/>
      <c r="L11" s="11"/>
      <c r="M11" t="s">
        <v>20</v>
      </c>
    </row>
    <row r="12" spans="1:18" ht="12.75">
      <c r="A12" s="2">
        <v>38261</v>
      </c>
      <c r="B12" s="55">
        <f>'Data Input'!B120</f>
        <v>5947905</v>
      </c>
      <c r="C12">
        <v>325</v>
      </c>
      <c r="D12">
        <v>0</v>
      </c>
      <c r="E12" s="23">
        <v>129.91798131446814</v>
      </c>
      <c r="F12" s="7">
        <v>31</v>
      </c>
      <c r="G12" s="7">
        <v>1</v>
      </c>
      <c r="H12" s="32">
        <f>'Data Input Apr 27 2010'!E44+'Data Input Apr 27 2010'!H44+'Data Input Apr 27 2010'!L44+'Data Input Apr 27 2010'!P44+'Data Input Apr 27 2010'!T44+'Data Input Apr 27 2010'!X44+'Data Input Apr 27 2010'!AA44</f>
        <v>0</v>
      </c>
      <c r="I12" s="7">
        <v>319.92</v>
      </c>
      <c r="J12" s="7">
        <f t="shared" si="0"/>
        <v>6573984.732780755</v>
      </c>
      <c r="K12" s="7"/>
      <c r="L12" s="11"/>
      <c r="M12" s="85"/>
      <c r="N12" s="85" t="s">
        <v>24</v>
      </c>
      <c r="O12" s="85" t="s">
        <v>25</v>
      </c>
      <c r="P12" s="85" t="s">
        <v>26</v>
      </c>
      <c r="Q12" s="85" t="s">
        <v>27</v>
      </c>
      <c r="R12" s="85" t="s">
        <v>28</v>
      </c>
    </row>
    <row r="13" spans="1:18" ht="12.75">
      <c r="A13" s="2">
        <v>38292</v>
      </c>
      <c r="B13" s="55">
        <f>'Data Input'!B121</f>
        <v>7294095.32</v>
      </c>
      <c r="C13">
        <v>530</v>
      </c>
      <c r="D13">
        <v>0</v>
      </c>
      <c r="E13" s="23">
        <v>130.18559108448443</v>
      </c>
      <c r="F13" s="7">
        <v>30</v>
      </c>
      <c r="G13" s="7">
        <v>1</v>
      </c>
      <c r="H13" s="32">
        <f>'Data Input Apr 27 2010'!E45+'Data Input Apr 27 2010'!H45+'Data Input Apr 27 2010'!L45+'Data Input Apr 27 2010'!P45+'Data Input Apr 27 2010'!T45+'Data Input Apr 27 2010'!X45+'Data Input Apr 27 2010'!AA45</f>
        <v>0</v>
      </c>
      <c r="I13" s="7">
        <v>352.08</v>
      </c>
      <c r="J13" s="7">
        <f t="shared" si="0"/>
        <v>7606357.442844054</v>
      </c>
      <c r="K13" s="7"/>
      <c r="L13" s="11"/>
      <c r="M13" s="24" t="s">
        <v>21</v>
      </c>
      <c r="N13" s="24">
        <v>5</v>
      </c>
      <c r="O13" s="24">
        <v>211620690415478.22</v>
      </c>
      <c r="P13" s="24">
        <v>42324138083095.64</v>
      </c>
      <c r="Q13" s="24">
        <v>621.8998291420307</v>
      </c>
      <c r="R13" s="24">
        <v>4.4689333572379913E-54</v>
      </c>
    </row>
    <row r="14" spans="1:18" ht="12.75">
      <c r="A14" s="2">
        <v>38322</v>
      </c>
      <c r="B14" s="55">
        <f>'Data Input'!B122</f>
        <v>10305858.55</v>
      </c>
      <c r="C14">
        <v>895.5</v>
      </c>
      <c r="D14">
        <v>0</v>
      </c>
      <c r="E14" s="23">
        <v>130.45375208681136</v>
      </c>
      <c r="F14" s="7">
        <v>31</v>
      </c>
      <c r="G14" s="7">
        <v>0</v>
      </c>
      <c r="H14" s="32">
        <f>'Data Input Apr 27 2010'!E46+'Data Input Apr 27 2010'!H46+'Data Input Apr 27 2010'!L46+'Data Input Apr 27 2010'!P46+'Data Input Apr 27 2010'!T46+'Data Input Apr 27 2010'!X46+'Data Input Apr 27 2010'!AA46</f>
        <v>0</v>
      </c>
      <c r="I14" s="7">
        <v>336.288</v>
      </c>
      <c r="J14" s="7">
        <f t="shared" si="0"/>
        <v>10254942.232480545</v>
      </c>
      <c r="K14" s="7"/>
      <c r="L14" s="11"/>
      <c r="M14" s="24" t="s">
        <v>22</v>
      </c>
      <c r="N14" s="24">
        <v>66</v>
      </c>
      <c r="O14" s="24">
        <v>4491709086555.082</v>
      </c>
      <c r="P14" s="24">
        <v>68056198281.1376</v>
      </c>
      <c r="Q14" s="24"/>
      <c r="R14" s="24"/>
    </row>
    <row r="15" spans="1:27" ht="13.5" thickBot="1">
      <c r="A15" s="2">
        <v>38353</v>
      </c>
      <c r="B15" s="55">
        <f>'Data Input'!B123</f>
        <v>11276201.774999995</v>
      </c>
      <c r="C15">
        <v>1011.1</v>
      </c>
      <c r="D15">
        <v>0</v>
      </c>
      <c r="E15" s="23">
        <v>130.7437021568508</v>
      </c>
      <c r="F15" s="7">
        <v>31</v>
      </c>
      <c r="G15" s="7">
        <v>0</v>
      </c>
      <c r="H15" s="32">
        <f>'Data Input Apr 27 2010'!E47+'Data Input Apr 27 2010'!H47+'Data Input Apr 27 2010'!L47+'Data Input Apr 27 2010'!P47+'Data Input Apr 27 2010'!T47+'Data Input Apr 27 2010'!X47+'Data Input Apr 27 2010'!AA47</f>
        <v>0</v>
      </c>
      <c r="I15" s="7">
        <v>319.92</v>
      </c>
      <c r="J15" s="7">
        <f t="shared" si="0"/>
        <v>10931916.63158692</v>
      </c>
      <c r="K15" s="7"/>
      <c r="L15" s="11"/>
      <c r="M15" s="36" t="s">
        <v>7</v>
      </c>
      <c r="N15" s="36">
        <v>71</v>
      </c>
      <c r="O15" s="36">
        <v>216112399502033.3</v>
      </c>
      <c r="P15" s="36"/>
      <c r="Q15" s="36"/>
      <c r="R15" s="36"/>
      <c r="Y15" s="8"/>
      <c r="Z15" s="8"/>
      <c r="AA15" s="8"/>
    </row>
    <row r="16" spans="1:12" ht="13.5" thickBot="1">
      <c r="A16" s="2">
        <v>38384</v>
      </c>
      <c r="B16" s="55">
        <f>'Data Input'!B124</f>
        <v>9293664.826000009</v>
      </c>
      <c r="C16">
        <v>747</v>
      </c>
      <c r="D16">
        <v>0</v>
      </c>
      <c r="E16" s="23">
        <v>131.0342966778299</v>
      </c>
      <c r="F16" s="7">
        <v>28</v>
      </c>
      <c r="G16" s="7">
        <v>0</v>
      </c>
      <c r="H16" s="32">
        <f>'Data Input Apr 27 2010'!E48+'Data Input Apr 27 2010'!H48+'Data Input Apr 27 2010'!L48+'Data Input Apr 27 2010'!P48+'Data Input Apr 27 2010'!T48+'Data Input Apr 27 2010'!X48+'Data Input Apr 27 2010'!AA48</f>
        <v>0</v>
      </c>
      <c r="I16" s="7">
        <v>319.872</v>
      </c>
      <c r="J16" s="7">
        <f t="shared" si="0"/>
        <v>8944057.896650705</v>
      </c>
      <c r="K16" s="7"/>
      <c r="L16" s="11"/>
    </row>
    <row r="17" spans="1:21" ht="12.75">
      <c r="A17" s="2">
        <v>38412</v>
      </c>
      <c r="B17" s="55">
        <f>'Data Input'!B125</f>
        <v>9411594.35099999</v>
      </c>
      <c r="C17">
        <v>733.6</v>
      </c>
      <c r="D17">
        <v>0</v>
      </c>
      <c r="E17" s="23">
        <v>131.32553708212293</v>
      </c>
      <c r="F17" s="7">
        <v>31</v>
      </c>
      <c r="G17" s="7">
        <v>1</v>
      </c>
      <c r="H17" s="32">
        <f>'Data Input Apr 27 2010'!E49+'Data Input Apr 27 2010'!H49+'Data Input Apr 27 2010'!L49+'Data Input Apr 27 2010'!P49+'Data Input Apr 27 2010'!T49+'Data Input Apr 27 2010'!X49+'Data Input Apr 27 2010'!AA49</f>
        <v>0</v>
      </c>
      <c r="I17" s="7">
        <v>351.912</v>
      </c>
      <c r="J17" s="7">
        <f t="shared" si="0"/>
        <v>8981106.159250312</v>
      </c>
      <c r="K17" s="7"/>
      <c r="L17" s="11"/>
      <c r="M17" s="85"/>
      <c r="N17" s="85" t="s">
        <v>29</v>
      </c>
      <c r="O17" s="85" t="s">
        <v>18</v>
      </c>
      <c r="P17" s="85" t="s">
        <v>30</v>
      </c>
      <c r="Q17" s="85" t="s">
        <v>31</v>
      </c>
      <c r="R17" s="85" t="s">
        <v>32</v>
      </c>
      <c r="S17" s="85" t="s">
        <v>33</v>
      </c>
      <c r="T17" s="85" t="s">
        <v>34</v>
      </c>
      <c r="U17" s="85" t="s">
        <v>35</v>
      </c>
    </row>
    <row r="18" spans="1:21" ht="12.75">
      <c r="A18" s="2">
        <v>38443</v>
      </c>
      <c r="B18" s="55">
        <f>'Data Input'!B126</f>
        <v>7093193.909999998</v>
      </c>
      <c r="C18">
        <v>371.5</v>
      </c>
      <c r="D18">
        <v>0</v>
      </c>
      <c r="E18" s="23">
        <v>131.61742480528775</v>
      </c>
      <c r="F18" s="7">
        <v>30</v>
      </c>
      <c r="G18" s="7">
        <v>1</v>
      </c>
      <c r="H18" s="32">
        <f>'Data Input Apr 27 2010'!E50+'Data Input Apr 27 2010'!H50+'Data Input Apr 27 2010'!L50+'Data Input Apr 27 2010'!P50+'Data Input Apr 27 2010'!T50+'Data Input Apr 27 2010'!X50+'Data Input Apr 27 2010'!AA50</f>
        <v>0</v>
      </c>
      <c r="I18" s="7">
        <v>336.24</v>
      </c>
      <c r="J18" s="7">
        <f t="shared" si="0"/>
        <v>6746444.906261632</v>
      </c>
      <c r="K18" s="7"/>
      <c r="L18" s="11"/>
      <c r="M18" s="24" t="s">
        <v>23</v>
      </c>
      <c r="N18" s="24">
        <v>-4702448.657521726</v>
      </c>
      <c r="O18" s="24">
        <v>1591808.4968414886</v>
      </c>
      <c r="P18" s="24">
        <v>-2.9541547660113996</v>
      </c>
      <c r="Q18" s="24">
        <v>0.004341557044772798</v>
      </c>
      <c r="R18" s="24">
        <v>-7880595.71424453</v>
      </c>
      <c r="S18" s="24">
        <v>-1524301.6007989217</v>
      </c>
      <c r="T18" s="24">
        <v>-7880595.71424453</v>
      </c>
      <c r="U18" s="24">
        <v>-1524301.6007989217</v>
      </c>
    </row>
    <row r="19" spans="1:21" ht="26.25">
      <c r="A19" s="2">
        <v>38473</v>
      </c>
      <c r="B19" s="55">
        <f>'Data Input'!B127</f>
        <v>6349731.879000006</v>
      </c>
      <c r="C19">
        <v>215.4</v>
      </c>
      <c r="D19">
        <v>0</v>
      </c>
      <c r="E19" s="23">
        <v>131.90996128607298</v>
      </c>
      <c r="F19" s="7">
        <v>31</v>
      </c>
      <c r="G19" s="7">
        <v>1</v>
      </c>
      <c r="H19" s="32">
        <f>'Data Input Apr 27 2010'!E51+'Data Input Apr 27 2010'!H51+'Data Input Apr 27 2010'!L51+'Data Input Apr 27 2010'!P51+'Data Input Apr 27 2010'!T51+'Data Input Apr 27 2010'!X51+'Data Input Apr 27 2010'!AA51</f>
        <v>0</v>
      </c>
      <c r="I19" s="7">
        <v>336.288</v>
      </c>
      <c r="J19" s="7">
        <f t="shared" si="0"/>
        <v>6016771.295241171</v>
      </c>
      <c r="K19" s="7"/>
      <c r="L19" s="9" t="s">
        <v>1</v>
      </c>
      <c r="M19" s="24" t="s">
        <v>81</v>
      </c>
      <c r="N19" s="24">
        <v>5762.546768040722</v>
      </c>
      <c r="O19" s="24">
        <v>142.15553995851027</v>
      </c>
      <c r="P19" s="24">
        <v>40.53691308634603</v>
      </c>
      <c r="Q19" s="24">
        <v>2.2975034661183138E-48</v>
      </c>
      <c r="R19" s="24">
        <v>5478.724177689912</v>
      </c>
      <c r="S19" s="24">
        <v>6046.369358391532</v>
      </c>
      <c r="T19" s="24">
        <v>5478.724177689912</v>
      </c>
      <c r="U19" s="24">
        <v>6046.369358391532</v>
      </c>
    </row>
    <row r="20" spans="1:21" ht="26.25">
      <c r="A20" s="2">
        <v>38504</v>
      </c>
      <c r="B20" s="55">
        <f>'Data Input'!B128</f>
        <v>6389000.100999999</v>
      </c>
      <c r="C20">
        <v>26.3</v>
      </c>
      <c r="D20">
        <v>74.7</v>
      </c>
      <c r="E20" s="23">
        <v>132.203147966425</v>
      </c>
      <c r="F20" s="7">
        <v>30</v>
      </c>
      <c r="G20" s="7">
        <v>0</v>
      </c>
      <c r="H20" s="32">
        <f>'Data Input Apr 27 2010'!E52+'Data Input Apr 27 2010'!H52+'Data Input Apr 27 2010'!L52+'Data Input Apr 27 2010'!P52+'Data Input Apr 27 2010'!T52+'Data Input Apr 27 2010'!X52+'Data Input Apr 27 2010'!AA52</f>
        <v>0</v>
      </c>
      <c r="I20" s="7">
        <v>352.08</v>
      </c>
      <c r="J20" s="7">
        <f t="shared" si="0"/>
        <v>6397801.641721791</v>
      </c>
      <c r="K20" s="7"/>
      <c r="L20" s="9" t="s">
        <v>2</v>
      </c>
      <c r="M20" s="24" t="s">
        <v>82</v>
      </c>
      <c r="N20" s="24">
        <v>16670.663475255096</v>
      </c>
      <c r="O20" s="24">
        <v>2418.9791215605233</v>
      </c>
      <c r="P20" s="24">
        <v>6.891611145655766</v>
      </c>
      <c r="Q20" s="24">
        <v>2.523603123251779E-09</v>
      </c>
      <c r="R20" s="24">
        <v>11841.01757832969</v>
      </c>
      <c r="S20" s="24">
        <v>21500.3093721805</v>
      </c>
      <c r="T20" s="24">
        <v>11841.01757832969</v>
      </c>
      <c r="U20" s="24">
        <v>21500.3093721805</v>
      </c>
    </row>
    <row r="21" spans="1:21" ht="39">
      <c r="A21" s="2">
        <v>38534</v>
      </c>
      <c r="B21" s="55">
        <f>'Data Input'!B129</f>
        <v>6657892.877999995</v>
      </c>
      <c r="C21">
        <v>14.4</v>
      </c>
      <c r="D21">
        <v>94.3</v>
      </c>
      <c r="E21" s="23">
        <v>132.49698629149512</v>
      </c>
      <c r="F21" s="7">
        <v>31</v>
      </c>
      <c r="G21" s="7">
        <v>0</v>
      </c>
      <c r="H21" s="32">
        <f>'Data Input Apr 27 2010'!E53+'Data Input Apr 27 2010'!H53+'Data Input Apr 27 2010'!L53+'Data Input Apr 27 2010'!P53+'Data Input Apr 27 2010'!T53+'Data Input Apr 27 2010'!X53+'Data Input Apr 27 2010'!AA53</f>
        <v>0</v>
      </c>
      <c r="I21" s="7">
        <v>319.92</v>
      </c>
      <c r="J21" s="7">
        <f t="shared" si="0"/>
        <v>6825880.8773181</v>
      </c>
      <c r="K21" s="7"/>
      <c r="L21" s="21" t="s">
        <v>5</v>
      </c>
      <c r="M21" s="24" t="s">
        <v>83</v>
      </c>
      <c r="N21" s="24">
        <v>37330.540114703</v>
      </c>
      <c r="O21" s="24">
        <v>7816.975091966716</v>
      </c>
      <c r="P21" s="24">
        <v>4.775573629889974</v>
      </c>
      <c r="Q21" s="24">
        <v>1.0355617497451321E-05</v>
      </c>
      <c r="R21" s="24">
        <v>21723.451428906526</v>
      </c>
      <c r="S21" s="24">
        <v>52937.62880049947</v>
      </c>
      <c r="T21" s="24">
        <v>21723.451428906526</v>
      </c>
      <c r="U21" s="24">
        <v>52937.62880049947</v>
      </c>
    </row>
    <row r="22" spans="1:21" ht="39">
      <c r="A22" s="2">
        <v>38565</v>
      </c>
      <c r="B22" s="55">
        <f>'Data Input'!B130</f>
        <v>6401134.858000008</v>
      </c>
      <c r="C22">
        <v>18.5</v>
      </c>
      <c r="D22">
        <v>58.9</v>
      </c>
      <c r="E22" s="23">
        <v>132.79147770964664</v>
      </c>
      <c r="F22" s="7">
        <v>31</v>
      </c>
      <c r="G22" s="7">
        <v>0</v>
      </c>
      <c r="H22" s="32">
        <f>'Data Input Apr 27 2010'!E54+'Data Input Apr 27 2010'!H54+'Data Input Apr 27 2010'!L54+'Data Input Apr 27 2010'!P54+'Data Input Apr 27 2010'!T54+'Data Input Apr 27 2010'!X54+'Data Input Apr 27 2010'!AA54</f>
        <v>0</v>
      </c>
      <c r="I22" s="7">
        <v>351.912</v>
      </c>
      <c r="J22" s="7">
        <f t="shared" si="0"/>
        <v>6270359.355741778</v>
      </c>
      <c r="K22" s="7"/>
      <c r="L22" s="9" t="s">
        <v>3</v>
      </c>
      <c r="M22" s="24" t="s">
        <v>84</v>
      </c>
      <c r="N22" s="24">
        <v>158939.39463972815</v>
      </c>
      <c r="O22" s="24">
        <v>39414.33267161689</v>
      </c>
      <c r="P22" s="24">
        <v>4.032527861474713</v>
      </c>
      <c r="Q22" s="24">
        <v>0.0001455792832318388</v>
      </c>
      <c r="R22" s="24">
        <v>80246.16890211831</v>
      </c>
      <c r="S22" s="24">
        <v>237632.620377338</v>
      </c>
      <c r="T22" s="24">
        <v>80246.16890211831</v>
      </c>
      <c r="U22" s="24">
        <v>237632.620377338</v>
      </c>
    </row>
    <row r="23" spans="1:21" ht="27" thickBot="1">
      <c r="A23" s="2">
        <v>38596</v>
      </c>
      <c r="B23" s="55">
        <f>'Data Input'!B131</f>
        <v>5899673.182999991</v>
      </c>
      <c r="C23">
        <v>85.2</v>
      </c>
      <c r="D23">
        <v>18.1</v>
      </c>
      <c r="E23" s="23">
        <v>133.0866236724621</v>
      </c>
      <c r="F23" s="7">
        <v>30</v>
      </c>
      <c r="G23" s="7">
        <v>1</v>
      </c>
      <c r="H23" s="32">
        <f>'Data Input Apr 27 2010'!E55+'Data Input Apr 27 2010'!H55+'Data Input Apr 27 2010'!L55+'Data Input Apr 27 2010'!P55+'Data Input Apr 27 2010'!T55+'Data Input Apr 27 2010'!X55+'Data Input Apr 27 2010'!AA55</f>
        <v>0</v>
      </c>
      <c r="I23" s="7">
        <v>336.24</v>
      </c>
      <c r="J23" s="7">
        <f t="shared" si="0"/>
        <v>5453212.76272122</v>
      </c>
      <c r="K23" s="7"/>
      <c r="L23" s="9" t="s">
        <v>11</v>
      </c>
      <c r="M23" s="36" t="s">
        <v>85</v>
      </c>
      <c r="N23" s="36">
        <v>-373423.956223315</v>
      </c>
      <c r="O23" s="36">
        <v>79708.87964922935</v>
      </c>
      <c r="P23" s="36">
        <v>-4.684847633872438</v>
      </c>
      <c r="Q23" s="36">
        <v>1.4453772742247323E-05</v>
      </c>
      <c r="R23" s="36">
        <v>-532567.8116271077</v>
      </c>
      <c r="S23" s="36">
        <v>-214280.10081952228</v>
      </c>
      <c r="T23" s="36">
        <v>-532567.8116271077</v>
      </c>
      <c r="U23" s="36">
        <v>-214280.10081952228</v>
      </c>
    </row>
    <row r="24" spans="1:12" ht="12.75">
      <c r="A24" s="2">
        <v>38626</v>
      </c>
      <c r="B24" s="55">
        <f>'Data Input'!B132</f>
        <v>6467439.436999997</v>
      </c>
      <c r="C24">
        <v>300</v>
      </c>
      <c r="D24">
        <v>7</v>
      </c>
      <c r="E24" s="23">
        <v>133.38242563475035</v>
      </c>
      <c r="F24" s="7">
        <v>31</v>
      </c>
      <c r="G24" s="7">
        <v>1</v>
      </c>
      <c r="H24" s="32">
        <f>'Data Input Apr 27 2010'!E56+'Data Input Apr 27 2010'!H56+'Data Input Apr 27 2010'!L56+'Data Input Apr 27 2010'!P56+'Data Input Apr 27 2010'!T56+'Data Input Apr 27 2010'!X56+'Data Input Apr 27 2010'!AA56</f>
        <v>0</v>
      </c>
      <c r="I24" s="7">
        <v>319.92</v>
      </c>
      <c r="J24" s="7">
        <f t="shared" si="0"/>
        <v>6675945.285579972</v>
      </c>
      <c r="K24" s="7"/>
      <c r="L24" s="11"/>
    </row>
    <row r="25" spans="1:12" ht="12.75">
      <c r="A25" s="2">
        <v>38657</v>
      </c>
      <c r="B25" s="55">
        <f>'Data Input'!B133</f>
        <v>7854666.93399999</v>
      </c>
      <c r="C25">
        <v>563.8</v>
      </c>
      <c r="D25">
        <v>0</v>
      </c>
      <c r="E25" s="23">
        <v>133.6788850545537</v>
      </c>
      <c r="F25" s="7">
        <v>30</v>
      </c>
      <c r="G25" s="7">
        <v>1</v>
      </c>
      <c r="H25" s="32">
        <f>'Data Input Apr 27 2010'!E57+'Data Input Apr 27 2010'!H57+'Data Input Apr 27 2010'!L57+'Data Input Apr 27 2010'!P57+'Data Input Apr 27 2010'!T57+'Data Input Apr 27 2010'!X57+'Data Input Apr 27 2010'!AA57</f>
        <v>0</v>
      </c>
      <c r="I25" s="7">
        <v>352.08</v>
      </c>
      <c r="J25" s="7">
        <f t="shared" si="0"/>
        <v>7931538.0742859505</v>
      </c>
      <c r="K25" s="7"/>
      <c r="L25" s="11"/>
    </row>
    <row r="26" spans="1:12" ht="12.75">
      <c r="A26" s="2">
        <v>38687</v>
      </c>
      <c r="B26" s="55">
        <f>'Data Input'!B134</f>
        <v>10055082.614999998</v>
      </c>
      <c r="C26">
        <v>838.9</v>
      </c>
      <c r="D26">
        <v>0</v>
      </c>
      <c r="E26" s="23">
        <v>133.97600339315525</v>
      </c>
      <c r="F26" s="7">
        <v>31</v>
      </c>
      <c r="G26" s="7">
        <v>0</v>
      </c>
      <c r="H26" s="32">
        <f>'Data Input Apr 27 2010'!E58+'Data Input Apr 27 2010'!H58+'Data Input Apr 27 2010'!L58+'Data Input Apr 27 2010'!P58+'Data Input Apr 27 2010'!T58+'Data Input Apr 27 2010'!X58+'Data Input Apr 27 2010'!AA58</f>
        <v>0</v>
      </c>
      <c r="I26" s="7">
        <v>319.92</v>
      </c>
      <c r="J26" s="7">
        <f t="shared" si="0"/>
        <v>10060269.629094975</v>
      </c>
      <c r="K26" s="7"/>
      <c r="L26" s="11"/>
    </row>
    <row r="27" spans="1:27" ht="12.75">
      <c r="A27" s="2">
        <v>38718</v>
      </c>
      <c r="B27" s="55">
        <f>'Data Input'!B135</f>
        <v>9815225.446220664</v>
      </c>
      <c r="C27">
        <v>783.8</v>
      </c>
      <c r="D27">
        <v>0</v>
      </c>
      <c r="E27" s="23">
        <v>134.25197202423305</v>
      </c>
      <c r="F27" s="7">
        <v>31</v>
      </c>
      <c r="G27" s="7">
        <v>0</v>
      </c>
      <c r="H27" s="32">
        <f>'Data Input Apr 27 2010'!E59+'Data Input Apr 27 2010'!H59+'Data Input Apr 27 2010'!L59+'Data Input Apr 27 2010'!P59+'Data Input Apr 27 2010'!T59+'Data Input Apr 27 2010'!X59+'Data Input Apr 27 2010'!AA59</f>
        <v>0</v>
      </c>
      <c r="I27" s="7">
        <v>336.288</v>
      </c>
      <c r="J27" s="7">
        <f t="shared" si="0"/>
        <v>9753055.36022878</v>
      </c>
      <c r="K27" s="7"/>
      <c r="L27" s="11"/>
      <c r="Y27" s="8"/>
      <c r="Z27" s="8"/>
      <c r="AA27" s="8"/>
    </row>
    <row r="28" spans="1:12" ht="12.75">
      <c r="A28" s="2">
        <v>38749</v>
      </c>
      <c r="B28" s="55">
        <f>'Data Input'!B136</f>
        <v>9406875.817434179</v>
      </c>
      <c r="C28">
        <v>821.6</v>
      </c>
      <c r="D28">
        <v>0</v>
      </c>
      <c r="E28" s="23">
        <v>134.5285091055065</v>
      </c>
      <c r="F28" s="7">
        <v>28</v>
      </c>
      <c r="G28" s="7">
        <v>0</v>
      </c>
      <c r="H28" s="32">
        <f>'Data Input Apr 27 2010'!E60+'Data Input Apr 27 2010'!H60+'Data Input Apr 27 2010'!L60+'Data Input Apr 27 2010'!P60+'Data Input Apr 27 2010'!T60+'Data Input Apr 27 2010'!X60+'Data Input Apr 27 2010'!AA60</f>
        <v>0</v>
      </c>
      <c r="I28" s="7">
        <v>319.872</v>
      </c>
      <c r="J28" s="7">
        <f t="shared" si="0"/>
        <v>9504384.722747218</v>
      </c>
      <c r="K28" s="7"/>
      <c r="L28" s="11"/>
    </row>
    <row r="29" spans="1:12" ht="12.75">
      <c r="A29" s="2">
        <v>38777</v>
      </c>
      <c r="B29" s="55">
        <f>'Data Input'!B137</f>
        <v>9157180.247992529</v>
      </c>
      <c r="C29">
        <v>644.4</v>
      </c>
      <c r="D29">
        <v>0</v>
      </c>
      <c r="E29" s="23">
        <v>134.80561580788986</v>
      </c>
      <c r="F29" s="7">
        <v>31</v>
      </c>
      <c r="G29" s="7">
        <v>1</v>
      </c>
      <c r="H29" s="32">
        <f>'Data Input Apr 27 2010'!E61+'Data Input Apr 27 2010'!H61+'Data Input Apr 27 2010'!L61+'Data Input Apr 27 2010'!P61+'Data Input Apr 27 2010'!T61+'Data Input Apr 27 2010'!X61+'Data Input Apr 27 2010'!AA61</f>
        <v>0</v>
      </c>
      <c r="I29" s="7">
        <v>368.28</v>
      </c>
      <c r="J29" s="7">
        <f t="shared" si="0"/>
        <v>8597000.206015646</v>
      </c>
      <c r="K29" s="7"/>
      <c r="L29" s="11"/>
    </row>
    <row r="30" spans="1:12" ht="12.75">
      <c r="A30" s="2">
        <v>38808</v>
      </c>
      <c r="B30" s="55">
        <f>'Data Input'!B138</f>
        <v>6827762.949653176</v>
      </c>
      <c r="C30">
        <v>365.5</v>
      </c>
      <c r="D30">
        <v>0</v>
      </c>
      <c r="E30" s="23">
        <v>135.08329330470943</v>
      </c>
      <c r="F30" s="7">
        <v>30</v>
      </c>
      <c r="G30" s="7">
        <v>1</v>
      </c>
      <c r="H30" s="32">
        <f>'Data Input Apr 27 2010'!E62+'Data Input Apr 27 2010'!H62+'Data Input Apr 27 2010'!L62+'Data Input Apr 27 2010'!P62+'Data Input Apr 27 2010'!T62+'Data Input Apr 27 2010'!X62+'Data Input Apr 27 2010'!AA62</f>
        <v>0</v>
      </c>
      <c r="I30" s="7">
        <v>303.84</v>
      </c>
      <c r="J30" s="7">
        <f t="shared" si="0"/>
        <v>6841252.3687033355</v>
      </c>
      <c r="K30" s="7"/>
      <c r="L30" s="11"/>
    </row>
    <row r="31" spans="1:12" ht="12.75">
      <c r="A31" s="2">
        <v>38838</v>
      </c>
      <c r="B31" s="55">
        <f>'Data Input'!B139</f>
        <v>6184980.484818235</v>
      </c>
      <c r="C31">
        <v>165.6</v>
      </c>
      <c r="D31">
        <v>13.6</v>
      </c>
      <c r="E31" s="23">
        <v>135.3615427717083</v>
      </c>
      <c r="F31" s="7">
        <v>31</v>
      </c>
      <c r="G31" s="7">
        <v>1</v>
      </c>
      <c r="H31" s="32">
        <f>'Data Input Apr 27 2010'!E63+'Data Input Apr 27 2010'!H63+'Data Input Apr 27 2010'!L63+'Data Input Apr 27 2010'!P63+'Data Input Apr 27 2010'!T63+'Data Input Apr 27 2010'!X63+'Data Input Apr 27 2010'!AA63</f>
        <v>0</v>
      </c>
      <c r="I31" s="7">
        <v>351.912</v>
      </c>
      <c r="J31" s="7">
        <f t="shared" si="0"/>
        <v>6085366.890564887</v>
      </c>
      <c r="K31" s="7"/>
      <c r="L31" s="11"/>
    </row>
    <row r="32" spans="1:12" ht="12.75">
      <c r="A32" s="2">
        <v>38869</v>
      </c>
      <c r="B32" s="55">
        <f>'Data Input'!B140</f>
        <v>6006651.362621126</v>
      </c>
      <c r="C32">
        <v>50.6</v>
      </c>
      <c r="D32">
        <v>29.9</v>
      </c>
      <c r="E32" s="23">
        <v>135.64036538705133</v>
      </c>
      <c r="F32" s="7">
        <v>30</v>
      </c>
      <c r="G32" s="7">
        <v>0</v>
      </c>
      <c r="H32" s="32">
        <f>'Data Input Apr 27 2010'!E64+'Data Input Apr 27 2010'!H64+'Data Input Apr 27 2010'!L64+'Data Input Apr 27 2010'!P64+'Data Input Apr 27 2010'!T64+'Data Input Apr 27 2010'!X64+'Data Input Apr 27 2010'!AA64</f>
        <v>0</v>
      </c>
      <c r="I32" s="7">
        <v>352.08</v>
      </c>
      <c r="J32" s="7">
        <f t="shared" si="0"/>
        <v>5919298.987297399</v>
      </c>
      <c r="K32" s="7"/>
      <c r="L32" s="11"/>
    </row>
    <row r="33" spans="1:12" ht="12.75">
      <c r="A33" s="2">
        <v>38899</v>
      </c>
      <c r="B33" s="55">
        <f>'Data Input'!B141</f>
        <v>6625541.7939252835</v>
      </c>
      <c r="C33">
        <v>10.8</v>
      </c>
      <c r="D33">
        <v>84.2</v>
      </c>
      <c r="E33" s="23">
        <v>135.9197623313303</v>
      </c>
      <c r="F33" s="7">
        <v>31</v>
      </c>
      <c r="G33" s="7">
        <v>0</v>
      </c>
      <c r="H33" s="32">
        <f>'Data Input Apr 27 2010'!E65+'Data Input Apr 27 2010'!H65+'Data Input Apr 27 2010'!L65+'Data Input Apr 27 2010'!P65+'Data Input Apr 27 2010'!T65+'Data Input Apr 27 2010'!X65+'Data Input Apr 27 2010'!AA65</f>
        <v>0</v>
      </c>
      <c r="I33" s="7">
        <v>319.92</v>
      </c>
      <c r="J33" s="7">
        <f t="shared" si="0"/>
        <v>6764536.08611179</v>
      </c>
      <c r="K33" s="7"/>
      <c r="L33" s="11"/>
    </row>
    <row r="34" spans="1:12" ht="12.75">
      <c r="A34" s="2">
        <v>38930</v>
      </c>
      <c r="B34" s="55">
        <f>'Data Input'!B142</f>
        <v>6229389.844959451</v>
      </c>
      <c r="C34">
        <v>44.8</v>
      </c>
      <c r="D34">
        <v>30.6</v>
      </c>
      <c r="E34" s="23">
        <v>136.1997347875688</v>
      </c>
      <c r="F34" s="7">
        <v>31</v>
      </c>
      <c r="G34" s="7">
        <v>0</v>
      </c>
      <c r="H34" s="32">
        <f>'Data Input Apr 27 2010'!E66+'Data Input Apr 27 2010'!H66+'Data Input Apr 27 2010'!L66+'Data Input Apr 27 2010'!P66+'Data Input Apr 27 2010'!T66+'Data Input Apr 27 2010'!X66+'Data Input Apr 27 2010'!AA66</f>
        <v>0</v>
      </c>
      <c r="I34" s="7">
        <v>351.912</v>
      </c>
      <c r="J34" s="7">
        <f t="shared" si="0"/>
        <v>6077366.636960123</v>
      </c>
      <c r="K34" s="7"/>
      <c r="L34" s="11"/>
    </row>
    <row r="35" spans="1:12" ht="12.75">
      <c r="A35" s="2">
        <v>38961</v>
      </c>
      <c r="B35" s="55">
        <f>'Data Input'!B143</f>
        <v>5699027.411908781</v>
      </c>
      <c r="C35">
        <v>179.6</v>
      </c>
      <c r="D35">
        <v>1.2</v>
      </c>
      <c r="E35" s="23">
        <v>136.48028394122719</v>
      </c>
      <c r="F35" s="7">
        <v>30</v>
      </c>
      <c r="G35" s="7">
        <v>1</v>
      </c>
      <c r="H35" s="32">
        <f>'Data Input Apr 27 2010'!E67+'Data Input Apr 27 2010'!H67+'Data Input Apr 27 2010'!L67+'Data Input Apr 27 2010'!P67+'Data Input Apr 27 2010'!T67+'Data Input Apr 27 2010'!X67+'Data Input Apr 27 2010'!AA67</f>
        <v>0</v>
      </c>
      <c r="I35" s="7">
        <v>319.68</v>
      </c>
      <c r="J35" s="7">
        <f t="shared" si="0"/>
        <v>5842150.135691261</v>
      </c>
      <c r="K35" s="7"/>
      <c r="L35" s="11"/>
    </row>
    <row r="36" spans="1:12" ht="12.75">
      <c r="A36" s="2">
        <v>38991</v>
      </c>
      <c r="B36" s="55">
        <f>'Data Input'!B144</f>
        <v>7004199.24903799</v>
      </c>
      <c r="C36">
        <v>399.5</v>
      </c>
      <c r="D36">
        <v>0</v>
      </c>
      <c r="E36" s="23">
        <v>136.76141098020776</v>
      </c>
      <c r="F36" s="7">
        <v>31</v>
      </c>
      <c r="G36" s="7">
        <v>1</v>
      </c>
      <c r="H36" s="32">
        <f>'Data Input Apr 27 2010'!E68+'Data Input Apr 27 2010'!H68+'Data Input Apr 27 2010'!L68+'Data Input Apr 27 2010'!P68+'Data Input Apr 27 2010'!T68+'Data Input Apr 27 2010'!X68+'Data Input Apr 27 2010'!AA68</f>
        <v>0</v>
      </c>
      <c r="I36" s="7">
        <v>336.288</v>
      </c>
      <c r="J36" s="7">
        <f t="shared" si="0"/>
        <v>7258763.392658829</v>
      </c>
      <c r="K36" s="7"/>
      <c r="L36" s="11"/>
    </row>
    <row r="37" spans="1:12" ht="12.75">
      <c r="A37" s="2">
        <v>39022</v>
      </c>
      <c r="B37" s="55">
        <f>'Data Input'!B145</f>
        <v>7768725.279804842</v>
      </c>
      <c r="C37">
        <v>513</v>
      </c>
      <c r="D37">
        <v>0</v>
      </c>
      <c r="E37" s="23">
        <v>137.04311709485967</v>
      </c>
      <c r="F37" s="7">
        <v>30</v>
      </c>
      <c r="G37" s="7">
        <v>1</v>
      </c>
      <c r="H37" s="32">
        <f>'Data Input Apr 27 2010'!E69+'Data Input Apr 27 2010'!H69+'Data Input Apr 27 2010'!L69+'Data Input Apr 27 2010'!P69+'Data Input Apr 27 2010'!T69+'Data Input Apr 27 2010'!X69+'Data Input Apr 27 2010'!AA69</f>
        <v>0</v>
      </c>
      <c r="I37" s="7">
        <v>352.08</v>
      </c>
      <c r="J37" s="7">
        <f t="shared" si="0"/>
        <v>7764389.297605295</v>
      </c>
      <c r="K37" s="7"/>
      <c r="L37" s="11"/>
    </row>
    <row r="38" spans="1:12" ht="12.75">
      <c r="A38" s="2">
        <v>39052</v>
      </c>
      <c r="B38" s="55">
        <f>'Data Input'!B146</f>
        <v>9269253.323627964</v>
      </c>
      <c r="C38">
        <v>675.3</v>
      </c>
      <c r="D38">
        <v>0</v>
      </c>
      <c r="E38" s="23">
        <v>137.3254034779841</v>
      </c>
      <c r="F38" s="7">
        <v>31</v>
      </c>
      <c r="G38" s="7">
        <v>0</v>
      </c>
      <c r="H38" s="32">
        <f>'Data Input Apr 27 2010'!E70+'Data Input Apr 27 2010'!H70+'Data Input Apr 27 2010'!L70+'Data Input Apr 27 2010'!P70+'Data Input Apr 27 2010'!T70+'Data Input Apr 27 2010'!X70+'Data Input Apr 27 2010'!AA70</f>
        <v>0</v>
      </c>
      <c r="I38" s="7">
        <v>304.296</v>
      </c>
      <c r="J38" s="7">
        <f t="shared" si="0"/>
        <v>9242551.892070405</v>
      </c>
      <c r="K38" s="7"/>
      <c r="L38" s="11"/>
    </row>
    <row r="39" spans="1:27" ht="12.75">
      <c r="A39" s="2">
        <v>39083</v>
      </c>
      <c r="B39" s="55">
        <f>'Data Input'!B147</f>
        <v>10463680.147748832</v>
      </c>
      <c r="C39">
        <v>882.1</v>
      </c>
      <c r="D39">
        <v>0</v>
      </c>
      <c r="E39" s="23">
        <v>137.5746632239352</v>
      </c>
      <c r="F39" s="7">
        <v>31</v>
      </c>
      <c r="G39" s="7">
        <v>0</v>
      </c>
      <c r="H39" s="32">
        <f>'Data Input Apr 27 2010'!E71+'Data Input Apr 27 2010'!H71+'Data Input Apr 27 2010'!L71+'Data Input Apr 27 2010'!P71+'Data Input Apr 27 2010'!T71+'Data Input Apr 27 2010'!X71+'Data Input Apr 27 2010'!AA71</f>
        <v>0</v>
      </c>
      <c r="I39" s="7">
        <v>351.912</v>
      </c>
      <c r="J39" s="7">
        <f t="shared" si="0"/>
        <v>10443551.564646438</v>
      </c>
      <c r="K39" s="7"/>
      <c r="L39" s="11"/>
      <c r="Y39" s="8"/>
      <c r="Z39" s="8"/>
      <c r="AA39" s="8"/>
    </row>
    <row r="40" spans="1:12" ht="12.75">
      <c r="A40" s="2">
        <v>39114</v>
      </c>
      <c r="B40" s="55">
        <f>'Data Input'!B148</f>
        <v>10171501.885370525</v>
      </c>
      <c r="C40">
        <v>906.6</v>
      </c>
      <c r="D40">
        <v>0</v>
      </c>
      <c r="E40" s="23">
        <v>137.82437540198828</v>
      </c>
      <c r="F40" s="7">
        <v>28</v>
      </c>
      <c r="G40" s="7">
        <v>0</v>
      </c>
      <c r="H40" s="32">
        <f>'Data Input Apr 27 2010'!E72+'Data Input Apr 27 2010'!H72+'Data Input Apr 27 2010'!L72+'Data Input Apr 27 2010'!P72+'Data Input Apr 27 2010'!T72+'Data Input Apr 27 2010'!X72+'Data Input Apr 27 2010'!AA72</f>
        <v>0</v>
      </c>
      <c r="I40" s="7">
        <v>319.872</v>
      </c>
      <c r="J40" s="7">
        <f t="shared" si="0"/>
        <v>10117237.667024191</v>
      </c>
      <c r="K40" s="7"/>
      <c r="L40" s="11"/>
    </row>
    <row r="41" spans="1:12" ht="12.75">
      <c r="A41" s="2">
        <v>39142</v>
      </c>
      <c r="B41" s="55">
        <f>'Data Input'!B149</f>
        <v>9403239.289042745</v>
      </c>
      <c r="C41">
        <v>689.1</v>
      </c>
      <c r="D41">
        <v>0</v>
      </c>
      <c r="E41" s="23">
        <v>138.07454083335418</v>
      </c>
      <c r="F41" s="7">
        <v>31</v>
      </c>
      <c r="G41" s="7">
        <v>1</v>
      </c>
      <c r="H41" s="32">
        <f>'Data Input Apr 27 2010'!E73+'Data Input Apr 27 2010'!H73+'Data Input Apr 27 2010'!L73+'Data Input Apr 27 2010'!P73+'Data Input Apr 27 2010'!T73+'Data Input Apr 27 2010'!X73+'Data Input Apr 27 2010'!AA73</f>
        <v>0</v>
      </c>
      <c r="I41" s="7">
        <v>351.912</v>
      </c>
      <c r="J41" s="7">
        <f t="shared" si="0"/>
        <v>8976616.78334212</v>
      </c>
      <c r="K41" s="7"/>
      <c r="L41" s="11"/>
    </row>
    <row r="42" spans="1:12" ht="12.75">
      <c r="A42" s="2">
        <v>39173</v>
      </c>
      <c r="B42" s="55">
        <f>'Data Input'!B150</f>
        <v>7525209.816381067</v>
      </c>
      <c r="C42">
        <v>428.3</v>
      </c>
      <c r="D42">
        <v>0</v>
      </c>
      <c r="E42" s="23">
        <v>138.32516034073433</v>
      </c>
      <c r="F42" s="7">
        <v>30</v>
      </c>
      <c r="G42" s="7">
        <v>1</v>
      </c>
      <c r="H42" s="32">
        <f>'Data Input Apr 27 2010'!E74+'Data Input Apr 27 2010'!H74+'Data Input Apr 27 2010'!L74+'Data Input Apr 27 2010'!P74+'Data Input Apr 27 2010'!T74+'Data Input Apr 27 2010'!X74+'Data Input Apr 27 2010'!AA74</f>
        <v>0</v>
      </c>
      <c r="I42" s="7">
        <v>319.68</v>
      </c>
      <c r="J42" s="7">
        <f t="shared" si="0"/>
        <v>7324160.953171153</v>
      </c>
      <c r="K42" s="7"/>
      <c r="L42" s="11"/>
    </row>
    <row r="43" spans="1:12" ht="12.75">
      <c r="A43" s="2">
        <v>39203</v>
      </c>
      <c r="B43" s="55">
        <f>'Data Input'!B151</f>
        <v>6399341.454173177</v>
      </c>
      <c r="C43">
        <v>186.7</v>
      </c>
      <c r="D43">
        <v>14.2</v>
      </c>
      <c r="E43" s="23">
        <v>138.57623474832346</v>
      </c>
      <c r="F43" s="7">
        <v>31</v>
      </c>
      <c r="G43" s="7">
        <v>1</v>
      </c>
      <c r="H43" s="32">
        <f>'Data Input Apr 27 2010'!E75+'Data Input Apr 27 2010'!H75+'Data Input Apr 27 2010'!L75+'Data Input Apr 27 2010'!P75+'Data Input Apr 27 2010'!T75+'Data Input Apr 27 2010'!X75+'Data Input Apr 27 2010'!AA75</f>
        <v>0</v>
      </c>
      <c r="I43" s="7">
        <v>351.912</v>
      </c>
      <c r="J43" s="7">
        <f t="shared" si="0"/>
        <v>6336965.213245146</v>
      </c>
      <c r="K43" s="7"/>
      <c r="L43" s="11"/>
    </row>
    <row r="44" spans="1:12" ht="12.75">
      <c r="A44" s="2">
        <v>39234</v>
      </c>
      <c r="B44" s="55">
        <f>'Data Input'!B152</f>
        <v>6329190.919668338</v>
      </c>
      <c r="C44">
        <v>62.5</v>
      </c>
      <c r="D44">
        <v>52.4</v>
      </c>
      <c r="E44" s="23">
        <v>138.8277648818123</v>
      </c>
      <c r="F44" s="7">
        <v>30</v>
      </c>
      <c r="G44" s="7">
        <v>0</v>
      </c>
      <c r="H44" s="32">
        <f>'Data Input Apr 27 2010'!E76+'Data Input Apr 27 2010'!H76+'Data Input Apr 27 2010'!L76+'Data Input Apr 27 2010'!P76+'Data Input Apr 27 2010'!T76+'Data Input Apr 27 2010'!X76+'Data Input Apr 27 2010'!AA76</f>
        <v>0</v>
      </c>
      <c r="I44" s="7">
        <v>336.24</v>
      </c>
      <c r="J44" s="7">
        <f t="shared" si="0"/>
        <v>6481950.56673108</v>
      </c>
      <c r="K44" s="7"/>
      <c r="L44" s="11"/>
    </row>
    <row r="45" spans="1:12" ht="12.75">
      <c r="A45" s="2">
        <v>39264</v>
      </c>
      <c r="B45" s="55">
        <f>'Data Input'!B153</f>
        <v>6350658.771681312</v>
      </c>
      <c r="C45">
        <v>34.1</v>
      </c>
      <c r="D45">
        <v>46.5</v>
      </c>
      <c r="E45" s="23">
        <v>139.07975156839024</v>
      </c>
      <c r="F45" s="7">
        <v>31</v>
      </c>
      <c r="G45" s="7">
        <v>0</v>
      </c>
      <c r="H45" s="32">
        <f>'Data Input Apr 27 2010'!E77+'Data Input Apr 27 2010'!H77+'Data Input Apr 27 2010'!L77+'Data Input Apr 27 2010'!P77+'Data Input Apr 27 2010'!T77+'Data Input Apr 27 2010'!X77+'Data Input Apr 27 2010'!AA77</f>
        <v>0</v>
      </c>
      <c r="I45" s="7">
        <v>336.288</v>
      </c>
      <c r="J45" s="7">
        <f t="shared" si="0"/>
        <v>6388283.517766116</v>
      </c>
      <c r="K45" s="7"/>
      <c r="L45" s="11"/>
    </row>
    <row r="46" spans="1:12" ht="12.75">
      <c r="A46" s="2">
        <v>39295</v>
      </c>
      <c r="B46" s="55">
        <f>'Data Input'!B154</f>
        <v>6538776.371963187</v>
      </c>
      <c r="C46">
        <v>36</v>
      </c>
      <c r="D46">
        <v>49.6</v>
      </c>
      <c r="E46" s="23">
        <v>139.33219563674817</v>
      </c>
      <c r="F46" s="7">
        <v>31</v>
      </c>
      <c r="G46" s="7">
        <v>0</v>
      </c>
      <c r="H46" s="32">
        <f>'Data Input Apr 27 2010'!E78+'Data Input Apr 27 2010'!H78+'Data Input Apr 27 2010'!L78+'Data Input Apr 27 2010'!P78+'Data Input Apr 27 2010'!T78+'Data Input Apr 27 2010'!X78+'Data Input Apr 27 2010'!AA78</f>
        <v>0</v>
      </c>
      <c r="I46" s="7">
        <v>351.912</v>
      </c>
      <c r="J46" s="7">
        <f t="shared" si="0"/>
        <v>6460335.286819239</v>
      </c>
      <c r="K46" s="7"/>
      <c r="L46" s="11"/>
    </row>
    <row r="47" spans="1:12" ht="12.75">
      <c r="A47" s="2">
        <v>39326</v>
      </c>
      <c r="B47" s="55">
        <f>'Data Input'!B155</f>
        <v>5888223.679350743</v>
      </c>
      <c r="C47">
        <v>118.8</v>
      </c>
      <c r="D47">
        <v>11.9</v>
      </c>
      <c r="E47" s="23">
        <v>139.5850979170811</v>
      </c>
      <c r="F47" s="7">
        <v>30</v>
      </c>
      <c r="G47" s="7">
        <v>1</v>
      </c>
      <c r="H47" s="32">
        <f>'Data Input Apr 27 2010'!E79+'Data Input Apr 27 2010'!H79+'Data Input Apr 27 2010'!L79+'Data Input Apr 27 2010'!P79+'Data Input Apr 27 2010'!T79+'Data Input Apr 27 2010'!X79+'Data Input Apr 27 2010'!AA79</f>
        <v>0</v>
      </c>
      <c r="I47" s="7">
        <v>303.84</v>
      </c>
      <c r="J47" s="7">
        <f t="shared" si="0"/>
        <v>5786067.77405392</v>
      </c>
      <c r="K47" s="7"/>
      <c r="L47" s="11"/>
    </row>
    <row r="48" spans="1:12" ht="12.75">
      <c r="A48" s="2">
        <v>39356</v>
      </c>
      <c r="B48" s="55">
        <f>'Data Input'!B156</f>
        <v>6363994.744812316</v>
      </c>
      <c r="C48">
        <v>273.1</v>
      </c>
      <c r="D48">
        <v>0</v>
      </c>
      <c r="E48" s="23">
        <v>139.83845924109096</v>
      </c>
      <c r="F48" s="7">
        <v>31</v>
      </c>
      <c r="G48" s="7">
        <v>1</v>
      </c>
      <c r="H48" s="32">
        <f>'Data Input Apr 27 2010'!E80+'Data Input Apr 27 2010'!H80+'Data Input Apr 27 2010'!L80+'Data Input Apr 27 2010'!P80+'Data Input Apr 27 2010'!T80+'Data Input Apr 27 2010'!X80+'Data Input Apr 27 2010'!AA80</f>
        <v>0</v>
      </c>
      <c r="I48" s="7">
        <v>351.912</v>
      </c>
      <c r="J48" s="7">
        <f t="shared" si="0"/>
        <v>6645245.35471626</v>
      </c>
      <c r="K48" s="7"/>
      <c r="L48" s="11"/>
    </row>
    <row r="49" spans="1:12" ht="12.75">
      <c r="A49" s="2">
        <v>39387</v>
      </c>
      <c r="B49" s="55">
        <f>'Data Input'!B157</f>
        <v>7988301.444246777</v>
      </c>
      <c r="C49">
        <v>589.6</v>
      </c>
      <c r="D49">
        <v>0</v>
      </c>
      <c r="E49" s="23">
        <v>140.09228044198926</v>
      </c>
      <c r="F49" s="7">
        <v>30</v>
      </c>
      <c r="G49" s="7">
        <v>1</v>
      </c>
      <c r="H49" s="32">
        <f>'Data Input Apr 27 2010'!E81+'Data Input Apr 27 2010'!H81+'Data Input Apr 27 2010'!L81+'Data Input Apr 27 2010'!P81+'Data Input Apr 27 2010'!T81+'Data Input Apr 27 2010'!X81+'Data Input Apr 27 2010'!AA81</f>
        <v>0</v>
      </c>
      <c r="I49" s="7">
        <v>352.08</v>
      </c>
      <c r="J49" s="7">
        <f t="shared" si="0"/>
        <v>8319627.294683518</v>
      </c>
      <c r="K49" s="7"/>
      <c r="L49" s="11"/>
    </row>
    <row r="50" spans="1:12" ht="12.75">
      <c r="A50" s="2">
        <v>39417</v>
      </c>
      <c r="B50" s="55">
        <f>'Data Input'!B158</f>
        <v>9918507.443395922</v>
      </c>
      <c r="C50">
        <v>824.5</v>
      </c>
      <c r="D50">
        <v>0</v>
      </c>
      <c r="E50" s="23">
        <v>140.34656235449975</v>
      </c>
      <c r="F50" s="7">
        <v>31</v>
      </c>
      <c r="G50" s="7">
        <v>0</v>
      </c>
      <c r="H50" s="32">
        <f>'Data Input Apr 27 2010'!E82+'Data Input Apr 27 2010'!H82+'Data Input Apr 27 2010'!L82+'Data Input Apr 27 2010'!P82+'Data Input Apr 27 2010'!T82+'Data Input Apr 27 2010'!X82+'Data Input Apr 27 2010'!AA82</f>
        <v>0</v>
      </c>
      <c r="I50" s="7">
        <v>304.296</v>
      </c>
      <c r="J50" s="7">
        <f t="shared" si="0"/>
        <v>10215105.36249474</v>
      </c>
      <c r="K50" s="7"/>
      <c r="L50" s="11"/>
    </row>
    <row r="51" spans="1:10" ht="12.75">
      <c r="A51" s="2">
        <v>39448</v>
      </c>
      <c r="B51" s="55">
        <f>'Data Input'!B159</f>
        <v>10049158.249729559</v>
      </c>
      <c r="C51">
        <v>829.7</v>
      </c>
      <c r="D51">
        <v>0</v>
      </c>
      <c r="E51" s="22">
        <v>140.29969417988008</v>
      </c>
      <c r="F51" s="7">
        <v>31</v>
      </c>
      <c r="G51" s="7">
        <v>0</v>
      </c>
      <c r="H51" s="32">
        <f>'Data Input Apr 27 2010'!E83+'Data Input Apr 27 2010'!H83+'Data Input Apr 27 2010'!L83+'Data Input Apr 27 2010'!P83+'Data Input Apr 27 2010'!T83+'Data Input Apr 27 2010'!X83+'Data Input Apr 27 2010'!AA83</f>
        <v>0</v>
      </c>
      <c r="I51" s="1">
        <v>352</v>
      </c>
      <c r="J51" s="7">
        <f t="shared" si="0"/>
        <v>10243320.99141581</v>
      </c>
    </row>
    <row r="52" spans="1:10" ht="12.75">
      <c r="A52" s="2">
        <v>39479</v>
      </c>
      <c r="B52" s="55">
        <f>'Data Input'!B160</f>
        <v>9858421.763418758</v>
      </c>
      <c r="C52">
        <v>861.5</v>
      </c>
      <c r="D52">
        <v>0</v>
      </c>
      <c r="E52" s="22">
        <v>140.25284165670035</v>
      </c>
      <c r="F52" s="7">
        <v>29</v>
      </c>
      <c r="G52" s="7">
        <v>0</v>
      </c>
      <c r="H52" s="32">
        <f>'Data Input Apr 27 2010'!E84+'Data Input Apr 27 2010'!H84+'Data Input Apr 27 2010'!L84+'Data Input Apr 27 2010'!P84+'Data Input Apr 27 2010'!T84+'Data Input Apr 27 2010'!X84+'Data Input Apr 27 2010'!AA84</f>
        <v>0</v>
      </c>
      <c r="I52" s="1">
        <v>320</v>
      </c>
      <c r="J52" s="7">
        <f t="shared" si="0"/>
        <v>10106942.159364013</v>
      </c>
    </row>
    <row r="53" spans="1:10" ht="12.75">
      <c r="A53" s="2">
        <v>39508</v>
      </c>
      <c r="B53" s="55">
        <f>'Data Input'!B161</f>
        <v>9518498.233905545</v>
      </c>
      <c r="C53">
        <v>777.8</v>
      </c>
      <c r="D53">
        <v>0</v>
      </c>
      <c r="E53" s="22">
        <v>140.20600477973383</v>
      </c>
      <c r="F53" s="7">
        <v>31</v>
      </c>
      <c r="G53" s="7">
        <v>1</v>
      </c>
      <c r="H53" s="32">
        <f>'Data Input Apr 27 2010'!E85+'Data Input Apr 27 2010'!H85+'Data Input Apr 27 2010'!L85+'Data Input Apr 27 2010'!P85+'Data Input Apr 27 2010'!T85+'Data Input Apr 27 2010'!X85+'Data Input Apr 27 2010'!AA85</f>
        <v>0</v>
      </c>
      <c r="I53" s="1">
        <v>304</v>
      </c>
      <c r="J53" s="7">
        <f t="shared" si="0"/>
        <v>9567323.382020699</v>
      </c>
    </row>
    <row r="54" spans="1:10" ht="12.75">
      <c r="A54" s="2">
        <v>39539</v>
      </c>
      <c r="B54" s="55">
        <f>'Data Input'!B162</f>
        <v>7065981.262199</v>
      </c>
      <c r="C54">
        <v>367.9</v>
      </c>
      <c r="D54">
        <v>0</v>
      </c>
      <c r="E54" s="22">
        <v>140.15918354375555</v>
      </c>
      <c r="F54" s="7">
        <v>30</v>
      </c>
      <c r="G54" s="7">
        <v>1</v>
      </c>
      <c r="H54" s="32">
        <f>'Data Input Apr 27 2010'!E86+'Data Input Apr 27 2010'!H86+'Data Input Apr 27 2010'!L86+'Data Input Apr 27 2010'!P86+'Data Input Apr 27 2010'!T86+'Data Input Apr 27 2010'!X86+'Data Input Apr 27 2010'!AA86</f>
        <v>0</v>
      </c>
      <c r="I54" s="1">
        <v>352</v>
      </c>
      <c r="J54" s="7">
        <f t="shared" si="0"/>
        <v>7044568.205133174</v>
      </c>
    </row>
    <row r="55" spans="1:10" ht="12.75">
      <c r="A55" s="2">
        <v>39569</v>
      </c>
      <c r="B55" s="55">
        <f>'Data Input'!B163</f>
        <v>6436800.651181946</v>
      </c>
      <c r="C55">
        <v>268.8</v>
      </c>
      <c r="D55">
        <v>0</v>
      </c>
      <c r="E55" s="22">
        <v>140.1123779435422</v>
      </c>
      <c r="F55" s="7">
        <v>31</v>
      </c>
      <c r="G55" s="7">
        <v>1</v>
      </c>
      <c r="H55" s="32">
        <f>'Data Input Apr 27 2010'!E87+'Data Input Apr 27 2010'!H87+'Data Input Apr 27 2010'!L87+'Data Input Apr 27 2010'!P87+'Data Input Apr 27 2010'!T87+'Data Input Apr 27 2010'!X87+'Data Input Apr 27 2010'!AA87</f>
        <v>0</v>
      </c>
      <c r="I55" s="1">
        <v>336</v>
      </c>
      <c r="J55" s="7">
        <f t="shared" si="0"/>
        <v>6630691.936723708</v>
      </c>
    </row>
    <row r="56" spans="1:10" ht="12.75">
      <c r="A56" s="2">
        <v>39600</v>
      </c>
      <c r="B56" s="55">
        <f>'Data Input'!B164</f>
        <v>6040678.119040714</v>
      </c>
      <c r="C56">
        <v>49.4</v>
      </c>
      <c r="D56">
        <v>23.7</v>
      </c>
      <c r="E56" s="22">
        <v>140.06558797387237</v>
      </c>
      <c r="F56" s="7">
        <v>30</v>
      </c>
      <c r="G56" s="7">
        <v>0</v>
      </c>
      <c r="H56" s="32">
        <f>'Data Input Apr 27 2010'!E88+'Data Input Apr 27 2010'!H88+'Data Input Apr 27 2010'!L88+'Data Input Apr 27 2010'!P88+'Data Input Apr 27 2010'!T88+'Data Input Apr 27 2010'!X88+'Data Input Apr 27 2010'!AA88</f>
        <v>0</v>
      </c>
      <c r="I56" s="1">
        <v>336</v>
      </c>
      <c r="J56" s="7">
        <f t="shared" si="0"/>
        <v>5974221.7669229815</v>
      </c>
    </row>
    <row r="57" spans="1:10" ht="12.75">
      <c r="A57" s="2">
        <v>39630</v>
      </c>
      <c r="B57" s="55">
        <f>'Data Input'!B165</f>
        <v>6470679.234536802</v>
      </c>
      <c r="C57">
        <v>16.5</v>
      </c>
      <c r="D57">
        <v>36.7</v>
      </c>
      <c r="E57" s="22">
        <v>140.01881362952622</v>
      </c>
      <c r="F57" s="7">
        <v>31</v>
      </c>
      <c r="G57" s="7">
        <v>0</v>
      </c>
      <c r="H57" s="32">
        <f>'Data Input Apr 27 2010'!E89+'Data Input Apr 27 2010'!H89+'Data Input Apr 27 2010'!L89+'Data Input Apr 27 2010'!P89+'Data Input Apr 27 2010'!T89+'Data Input Apr 27 2010'!X89+'Data Input Apr 27 2010'!AA89</f>
        <v>0</v>
      </c>
      <c r="I57" s="1">
        <v>352</v>
      </c>
      <c r="J57" s="7">
        <f t="shared" si="0"/>
        <v>6158545.8865345325</v>
      </c>
    </row>
    <row r="58" spans="1:10" ht="12.75">
      <c r="A58" s="2">
        <v>39661</v>
      </c>
      <c r="B58" s="55">
        <f>'Data Input'!B166</f>
        <v>6324753.737527068</v>
      </c>
      <c r="C58">
        <v>28.1</v>
      </c>
      <c r="D58">
        <v>19.9</v>
      </c>
      <c r="E58" s="22">
        <v>139.97205490528577</v>
      </c>
      <c r="F58" s="7">
        <v>31</v>
      </c>
      <c r="G58" s="7">
        <v>0</v>
      </c>
      <c r="H58" s="32">
        <f>'Data Input Apr 27 2010'!E90+'Data Input Apr 27 2010'!H90+'Data Input Apr 27 2010'!L90+'Data Input Apr 27 2010'!P90+'Data Input Apr 27 2010'!T90+'Data Input Apr 27 2010'!X90+'Data Input Apr 27 2010'!AA90</f>
        <v>0</v>
      </c>
      <c r="I58" s="1">
        <v>320</v>
      </c>
      <c r="J58" s="7">
        <f t="shared" si="0"/>
        <v>5943578.754228549</v>
      </c>
    </row>
    <row r="59" spans="1:10" ht="12.75">
      <c r="A59" s="2">
        <v>39692</v>
      </c>
      <c r="B59" s="55">
        <f>'Data Input'!B167</f>
        <v>5903831.012761951</v>
      </c>
      <c r="C59">
        <v>153.4</v>
      </c>
      <c r="D59">
        <v>7.6</v>
      </c>
      <c r="E59" s="22">
        <v>139.92531179593476</v>
      </c>
      <c r="F59" s="7">
        <v>30</v>
      </c>
      <c r="G59" s="7">
        <v>1</v>
      </c>
      <c r="H59" s="32">
        <f>'Data Input Apr 27 2010'!E91+'Data Input Apr 27 2010'!H91+'Data Input Apr 27 2010'!L91+'Data Input Apr 27 2010'!P91+'Data Input Apr 27 2010'!T91+'Data Input Apr 27 2010'!X91+'Data Input Apr 27 2010'!AA91</f>
        <v>0</v>
      </c>
      <c r="I59" s="1">
        <v>336</v>
      </c>
      <c r="J59" s="7">
        <f t="shared" si="0"/>
        <v>5926468.407136656</v>
      </c>
    </row>
    <row r="60" spans="1:10" ht="12.75">
      <c r="A60" s="2">
        <v>39722</v>
      </c>
      <c r="B60" s="55">
        <f>'Data Input'!B168</f>
        <v>6964900.733395095</v>
      </c>
      <c r="C60">
        <v>380.2</v>
      </c>
      <c r="D60">
        <v>0.3</v>
      </c>
      <c r="E60" s="22">
        <v>139.87858429625865</v>
      </c>
      <c r="F60" s="7">
        <v>31</v>
      </c>
      <c r="G60" s="7">
        <v>1</v>
      </c>
      <c r="H60" s="32">
        <f>'Data Input Apr 27 2010'!E92+'Data Input Apr 27 2010'!H92+'Data Input Apr 27 2010'!L92+'Data Input Apr 27 2010'!P92+'Data Input Apr 27 2010'!T92+'Data Input Apr 27 2010'!X92+'Data Input Apr 27 2010'!AA92</f>
        <v>0</v>
      </c>
      <c r="I60" s="1">
        <v>352</v>
      </c>
      <c r="J60" s="7">
        <f t="shared" si="0"/>
        <v>7268913.202597539</v>
      </c>
    </row>
    <row r="61" spans="1:10" ht="12.75">
      <c r="A61" s="2">
        <v>39753</v>
      </c>
      <c r="B61" s="55">
        <f>'Data Input'!B169</f>
        <v>8182680.084584421</v>
      </c>
      <c r="C61">
        <v>573.2</v>
      </c>
      <c r="D61">
        <v>0</v>
      </c>
      <c r="E61" s="22">
        <v>139.83187240104465</v>
      </c>
      <c r="F61" s="7">
        <v>30</v>
      </c>
      <c r="G61" s="7">
        <v>1</v>
      </c>
      <c r="H61" s="32">
        <f>'Data Input Apr 27 2010'!E93+'Data Input Apr 27 2010'!H93+'Data Input Apr 27 2010'!L93+'Data Input Apr 27 2010'!P93+'Data Input Apr 27 2010'!T93+'Data Input Apr 27 2010'!X93+'Data Input Apr 27 2010'!AA93</f>
        <v>0</v>
      </c>
      <c r="I61" s="1">
        <v>304</v>
      </c>
      <c r="J61" s="7">
        <f t="shared" si="0"/>
        <v>8215400.354868975</v>
      </c>
    </row>
    <row r="62" spans="1:12" ht="12.75">
      <c r="A62" s="2">
        <v>39783</v>
      </c>
      <c r="B62" s="55">
        <f>'Data Input'!B170</f>
        <v>10400576.940400122</v>
      </c>
      <c r="C62">
        <v>891.8</v>
      </c>
      <c r="D62">
        <v>0</v>
      </c>
      <c r="E62" s="22">
        <v>139.78517610508175</v>
      </c>
      <c r="F62" s="7">
        <v>31</v>
      </c>
      <c r="G62" s="7">
        <v>0</v>
      </c>
      <c r="H62" s="32">
        <f>'Data Input Apr 27 2010'!E94+'Data Input Apr 27 2010'!H94+'Data Input Apr 27 2010'!L94+'Data Input Apr 27 2010'!P94+'Data Input Apr 27 2010'!T94+'Data Input Apr 27 2010'!X94+'Data Input Apr 27 2010'!AA94</f>
        <v>0</v>
      </c>
      <c r="I62" s="1">
        <v>336</v>
      </c>
      <c r="J62" s="7">
        <f t="shared" si="0"/>
        <v>10581967.908080138</v>
      </c>
      <c r="K62" s="34"/>
      <c r="L62" s="17"/>
    </row>
    <row r="63" spans="1:11" ht="12.75">
      <c r="A63" s="2">
        <v>39814</v>
      </c>
      <c r="B63" s="55">
        <f>'Data Input'!B171</f>
        <v>11465127.0487329</v>
      </c>
      <c r="C63">
        <v>1046.7</v>
      </c>
      <c r="D63">
        <v>0</v>
      </c>
      <c r="E63" s="88">
        <v>139.3791116068711</v>
      </c>
      <c r="F63" s="7">
        <v>31</v>
      </c>
      <c r="G63" s="7">
        <v>0</v>
      </c>
      <c r="H63" s="32">
        <f>'Data Input Apr 27 2010'!E95+'Data Input Apr 27 2010'!H95+'Data Input Apr 27 2010'!L95+'Data Input Apr 27 2010'!P95+'Data Input Apr 27 2010'!T95+'Data Input Apr 27 2010'!X95+'Data Input Apr 27 2010'!AA95</f>
        <v>0</v>
      </c>
      <c r="I63" s="1">
        <v>336</v>
      </c>
      <c r="J63" s="7">
        <f t="shared" si="0"/>
        <v>11459427.795410039</v>
      </c>
      <c r="K63" s="33"/>
    </row>
    <row r="64" spans="1:11" ht="12.75">
      <c r="A64" s="2">
        <v>39845</v>
      </c>
      <c r="B64" s="55">
        <f>'Data Input'!B172</f>
        <v>9362543.823008364</v>
      </c>
      <c r="C64">
        <v>790.3</v>
      </c>
      <c r="D64">
        <v>0</v>
      </c>
      <c r="E64" s="88">
        <v>138.97791306613385</v>
      </c>
      <c r="F64" s="7">
        <v>28</v>
      </c>
      <c r="G64" s="7">
        <v>0</v>
      </c>
      <c r="H64" s="32">
        <f>'Data Input Apr 27 2010'!E96+'Data Input Apr 27 2010'!H96+'Data Input Apr 27 2010'!L96+'Data Input Apr 27 2010'!P96+'Data Input Apr 27 2010'!T96+'Data Input Apr 27 2010'!X96+'Data Input Apr 27 2010'!AA96</f>
        <v>0</v>
      </c>
      <c r="I64" s="1">
        <v>304</v>
      </c>
      <c r="J64" s="7">
        <f t="shared" si="0"/>
        <v>9490115.66194626</v>
      </c>
      <c r="K64" s="33"/>
    </row>
    <row r="65" spans="1:11" ht="12.75">
      <c r="A65" s="2">
        <v>39873</v>
      </c>
      <c r="B65" s="55">
        <f>'Data Input'!B173</f>
        <v>9287582.257078081</v>
      </c>
      <c r="C65">
        <v>696.2</v>
      </c>
      <c r="D65">
        <v>0</v>
      </c>
      <c r="E65" s="88">
        <v>138.57786936321438</v>
      </c>
      <c r="F65" s="7">
        <v>31</v>
      </c>
      <c r="G65" s="7">
        <v>1</v>
      </c>
      <c r="H65" s="32">
        <f>'Data Input Apr 27 2010'!E97+'Data Input Apr 27 2010'!H97+'Data Input Apr 27 2010'!L97+'Data Input Apr 27 2010'!P97+'Data Input Apr 27 2010'!T97+'Data Input Apr 27 2010'!X97+'Data Input Apr 27 2010'!AA97</f>
        <v>0</v>
      </c>
      <c r="I65" s="1">
        <v>352</v>
      </c>
      <c r="J65" s="7">
        <f t="shared" si="0"/>
        <v>9036320.391270028</v>
      </c>
      <c r="K65" s="33"/>
    </row>
    <row r="66" spans="1:12" ht="12.75">
      <c r="A66" s="2">
        <v>39904</v>
      </c>
      <c r="B66" s="55">
        <f>'Data Input'!B174</f>
        <v>7379447.93140653</v>
      </c>
      <c r="C66">
        <v>434.2</v>
      </c>
      <c r="D66">
        <v>0</v>
      </c>
      <c r="E66" s="88">
        <v>138.17897717394706</v>
      </c>
      <c r="F66" s="7">
        <v>30</v>
      </c>
      <c r="G66" s="7">
        <v>1</v>
      </c>
      <c r="H66" s="32">
        <f>'Data Input Apr 27 2010'!E98+'Data Input Apr 27 2010'!H98+'Data Input Apr 27 2010'!L98+'Data Input Apr 27 2010'!P98+'Data Input Apr 27 2010'!T98+'Data Input Apr 27 2010'!X98+'Data Input Apr 27 2010'!AA98</f>
        <v>0</v>
      </c>
      <c r="I66" s="1">
        <v>320</v>
      </c>
      <c r="J66" s="7">
        <f t="shared" si="0"/>
        <v>7352702.882530747</v>
      </c>
      <c r="K66" s="33"/>
      <c r="L66" s="33"/>
    </row>
    <row r="67" spans="1:11" ht="12.75">
      <c r="A67" s="2">
        <v>39934</v>
      </c>
      <c r="B67" s="55">
        <f>'Data Input'!B175</f>
        <v>6413518.99199464</v>
      </c>
      <c r="C67">
        <v>264.3</v>
      </c>
      <c r="D67">
        <v>0.6</v>
      </c>
      <c r="E67" s="88">
        <v>137.78123318373483</v>
      </c>
      <c r="F67" s="7">
        <v>31</v>
      </c>
      <c r="G67" s="7">
        <v>1</v>
      </c>
      <c r="H67" s="32">
        <f>'Data Input Apr 27 2010'!E99+'Data Input Apr 27 2010'!H99+'Data Input Apr 27 2010'!L99+'Data Input Apr 27 2010'!P99+'Data Input Apr 27 2010'!T99+'Data Input Apr 27 2010'!X99+'Data Input Apr 27 2010'!AA99</f>
        <v>0</v>
      </c>
      <c r="I67" s="1">
        <v>320</v>
      </c>
      <c r="J67" s="7">
        <f t="shared" si="0"/>
        <v>6527739.98138351</v>
      </c>
      <c r="K67" s="33"/>
    </row>
    <row r="68" spans="1:11" ht="12.75">
      <c r="A68" s="2">
        <v>39965</v>
      </c>
      <c r="B68" s="55">
        <f>'Data Input'!B176</f>
        <v>6176624.897934617</v>
      </c>
      <c r="C68">
        <v>93.2</v>
      </c>
      <c r="D68">
        <v>35.8</v>
      </c>
      <c r="E68" s="88">
        <v>137.38463408752156</v>
      </c>
      <c r="F68" s="7">
        <v>30</v>
      </c>
      <c r="G68" s="7">
        <v>0</v>
      </c>
      <c r="H68" s="32">
        <f>'Data Input Apr 27 2010'!E100+'Data Input Apr 27 2010'!H100+'Data Input Apr 27 2010'!L100+'Data Input Apr 27 2010'!P100+'Data Input Apr 27 2010'!T100+'Data Input Apr 27 2010'!X100+'Data Input Apr 27 2010'!AA100</f>
        <v>0</v>
      </c>
      <c r="I68" s="1">
        <v>352</v>
      </c>
      <c r="J68" s="7">
        <f aca="true" t="shared" si="1" ref="J68:J98">$N$18+C68*$N$19+D68*$N$20+E68*$N$21+F68*$N$22+G68*$N$23+H68*$N$24+I68*$N$25</f>
        <v>6328254.886813664</v>
      </c>
      <c r="K68" s="33"/>
    </row>
    <row r="69" spans="1:11" ht="12.75">
      <c r="A69" s="2">
        <v>39995</v>
      </c>
      <c r="B69" s="55">
        <f>'Data Input'!B177</f>
        <v>6286283.043034244</v>
      </c>
      <c r="C69">
        <v>47.8</v>
      </c>
      <c r="D69">
        <v>8.8</v>
      </c>
      <c r="E69" s="88">
        <v>136.98917658976464</v>
      </c>
      <c r="F69" s="7">
        <v>31</v>
      </c>
      <c r="G69" s="7">
        <v>0</v>
      </c>
      <c r="H69" s="32">
        <f>'Data Input Apr 27 2010'!E101+'Data Input Apr 27 2010'!H101+'Data Input Apr 27 2010'!L101+'Data Input Apr 27 2010'!P101+'Data Input Apr 27 2010'!T101+'Data Input Apr 27 2010'!X101+'Data Input Apr 27 2010'!AA101</f>
        <v>0</v>
      </c>
      <c r="I69" s="1">
        <v>352</v>
      </c>
      <c r="J69" s="7">
        <f t="shared" si="1"/>
        <v>5760704.10236878</v>
      </c>
      <c r="K69" s="33"/>
    </row>
    <row r="70" spans="1:11" ht="12.75">
      <c r="A70" s="2">
        <v>40026</v>
      </c>
      <c r="B70" s="55">
        <f>'Data Input'!B178</f>
        <v>6461056.970736901</v>
      </c>
      <c r="C70">
        <v>60.8</v>
      </c>
      <c r="D70">
        <v>34</v>
      </c>
      <c r="E70" s="88">
        <v>136.59485740440758</v>
      </c>
      <c r="F70" s="7">
        <v>31</v>
      </c>
      <c r="G70" s="7">
        <v>0</v>
      </c>
      <c r="H70" s="32">
        <f>'Data Input Apr 27 2010'!E102+'Data Input Apr 27 2010'!H102+'Data Input Apr 27 2010'!L102+'Data Input Apr 27 2010'!P102+'Data Input Apr 27 2010'!T102+'Data Input Apr 27 2010'!X102+'Data Input Apr 27 2010'!AA102</f>
        <v>0</v>
      </c>
      <c r="I70" s="1">
        <v>320</v>
      </c>
      <c r="J70" s="7">
        <f t="shared" si="1"/>
        <v>6240997.7817627685</v>
      </c>
      <c r="K70" s="33"/>
    </row>
    <row r="71" spans="1:11" ht="12.75">
      <c r="A71" s="2">
        <v>40057</v>
      </c>
      <c r="B71" s="55">
        <f>'Data Input'!B179</f>
        <v>6002783.265019262</v>
      </c>
      <c r="C71">
        <v>113.6</v>
      </c>
      <c r="D71">
        <v>6.8</v>
      </c>
      <c r="E71" s="88">
        <v>136.20167325485272</v>
      </c>
      <c r="F71" s="7">
        <v>30</v>
      </c>
      <c r="G71" s="7">
        <v>1</v>
      </c>
      <c r="H71" s="32">
        <f>'Data Input Apr 27 2010'!E103+'Data Input Apr 27 2010'!H103+'Data Input Apr 27 2010'!L103+'Data Input Apr 27 2010'!P103+'Data Input Apr 27 2010'!T103+'Data Input Apr 27 2010'!X103+'Data Input Apr 27 2010'!AA103</f>
        <v>0</v>
      </c>
      <c r="I71" s="1">
        <v>336</v>
      </c>
      <c r="J71" s="7">
        <f t="shared" si="1"/>
        <v>5544777.077057915</v>
      </c>
      <c r="K71" s="33"/>
    </row>
    <row r="72" spans="1:11" ht="12.75">
      <c r="A72" s="2">
        <v>40087</v>
      </c>
      <c r="B72" s="55">
        <f>'Data Input'!B180</f>
        <v>7089096.585938528</v>
      </c>
      <c r="C72">
        <v>418.2</v>
      </c>
      <c r="D72">
        <v>0</v>
      </c>
      <c r="E72" s="88">
        <v>135.80962087393394</v>
      </c>
      <c r="F72" s="7">
        <v>31</v>
      </c>
      <c r="G72" s="7">
        <v>1</v>
      </c>
      <c r="H72" s="32">
        <f>'Data Input Apr 27 2010'!E104+'Data Input Apr 27 2010'!H104+'Data Input Apr 27 2010'!L104+'Data Input Apr 27 2010'!P104+'Data Input Apr 27 2010'!T104+'Data Input Apr 27 2010'!X104+'Data Input Apr 27 2010'!AA104</f>
        <v>0</v>
      </c>
      <c r="I72" s="1">
        <v>336</v>
      </c>
      <c r="J72" s="7">
        <f t="shared" si="1"/>
        <v>7330992.178478159</v>
      </c>
      <c r="K72" s="33"/>
    </row>
    <row r="73" spans="1:11" ht="12.75">
      <c r="A73" s="2">
        <v>40118</v>
      </c>
      <c r="B73" s="55">
        <f>'Data Input'!B181</f>
        <v>7233992.159929703</v>
      </c>
      <c r="C73">
        <v>453.3</v>
      </c>
      <c r="D73">
        <v>0</v>
      </c>
      <c r="E73" s="88">
        <v>135.41869700388958</v>
      </c>
      <c r="F73" s="7">
        <v>30</v>
      </c>
      <c r="G73" s="7">
        <v>1</v>
      </c>
      <c r="H73" s="32">
        <f>'Data Input Apr 27 2010'!E105+'Data Input Apr 27 2010'!H105+'Data Input Apr 27 2010'!L105+'Data Input Apr 27 2010'!P105+'Data Input Apr 27 2010'!T105+'Data Input Apr 27 2010'!X105+'Data Input Apr 27 2010'!AA105</f>
        <v>0</v>
      </c>
      <c r="I73" s="1">
        <v>320</v>
      </c>
      <c r="J73" s="7">
        <f t="shared" si="1"/>
        <v>7359724.776184174</v>
      </c>
      <c r="K73" s="33"/>
    </row>
    <row r="74" spans="1:11" ht="12.75">
      <c r="A74" s="2">
        <v>40148</v>
      </c>
      <c r="B74" s="55">
        <f>'Data Input'!B182</f>
        <v>9605520.685516238</v>
      </c>
      <c r="C74">
        <v>826.5</v>
      </c>
      <c r="D74">
        <v>0</v>
      </c>
      <c r="E74" s="182">
        <v>135.02889839633545</v>
      </c>
      <c r="F74" s="7">
        <v>31</v>
      </c>
      <c r="G74" s="7">
        <v>0</v>
      </c>
      <c r="H74" s="32">
        <f>'Data Input Apr 27 2010'!E106+'Data Input Apr 27 2010'!H106+'Data Input Apr 27 2010'!L106+'Data Input Apr 27 2010'!P106+'Data Input Apr 27 2010'!T106+'Data Input Apr 27 2010'!X106+'Data Input Apr 27 2010'!AA106</f>
        <v>0</v>
      </c>
      <c r="I74" s="1">
        <v>352</v>
      </c>
      <c r="J74" s="7">
        <f t="shared" si="1"/>
        <v>10028119.188324058</v>
      </c>
      <c r="K74" s="33"/>
    </row>
    <row r="75" spans="1:11" ht="12.75">
      <c r="A75" s="2">
        <v>40179</v>
      </c>
      <c r="C75" s="181">
        <f aca="true" t="shared" si="2" ref="C75:D86">(C3+C15+C27+C39+C51+C63)/6</f>
        <v>947.1833333333334</v>
      </c>
      <c r="D75" s="181">
        <f t="shared" si="2"/>
        <v>0</v>
      </c>
      <c r="E75" s="88">
        <v>135.32901731143812</v>
      </c>
      <c r="F75" s="7">
        <v>31</v>
      </c>
      <c r="G75" s="7">
        <v>0</v>
      </c>
      <c r="H75" s="87">
        <f aca="true" t="shared" si="3" ref="H75:H80">H74+($H$81-$H$74)/7</f>
        <v>0</v>
      </c>
      <c r="I75" s="1">
        <v>320</v>
      </c>
      <c r="J75" s="7">
        <f t="shared" si="1"/>
        <v>10734766.141979862</v>
      </c>
      <c r="K75" s="33"/>
    </row>
    <row r="76" spans="1:11" ht="12.75">
      <c r="A76" s="2">
        <v>40210</v>
      </c>
      <c r="C76" s="181">
        <f t="shared" si="2"/>
        <v>817.8666666666667</v>
      </c>
      <c r="D76" s="181">
        <f t="shared" si="2"/>
        <v>0</v>
      </c>
      <c r="E76" s="88">
        <v>135.62980327903304</v>
      </c>
      <c r="F76" s="7">
        <v>28</v>
      </c>
      <c r="G76" s="7">
        <v>0</v>
      </c>
      <c r="H76" s="87">
        <f t="shared" si="3"/>
        <v>0</v>
      </c>
      <c r="I76" s="1">
        <v>304</v>
      </c>
      <c r="J76" s="7">
        <f t="shared" si="1"/>
        <v>9523983.121136121</v>
      </c>
      <c r="K76" s="33"/>
    </row>
    <row r="77" spans="1:11" ht="12.75">
      <c r="A77" s="2">
        <v>40238</v>
      </c>
      <c r="C77" s="181">
        <f t="shared" si="2"/>
        <v>700.6333333333333</v>
      </c>
      <c r="D77" s="181">
        <f t="shared" si="2"/>
        <v>0</v>
      </c>
      <c r="E77" s="88">
        <v>135.9312577817293</v>
      </c>
      <c r="F77" s="7">
        <v>31</v>
      </c>
      <c r="G77" s="7">
        <v>1</v>
      </c>
      <c r="H77" s="87">
        <f t="shared" si="3"/>
        <v>0</v>
      </c>
      <c r="I77" s="1">
        <v>368</v>
      </c>
      <c r="J77" s="7">
        <f t="shared" si="1"/>
        <v>8963068.24213101</v>
      </c>
      <c r="K77" s="33"/>
    </row>
    <row r="78" spans="1:11" ht="12.75">
      <c r="A78" s="2">
        <v>40269</v>
      </c>
      <c r="C78" s="181">
        <f t="shared" si="2"/>
        <v>404.5666666666666</v>
      </c>
      <c r="D78" s="181">
        <f t="shared" si="2"/>
        <v>0</v>
      </c>
      <c r="E78" s="88">
        <v>136.23338230543126</v>
      </c>
      <c r="F78" s="7">
        <v>30</v>
      </c>
      <c r="G78" s="7">
        <v>1</v>
      </c>
      <c r="H78" s="87">
        <f t="shared" si="3"/>
        <v>0</v>
      </c>
      <c r="I78" s="1">
        <v>320</v>
      </c>
      <c r="J78" s="7">
        <f t="shared" si="1"/>
        <v>7109309.306018383</v>
      </c>
      <c r="K78" s="33"/>
    </row>
    <row r="79" spans="1:11" ht="12.75">
      <c r="A79" s="2">
        <v>40299</v>
      </c>
      <c r="C79" s="181">
        <f t="shared" si="2"/>
        <v>226.51666666666665</v>
      </c>
      <c r="D79" s="181">
        <f t="shared" si="2"/>
        <v>4.8999999999999995</v>
      </c>
      <c r="E79" s="88">
        <v>136.5361783393459</v>
      </c>
      <c r="F79" s="7">
        <v>31</v>
      </c>
      <c r="G79" s="7">
        <v>1</v>
      </c>
      <c r="H79" s="87">
        <f t="shared" si="3"/>
        <v>0</v>
      </c>
      <c r="I79" s="1">
        <v>320</v>
      </c>
      <c r="J79" s="7">
        <f t="shared" si="1"/>
        <v>6335217.039127834</v>
      </c>
      <c r="K79" s="33"/>
    </row>
    <row r="80" spans="1:11" ht="12.75">
      <c r="A80" s="2">
        <v>40330</v>
      </c>
      <c r="C80" s="181">
        <f t="shared" si="2"/>
        <v>64.51666666666667</v>
      </c>
      <c r="D80" s="181">
        <f t="shared" si="2"/>
        <v>37.38333333333333</v>
      </c>
      <c r="E80" s="88">
        <v>136.83964737599013</v>
      </c>
      <c r="F80" s="7">
        <v>30</v>
      </c>
      <c r="G80" s="7">
        <v>0</v>
      </c>
      <c r="H80" s="87">
        <f t="shared" si="3"/>
        <v>0</v>
      </c>
      <c r="I80" s="1">
        <v>352</v>
      </c>
      <c r="J80" s="7">
        <f t="shared" si="1"/>
        <v>6169016.405889379</v>
      </c>
      <c r="K80" s="33"/>
    </row>
    <row r="81" spans="1:11" ht="12.75">
      <c r="A81" s="2">
        <v>40360</v>
      </c>
      <c r="C81" s="181">
        <f t="shared" si="2"/>
        <v>25.616666666666664</v>
      </c>
      <c r="D81" s="181">
        <f t="shared" si="2"/>
        <v>51.63333333333333</v>
      </c>
      <c r="E81" s="88">
        <v>137.1437909111982</v>
      </c>
      <c r="F81" s="7">
        <v>31</v>
      </c>
      <c r="G81" s="7">
        <v>0</v>
      </c>
      <c r="H81" s="62"/>
      <c r="I81" s="1">
        <v>336</v>
      </c>
      <c r="J81" s="7">
        <f t="shared" si="1"/>
        <v>6352703.52821642</v>
      </c>
      <c r="K81" s="33"/>
    </row>
    <row r="82" spans="1:11" ht="12.75">
      <c r="A82" s="2">
        <v>40391</v>
      </c>
      <c r="C82" s="181">
        <f t="shared" si="2"/>
        <v>45.083333333333336</v>
      </c>
      <c r="D82" s="181">
        <f t="shared" si="2"/>
        <v>34.666666666666664</v>
      </c>
      <c r="E82" s="88">
        <v>137.44861044412903</v>
      </c>
      <c r="F82" s="7">
        <v>31</v>
      </c>
      <c r="G82" s="7">
        <v>0</v>
      </c>
      <c r="H82" s="87">
        <f>H81+($H$92-$H$81)/11</f>
        <v>0</v>
      </c>
      <c r="I82" s="1">
        <v>336</v>
      </c>
      <c r="J82" s="7">
        <f t="shared" si="1"/>
        <v>6193414.592805937</v>
      </c>
      <c r="K82" s="33"/>
    </row>
    <row r="83" spans="1:11" ht="12.75">
      <c r="A83" s="2">
        <v>40422</v>
      </c>
      <c r="C83" s="181">
        <f t="shared" si="2"/>
        <v>123.90000000000002</v>
      </c>
      <c r="D83" s="181">
        <f t="shared" si="2"/>
        <v>10.850000000000001</v>
      </c>
      <c r="E83" s="88">
        <v>137.7541074772736</v>
      </c>
      <c r="F83" s="7">
        <v>30</v>
      </c>
      <c r="G83" s="7">
        <v>1</v>
      </c>
      <c r="H83" s="87">
        <f aca="true" t="shared" si="4" ref="H83:H91">H82+($H$92-$H$81)/11</f>
        <v>0</v>
      </c>
      <c r="I83" s="1">
        <v>336</v>
      </c>
      <c r="J83" s="7">
        <f t="shared" si="1"/>
        <v>5729600.703859039</v>
      </c>
      <c r="K83" s="33"/>
    </row>
    <row r="84" spans="1:11" ht="12.75">
      <c r="A84" s="2">
        <v>40452</v>
      </c>
      <c r="C84" s="181">
        <f t="shared" si="2"/>
        <v>349.3333333333333</v>
      </c>
      <c r="D84" s="181">
        <f t="shared" si="2"/>
        <v>1.2166666666666666</v>
      </c>
      <c r="E84" s="88">
        <v>138.0602835164624</v>
      </c>
      <c r="F84" s="7">
        <v>31</v>
      </c>
      <c r="G84" s="7">
        <v>1</v>
      </c>
      <c r="H84" s="87">
        <f t="shared" si="4"/>
        <v>0</v>
      </c>
      <c r="I84" s="1">
        <v>320</v>
      </c>
      <c r="J84" s="7">
        <f t="shared" si="1"/>
        <v>7038445.883675553</v>
      </c>
      <c r="K84" s="33"/>
    </row>
    <row r="85" spans="1:11" ht="12.75">
      <c r="A85" s="2">
        <v>40483</v>
      </c>
      <c r="C85" s="181">
        <f t="shared" si="2"/>
        <v>537.1500000000001</v>
      </c>
      <c r="D85" s="181">
        <f t="shared" si="2"/>
        <v>0</v>
      </c>
      <c r="E85" s="88">
        <v>138.36714007087275</v>
      </c>
      <c r="F85" s="7">
        <v>30</v>
      </c>
      <c r="G85" s="7">
        <v>1</v>
      </c>
      <c r="H85" s="87">
        <f t="shared" si="4"/>
        <v>0</v>
      </c>
      <c r="I85" s="1">
        <v>336</v>
      </c>
      <c r="J85" s="7">
        <f t="shared" si="1"/>
        <v>7952981.294872323</v>
      </c>
      <c r="K85" s="33"/>
    </row>
    <row r="86" spans="1:11" ht="12.75">
      <c r="A86" s="2">
        <v>40513</v>
      </c>
      <c r="C86" s="181">
        <f t="shared" si="2"/>
        <v>825.4166666666666</v>
      </c>
      <c r="D86" s="181">
        <f t="shared" si="2"/>
        <v>0</v>
      </c>
      <c r="E86" s="182">
        <v>138.6746786530365</v>
      </c>
      <c r="F86" s="7">
        <v>31</v>
      </c>
      <c r="G86" s="7">
        <v>0</v>
      </c>
      <c r="H86" s="87">
        <f t="shared" si="4"/>
        <v>0</v>
      </c>
      <c r="I86" s="1">
        <v>368</v>
      </c>
      <c r="J86" s="7">
        <f t="shared" si="1"/>
        <v>10157975.37544752</v>
      </c>
      <c r="K86" s="33"/>
    </row>
    <row r="87" spans="1:10" ht="12.75">
      <c r="A87" s="2">
        <v>40544</v>
      </c>
      <c r="C87" s="181">
        <f>C75</f>
        <v>947.1833333333334</v>
      </c>
      <c r="D87" s="181">
        <f>D75</f>
        <v>0</v>
      </c>
      <c r="E87" s="88">
        <v>139.03916243618784</v>
      </c>
      <c r="F87" s="33">
        <f>F75</f>
        <v>31</v>
      </c>
      <c r="G87" s="7">
        <v>0</v>
      </c>
      <c r="H87" s="87">
        <f t="shared" si="4"/>
        <v>0</v>
      </c>
      <c r="I87" s="17">
        <v>320</v>
      </c>
      <c r="J87" s="7">
        <f t="shared" si="1"/>
        <v>10873267.8633907</v>
      </c>
    </row>
    <row r="88" spans="1:10" ht="12.75">
      <c r="A88" s="2">
        <v>40575</v>
      </c>
      <c r="C88" s="181">
        <f aca="true" t="shared" si="5" ref="C88:D98">C76</f>
        <v>817.8666666666667</v>
      </c>
      <c r="D88" s="181">
        <f t="shared" si="5"/>
        <v>0</v>
      </c>
      <c r="E88" s="88">
        <v>139.4046042055373</v>
      </c>
      <c r="F88" s="33">
        <f aca="true" t="shared" si="6" ref="F88:F98">F76</f>
        <v>28</v>
      </c>
      <c r="G88" s="7">
        <v>0</v>
      </c>
      <c r="H88" s="87">
        <f t="shared" si="4"/>
        <v>0</v>
      </c>
      <c r="I88" s="17">
        <v>304</v>
      </c>
      <c r="J88" s="7">
        <f t="shared" si="1"/>
        <v>9664898.478548005</v>
      </c>
    </row>
    <row r="89" spans="1:10" ht="12.75">
      <c r="A89" s="2">
        <v>40603</v>
      </c>
      <c r="C89" s="181">
        <f t="shared" si="5"/>
        <v>700.6333333333333</v>
      </c>
      <c r="D89" s="181">
        <f t="shared" si="5"/>
        <v>0</v>
      </c>
      <c r="E89" s="88">
        <v>139.77100647899545</v>
      </c>
      <c r="F89" s="33">
        <f t="shared" si="6"/>
        <v>31</v>
      </c>
      <c r="G89" s="7">
        <v>1</v>
      </c>
      <c r="H89" s="87">
        <f t="shared" si="4"/>
        <v>0</v>
      </c>
      <c r="I89" s="17">
        <v>368</v>
      </c>
      <c r="J89" s="7">
        <f t="shared" si="1"/>
        <v>9106408.13490468</v>
      </c>
    </row>
    <row r="90" spans="1:10" ht="12.75">
      <c r="A90" s="2">
        <v>40634</v>
      </c>
      <c r="C90" s="181">
        <f t="shared" si="5"/>
        <v>404.5666666666666</v>
      </c>
      <c r="D90" s="181">
        <f t="shared" si="5"/>
        <v>0</v>
      </c>
      <c r="E90" s="88">
        <v>140.1383717810907</v>
      </c>
      <c r="F90" s="33">
        <f t="shared" si="6"/>
        <v>30</v>
      </c>
      <c r="G90" s="7">
        <v>1</v>
      </c>
      <c r="H90" s="87">
        <f t="shared" si="4"/>
        <v>0</v>
      </c>
      <c r="I90" s="17">
        <v>320</v>
      </c>
      <c r="J90" s="7">
        <f t="shared" si="1"/>
        <v>7255084.672286982</v>
      </c>
    </row>
    <row r="91" spans="1:10" ht="12.75">
      <c r="A91" s="2">
        <v>40664</v>
      </c>
      <c r="C91" s="181">
        <f t="shared" si="5"/>
        <v>226.51666666666665</v>
      </c>
      <c r="D91" s="181">
        <f t="shared" si="5"/>
        <v>4.8999999999999995</v>
      </c>
      <c r="E91" s="88">
        <v>140.50670264298682</v>
      </c>
      <c r="F91" s="33">
        <f t="shared" si="6"/>
        <v>31</v>
      </c>
      <c r="G91" s="7">
        <v>1</v>
      </c>
      <c r="H91" s="87">
        <f t="shared" si="4"/>
        <v>0</v>
      </c>
      <c r="I91" s="17">
        <v>320</v>
      </c>
      <c r="J91" s="7">
        <f t="shared" si="1"/>
        <v>6483438.855921305</v>
      </c>
    </row>
    <row r="92" spans="1:10" ht="12.75">
      <c r="A92" s="2">
        <v>40695</v>
      </c>
      <c r="C92" s="181">
        <f t="shared" si="5"/>
        <v>64.51666666666667</v>
      </c>
      <c r="D92" s="181">
        <f t="shared" si="5"/>
        <v>37.38333333333333</v>
      </c>
      <c r="E92" s="88">
        <v>140.87600160250034</v>
      </c>
      <c r="F92" s="33">
        <f t="shared" si="6"/>
        <v>30</v>
      </c>
      <c r="G92" s="7">
        <v>0</v>
      </c>
      <c r="H92" s="62"/>
      <c r="I92" s="17">
        <v>352</v>
      </c>
      <c r="J92" s="7">
        <f t="shared" si="1"/>
        <v>6319695.689259268</v>
      </c>
    </row>
    <row r="93" spans="1:10" ht="12.75">
      <c r="A93" s="2">
        <v>40725</v>
      </c>
      <c r="C93" s="181">
        <f t="shared" si="5"/>
        <v>25.616666666666664</v>
      </c>
      <c r="D93" s="181">
        <f t="shared" si="5"/>
        <v>51.63333333333333</v>
      </c>
      <c r="E93" s="88">
        <v>141.246271204118</v>
      </c>
      <c r="F93" s="33">
        <f t="shared" si="6"/>
        <v>31</v>
      </c>
      <c r="G93" s="7">
        <v>0</v>
      </c>
      <c r="H93" s="87">
        <f aca="true" t="shared" si="7" ref="H93:H98">H92+($H$92-$H$81)/11</f>
        <v>0</v>
      </c>
      <c r="I93" s="17">
        <v>336</v>
      </c>
      <c r="J93" s="7">
        <f t="shared" si="1"/>
        <v>6505851.33336104</v>
      </c>
    </row>
    <row r="94" spans="1:10" ht="12.75">
      <c r="A94" s="2">
        <v>40756</v>
      </c>
      <c r="C94" s="181">
        <f t="shared" si="5"/>
        <v>45.083333333333336</v>
      </c>
      <c r="D94" s="181">
        <f t="shared" si="5"/>
        <v>34.666666666666664</v>
      </c>
      <c r="E94" s="88">
        <v>141.61751399901428</v>
      </c>
      <c r="F94" s="33">
        <f t="shared" si="6"/>
        <v>31</v>
      </c>
      <c r="G94" s="7">
        <v>0</v>
      </c>
      <c r="H94" s="87">
        <f t="shared" si="7"/>
        <v>0</v>
      </c>
      <c r="I94" s="17">
        <v>336</v>
      </c>
      <c r="J94" s="7">
        <f t="shared" si="1"/>
        <v>6349042.014195909</v>
      </c>
    </row>
    <row r="95" spans="1:10" ht="12.75">
      <c r="A95" s="2">
        <v>40787</v>
      </c>
      <c r="C95" s="181">
        <f t="shared" si="5"/>
        <v>123.90000000000002</v>
      </c>
      <c r="D95" s="181">
        <f t="shared" si="5"/>
        <v>10.850000000000001</v>
      </c>
      <c r="E95" s="88">
        <v>141.98973254506907</v>
      </c>
      <c r="F95" s="33">
        <f t="shared" si="6"/>
        <v>30</v>
      </c>
      <c r="G95" s="7">
        <v>1</v>
      </c>
      <c r="H95" s="87">
        <f t="shared" si="7"/>
        <v>0</v>
      </c>
      <c r="I95" s="17">
        <v>336</v>
      </c>
      <c r="J95" s="7">
        <f t="shared" si="1"/>
        <v>5887718.8753632195</v>
      </c>
    </row>
    <row r="96" spans="1:10" ht="12.75">
      <c r="A96" s="2">
        <v>40817</v>
      </c>
      <c r="C96" s="181">
        <f t="shared" si="5"/>
        <v>349.3333333333333</v>
      </c>
      <c r="D96" s="181">
        <f t="shared" si="5"/>
        <v>1.2166666666666666</v>
      </c>
      <c r="E96" s="88">
        <v>142.3629294068852</v>
      </c>
      <c r="F96" s="33">
        <f t="shared" si="6"/>
        <v>31</v>
      </c>
      <c r="G96" s="7">
        <v>1</v>
      </c>
      <c r="H96" s="87">
        <f t="shared" si="7"/>
        <v>0</v>
      </c>
      <c r="I96" s="17">
        <v>320</v>
      </c>
      <c r="J96" s="7">
        <f t="shared" si="1"/>
        <v>7199065.978687343</v>
      </c>
    </row>
    <row r="97" spans="1:10" ht="12.75">
      <c r="A97" s="2">
        <v>40848</v>
      </c>
      <c r="C97" s="181">
        <f t="shared" si="5"/>
        <v>537.1500000000001</v>
      </c>
      <c r="D97" s="181">
        <f t="shared" si="5"/>
        <v>0</v>
      </c>
      <c r="E97" s="88">
        <v>142.73710715580614</v>
      </c>
      <c r="F97" s="33">
        <f t="shared" si="6"/>
        <v>30</v>
      </c>
      <c r="G97" s="7">
        <v>1</v>
      </c>
      <c r="H97" s="87">
        <f t="shared" si="7"/>
        <v>0</v>
      </c>
      <c r="I97" s="17">
        <v>336</v>
      </c>
      <c r="J97" s="7">
        <f t="shared" si="1"/>
        <v>8116114.526436361</v>
      </c>
    </row>
    <row r="98" spans="1:10" ht="12.75">
      <c r="A98" s="2">
        <v>40878</v>
      </c>
      <c r="C98" s="181">
        <f t="shared" si="5"/>
        <v>825.4166666666666</v>
      </c>
      <c r="D98" s="181">
        <f t="shared" si="5"/>
        <v>0</v>
      </c>
      <c r="E98" s="182">
        <v>143.11226836993367</v>
      </c>
      <c r="F98" s="33">
        <f t="shared" si="6"/>
        <v>31</v>
      </c>
      <c r="G98" s="7">
        <v>0</v>
      </c>
      <c r="H98" s="87">
        <f t="shared" si="7"/>
        <v>0</v>
      </c>
      <c r="I98" s="17">
        <v>368</v>
      </c>
      <c r="J98" s="7">
        <f t="shared" si="1"/>
        <v>10323632.996386742</v>
      </c>
    </row>
    <row r="99" spans="1:9" ht="12.75">
      <c r="A99" s="2"/>
      <c r="I99" s="17"/>
    </row>
    <row r="100" spans="1:10" ht="12.75">
      <c r="A100" s="2"/>
      <c r="C100" s="15"/>
      <c r="D100" s="1" t="s">
        <v>57</v>
      </c>
      <c r="J100" s="33">
        <f>SUM(J3:J98)</f>
        <v>736348112.9727511</v>
      </c>
    </row>
    <row r="101" ht="12.75">
      <c r="A101" s="2"/>
    </row>
    <row r="102" spans="1:12" ht="12.75">
      <c r="A102">
        <v>1996</v>
      </c>
      <c r="J102" s="4"/>
      <c r="K102" s="25"/>
      <c r="L102" s="3" t="e">
        <f aca="true" t="shared" si="8" ref="L102:L115">K102/B102</f>
        <v>#DIV/0!</v>
      </c>
    </row>
    <row r="103" spans="1:12" ht="12.75">
      <c r="A103" s="13">
        <v>1997</v>
      </c>
      <c r="J103" s="4"/>
      <c r="K103" s="25"/>
      <c r="L103" s="3" t="e">
        <f t="shared" si="8"/>
        <v>#DIV/0!</v>
      </c>
    </row>
    <row r="104" spans="1:12" ht="12.75">
      <c r="A104">
        <v>1998</v>
      </c>
      <c r="J104" s="4"/>
      <c r="K104" s="25"/>
      <c r="L104" s="3" t="e">
        <f t="shared" si="8"/>
        <v>#DIV/0!</v>
      </c>
    </row>
    <row r="105" spans="1:12" ht="12.75">
      <c r="A105" s="13">
        <v>1999</v>
      </c>
      <c r="J105" s="4"/>
      <c r="K105" s="25"/>
      <c r="L105" s="3" t="e">
        <f t="shared" si="8"/>
        <v>#DIV/0!</v>
      </c>
    </row>
    <row r="106" spans="1:12" ht="12.75">
      <c r="A106">
        <v>2000</v>
      </c>
      <c r="J106" s="4"/>
      <c r="K106" s="25"/>
      <c r="L106" s="3" t="e">
        <f t="shared" si="8"/>
        <v>#DIV/0!</v>
      </c>
    </row>
    <row r="107" spans="1:12" ht="12.75">
      <c r="A107" s="13">
        <v>2001</v>
      </c>
      <c r="J107" s="4"/>
      <c r="K107" s="25"/>
      <c r="L107" s="3" t="e">
        <f t="shared" si="8"/>
        <v>#DIV/0!</v>
      </c>
    </row>
    <row r="108" spans="1:12" ht="12.75">
      <c r="A108">
        <v>2002</v>
      </c>
      <c r="J108" s="4"/>
      <c r="K108" s="25"/>
      <c r="L108" s="3" t="e">
        <f t="shared" si="8"/>
        <v>#DIV/0!</v>
      </c>
    </row>
    <row r="109" spans="1:12" ht="12.75">
      <c r="A109" s="13">
        <v>2003</v>
      </c>
      <c r="J109" s="4"/>
      <c r="K109" s="25"/>
      <c r="L109" s="3" t="e">
        <f t="shared" si="8"/>
        <v>#DIV/0!</v>
      </c>
    </row>
    <row r="110" spans="1:12" ht="12.75">
      <c r="A110">
        <v>2004</v>
      </c>
      <c r="B110" s="4">
        <f>SUM(B3:B14)</f>
        <v>87538158.309</v>
      </c>
      <c r="D110" s="4"/>
      <c r="J110" s="4">
        <f>SUM(J3:J14)</f>
        <v>89501024.42949007</v>
      </c>
      <c r="K110" s="25">
        <f aca="true" t="shared" si="9" ref="K110:K115">J110-B110</f>
        <v>1962866.1204900742</v>
      </c>
      <c r="L110" s="3">
        <f t="shared" si="8"/>
        <v>0.022422977115435467</v>
      </c>
    </row>
    <row r="111" spans="1:12" ht="12.75">
      <c r="A111" s="13">
        <v>2005</v>
      </c>
      <c r="B111" s="4">
        <f>SUM(B15:B26)</f>
        <v>93149276.74699995</v>
      </c>
      <c r="J111" s="4">
        <f>SUM(J15:J26)</f>
        <v>91235304.51545452</v>
      </c>
      <c r="K111" s="25">
        <f t="shared" si="9"/>
        <v>-1913972.2315454334</v>
      </c>
      <c r="L111" s="3">
        <f t="shared" si="8"/>
        <v>-0.02054736545882066</v>
      </c>
    </row>
    <row r="112" spans="1:12" ht="12.75">
      <c r="A112">
        <v>2006</v>
      </c>
      <c r="B112" s="4">
        <f>SUM(B27:B38)</f>
        <v>89994813.21200423</v>
      </c>
      <c r="J112" s="4">
        <f>SUM(J27:J38)</f>
        <v>89650115.97665498</v>
      </c>
      <c r="K112" s="25">
        <f t="shared" si="9"/>
        <v>-344697.2353492528</v>
      </c>
      <c r="L112" s="3">
        <f t="shared" si="8"/>
        <v>-0.003830190019254069</v>
      </c>
    </row>
    <row r="113" spans="1:12" ht="12.75">
      <c r="A113" s="13">
        <v>2007</v>
      </c>
      <c r="B113" s="4">
        <f>SUM(B39:B50)</f>
        <v>93340625.96783495</v>
      </c>
      <c r="J113" s="4">
        <f>SUM(J39:J50)</f>
        <v>93495147.33869392</v>
      </c>
      <c r="K113" s="25">
        <f t="shared" si="9"/>
        <v>154521.3708589673</v>
      </c>
      <c r="L113" s="3">
        <f t="shared" si="8"/>
        <v>0.001655456766619662</v>
      </c>
    </row>
    <row r="114" spans="1:12" ht="12.75">
      <c r="A114">
        <v>2008</v>
      </c>
      <c r="B114" s="4">
        <f>SUM(B51:B62)</f>
        <v>93216960.02268098</v>
      </c>
      <c r="J114" s="4">
        <f>SUM(J51:J62)</f>
        <v>93661942.95502678</v>
      </c>
      <c r="K114" s="25">
        <f t="shared" si="9"/>
        <v>444982.93234579265</v>
      </c>
      <c r="L114" s="3">
        <f t="shared" si="8"/>
        <v>0.0047736263040279595</v>
      </c>
    </row>
    <row r="115" spans="1:12" ht="12.75">
      <c r="A115" s="13">
        <v>2009</v>
      </c>
      <c r="B115" s="4">
        <f>SUM(B63:B74)</f>
        <v>92763577.66033001</v>
      </c>
      <c r="J115" s="4">
        <f>SUM(J63:J74)</f>
        <v>92459876.7035301</v>
      </c>
      <c r="K115" s="25">
        <f t="shared" si="9"/>
        <v>-303700.9567999095</v>
      </c>
      <c r="L115" s="3">
        <f t="shared" si="8"/>
        <v>-0.0032739245775099727</v>
      </c>
    </row>
    <row r="116" spans="1:10" ht="12.75">
      <c r="A116">
        <v>2010</v>
      </c>
      <c r="J116" s="4">
        <f>SUM(J75:J86)</f>
        <v>92260481.6351594</v>
      </c>
    </row>
    <row r="117" spans="1:10" ht="12.75">
      <c r="A117">
        <v>2011</v>
      </c>
      <c r="J117" s="4">
        <f>SUM(J87:J98)</f>
        <v>94084219.41874155</v>
      </c>
    </row>
    <row r="118" ht="12.75">
      <c r="J118" s="4"/>
    </row>
    <row r="119" spans="1:11" ht="12.75">
      <c r="A119" t="s">
        <v>48</v>
      </c>
      <c r="B119" s="4">
        <f>SUM(B102:B115)</f>
        <v>550003411.9188502</v>
      </c>
      <c r="J119" s="4">
        <f>SUM(J102:J115)</f>
        <v>550003411.9188503</v>
      </c>
      <c r="K119" s="4">
        <f>J119-B119</f>
        <v>0</v>
      </c>
    </row>
    <row r="121" spans="10:11" ht="12.75">
      <c r="J121" s="4">
        <f>SUM(J102:J117)</f>
        <v>736348112.9727513</v>
      </c>
      <c r="K121" s="33">
        <f>J100-J121</f>
        <v>0</v>
      </c>
    </row>
    <row r="122" spans="10:12" ht="12.75">
      <c r="J122" s="15"/>
      <c r="K122" s="15" t="s">
        <v>47</v>
      </c>
      <c r="L122" s="15"/>
    </row>
    <row r="131" spans="3:10" ht="12.75">
      <c r="C131" s="4"/>
      <c r="D131" s="4"/>
      <c r="E131" s="4"/>
      <c r="F131" s="4"/>
      <c r="G131" s="4"/>
      <c r="H131" s="4"/>
      <c r="I131" s="4"/>
      <c r="J131" s="4"/>
    </row>
    <row r="132" ht="12.75">
      <c r="J132" s="4"/>
    </row>
  </sheetData>
  <sheetProtection/>
  <mergeCells count="1">
    <mergeCell ref="H1:I1"/>
  </mergeCells>
  <printOptions/>
  <pageMargins left="0.38" right="0.75" top="0.73" bottom="0.74" header="0.5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29"/>
  <sheetViews>
    <sheetView zoomScalePageLayoutView="0" workbookViewId="0" topLeftCell="J97">
      <selection activeCell="K114" sqref="K114"/>
    </sheetView>
  </sheetViews>
  <sheetFormatPr defaultColWidth="9.140625" defaultRowHeight="12.75"/>
  <cols>
    <col min="1" max="1" width="11.8515625" style="0" customWidth="1"/>
    <col min="2" max="2" width="18.00390625" style="4" customWidth="1"/>
    <col min="3" max="3" width="11.7109375" style="1" customWidth="1"/>
    <col min="4" max="4" width="13.421875" style="1" customWidth="1"/>
    <col min="5" max="5" width="14.421875" style="23" customWidth="1"/>
    <col min="6" max="7" width="10.140625" style="1" customWidth="1"/>
    <col min="8" max="9" width="12.421875" style="1" customWidth="1"/>
    <col min="10" max="10" width="13.00390625" style="1" customWidth="1"/>
    <col min="11" max="11" width="15.421875" style="1" bestFit="1" customWidth="1"/>
    <col min="12" max="12" width="17.00390625" style="1" customWidth="1"/>
    <col min="13" max="13" width="12.421875" style="1" customWidth="1"/>
    <col min="14" max="14" width="25.8515625" style="0" bestFit="1" customWidth="1"/>
    <col min="15" max="17" width="18.00390625" style="0" customWidth="1"/>
    <col min="18" max="18" width="17.140625" style="0" customWidth="1"/>
    <col min="19" max="20" width="15.7109375" style="0" customWidth="1"/>
    <col min="21" max="21" width="15.00390625" style="0" customWidth="1"/>
    <col min="22" max="23" width="14.140625" style="0" bestFit="1" customWidth="1"/>
    <col min="24" max="24" width="11.7109375" style="0" bestFit="1" customWidth="1"/>
    <col min="25" max="25" width="11.8515625" style="0" bestFit="1" customWidth="1"/>
    <col min="26" max="26" width="12.57421875" style="4" customWidth="1"/>
    <col min="27" max="27" width="11.28125" style="4" customWidth="1"/>
    <col min="28" max="28" width="11.57421875" style="4" customWidth="1"/>
    <col min="29" max="29" width="9.28125" style="4" customWidth="1"/>
    <col min="30" max="30" width="9.140625" style="4" customWidth="1"/>
    <col min="31" max="31" width="11.7109375" style="4" bestFit="1" customWidth="1"/>
    <col min="32" max="32" width="10.7109375" style="4" bestFit="1" customWidth="1"/>
    <col min="33" max="34" width="9.140625" style="4" customWidth="1"/>
  </cols>
  <sheetData>
    <row r="1" spans="2:9" ht="12.75">
      <c r="B1" s="18"/>
      <c r="I1" s="17"/>
    </row>
    <row r="2" spans="2:27" ht="42" customHeight="1">
      <c r="B2" s="5" t="s">
        <v>64</v>
      </c>
      <c r="C2" s="9" t="s">
        <v>1</v>
      </c>
      <c r="D2" s="9" t="s">
        <v>2</v>
      </c>
      <c r="E2" s="21" t="s">
        <v>5</v>
      </c>
      <c r="F2" s="9" t="s">
        <v>3</v>
      </c>
      <c r="G2" s="9" t="s">
        <v>88</v>
      </c>
      <c r="H2" s="9" t="s">
        <v>11</v>
      </c>
      <c r="I2" s="9" t="s">
        <v>4</v>
      </c>
      <c r="J2" s="9" t="s">
        <v>12</v>
      </c>
      <c r="K2" s="9" t="s">
        <v>8</v>
      </c>
      <c r="L2" s="9" t="s">
        <v>9</v>
      </c>
      <c r="M2" t="s">
        <v>13</v>
      </c>
      <c r="Z2" s="6"/>
      <c r="AA2" s="6"/>
    </row>
    <row r="3" spans="1:13" ht="13.5" thickBot="1">
      <c r="A3" s="2">
        <v>37987</v>
      </c>
      <c r="B3" s="55">
        <f>'Data Input'!B111</f>
        <v>11652206.26</v>
      </c>
      <c r="C3">
        <v>1129.7</v>
      </c>
      <c r="D3">
        <v>0</v>
      </c>
      <c r="E3" s="88">
        <v>127.53411264087498</v>
      </c>
      <c r="F3" s="7">
        <v>31</v>
      </c>
      <c r="G3" s="7">
        <v>0</v>
      </c>
      <c r="H3" s="7">
        <v>0</v>
      </c>
      <c r="I3" s="7">
        <v>336.288</v>
      </c>
      <c r="J3" s="61"/>
      <c r="K3" s="7">
        <f>$N$18+C3*$N$19+D3*$N$20+E3*$N$21+F3*$N$22+G3*$N$23+H3*$N$24+I3*$N$25+J3*$N$26</f>
        <v>11486867.978061842</v>
      </c>
      <c r="L3" s="7"/>
      <c r="M3"/>
    </row>
    <row r="4" spans="1:14" ht="12.75">
      <c r="A4" s="2">
        <v>38018</v>
      </c>
      <c r="B4" s="55">
        <f>'Data Input'!B112</f>
        <v>9351912.88</v>
      </c>
      <c r="C4">
        <v>780.2</v>
      </c>
      <c r="D4">
        <v>0</v>
      </c>
      <c r="E4" s="88">
        <v>127.79681203173486</v>
      </c>
      <c r="F4" s="7">
        <v>29</v>
      </c>
      <c r="G4" s="7">
        <v>0</v>
      </c>
      <c r="H4" s="7">
        <v>0</v>
      </c>
      <c r="I4" s="7">
        <v>320.16</v>
      </c>
      <c r="J4" s="61"/>
      <c r="K4" s="7">
        <f aca="true" t="shared" si="0" ref="K4:K67">$N$18+C4*$N$19+D4*$N$20+E4*$N$21+F4*$N$22+G4*$N$23+H4*$N$24+I4*$N$25+J4*$N$26</f>
        <v>9150992.454157688</v>
      </c>
      <c r="L4" s="7"/>
      <c r="M4" s="86" t="s">
        <v>14</v>
      </c>
      <c r="N4" s="86"/>
    </row>
    <row r="5" spans="1:14" ht="12.75">
      <c r="A5" s="2">
        <v>38047</v>
      </c>
      <c r="B5" s="55">
        <f>'Data Input'!B113</f>
        <v>8689891.6</v>
      </c>
      <c r="C5">
        <v>662.7</v>
      </c>
      <c r="D5">
        <v>0</v>
      </c>
      <c r="E5" s="88">
        <v>128.06005254032812</v>
      </c>
      <c r="F5" s="7">
        <v>31</v>
      </c>
      <c r="G5" s="7">
        <v>0</v>
      </c>
      <c r="H5" s="7">
        <v>1</v>
      </c>
      <c r="I5" s="7">
        <v>368.28</v>
      </c>
      <c r="J5" s="61"/>
      <c r="K5" s="7">
        <f t="shared" si="0"/>
        <v>8516121.623384563</v>
      </c>
      <c r="L5" s="7"/>
      <c r="M5" s="24" t="s">
        <v>15</v>
      </c>
      <c r="N5" s="24">
        <v>0.9898378657534463</v>
      </c>
    </row>
    <row r="6" spans="1:14" ht="12.75">
      <c r="A6" s="2">
        <v>38078</v>
      </c>
      <c r="B6" s="55">
        <f>'Data Input'!B114</f>
        <v>6857129.02</v>
      </c>
      <c r="C6">
        <v>460</v>
      </c>
      <c r="D6">
        <v>0</v>
      </c>
      <c r="E6" s="88">
        <v>128.32383528126866</v>
      </c>
      <c r="F6" s="7">
        <v>30</v>
      </c>
      <c r="G6" s="7">
        <v>0</v>
      </c>
      <c r="H6" s="7">
        <v>1</v>
      </c>
      <c r="I6" s="7">
        <v>336.24</v>
      </c>
      <c r="J6" s="61"/>
      <c r="K6" s="7">
        <f t="shared" si="0"/>
        <v>7131511.205723851</v>
      </c>
      <c r="L6" s="7"/>
      <c r="M6" s="24" t="s">
        <v>16</v>
      </c>
      <c r="N6" s="24">
        <v>0.9797790004793377</v>
      </c>
    </row>
    <row r="7" spans="1:14" ht="12.75">
      <c r="A7" s="2">
        <v>38108</v>
      </c>
      <c r="B7" s="55">
        <f>'Data Input'!B115</f>
        <v>5866657.9</v>
      </c>
      <c r="C7">
        <v>258.3</v>
      </c>
      <c r="D7">
        <v>1</v>
      </c>
      <c r="E7" s="88">
        <v>128.58816137146633</v>
      </c>
      <c r="F7" s="7">
        <v>31</v>
      </c>
      <c r="G7" s="7">
        <v>0</v>
      </c>
      <c r="H7" s="7">
        <v>1</v>
      </c>
      <c r="I7" s="7">
        <v>319.92</v>
      </c>
      <c r="J7" s="61"/>
      <c r="K7" s="7">
        <f t="shared" si="0"/>
        <v>6100215.571471586</v>
      </c>
      <c r="L7" s="7"/>
      <c r="M7" s="24" t="s">
        <v>17</v>
      </c>
      <c r="N7" s="24">
        <v>0.9775673286567652</v>
      </c>
    </row>
    <row r="8" spans="1:14" ht="12.75">
      <c r="A8" s="2">
        <v>38139</v>
      </c>
      <c r="B8" s="55">
        <f>'Data Input'!B116</f>
        <v>5214217.94</v>
      </c>
      <c r="C8">
        <v>105.1</v>
      </c>
      <c r="D8">
        <v>7.8</v>
      </c>
      <c r="E8" s="88">
        <v>128.85303193013166</v>
      </c>
      <c r="F8" s="7">
        <v>30</v>
      </c>
      <c r="G8" s="7">
        <v>0</v>
      </c>
      <c r="H8" s="7">
        <v>0</v>
      </c>
      <c r="I8" s="7">
        <v>352.08</v>
      </c>
      <c r="J8" s="61"/>
      <c r="K8" s="7">
        <f t="shared" si="0"/>
        <v>5657879.665616877</v>
      </c>
      <c r="L8" s="7"/>
      <c r="M8" s="24" t="s">
        <v>18</v>
      </c>
      <c r="N8" s="24">
        <v>261307.07291481618</v>
      </c>
    </row>
    <row r="9" spans="1:14" ht="13.5" thickBot="1">
      <c r="A9" s="2">
        <v>38169</v>
      </c>
      <c r="B9" s="55">
        <f>'Data Input'!B117</f>
        <v>5597668.380000001</v>
      </c>
      <c r="C9">
        <v>30.1</v>
      </c>
      <c r="D9">
        <v>39.3</v>
      </c>
      <c r="E9" s="88">
        <v>129.11844807878055</v>
      </c>
      <c r="F9" s="7">
        <v>31</v>
      </c>
      <c r="G9" s="7">
        <v>0</v>
      </c>
      <c r="H9" s="7">
        <v>0</v>
      </c>
      <c r="I9" s="7">
        <v>336.288</v>
      </c>
      <c r="J9" s="61"/>
      <c r="K9" s="7">
        <f t="shared" si="0"/>
        <v>5858193.529188151</v>
      </c>
      <c r="L9" s="7"/>
      <c r="M9" s="36" t="s">
        <v>19</v>
      </c>
      <c r="N9" s="36">
        <v>72</v>
      </c>
    </row>
    <row r="10" spans="1:13" ht="12.75">
      <c r="A10" s="2">
        <v>38200</v>
      </c>
      <c r="B10" s="55">
        <f>'Data Input'!B118</f>
        <v>5480444.939</v>
      </c>
      <c r="C10">
        <v>82.3</v>
      </c>
      <c r="D10">
        <v>15</v>
      </c>
      <c r="E10" s="88">
        <v>129.38441094123903</v>
      </c>
      <c r="F10" s="7">
        <v>31</v>
      </c>
      <c r="G10" s="7">
        <v>0</v>
      </c>
      <c r="H10" s="7">
        <v>0</v>
      </c>
      <c r="I10" s="7">
        <v>336.288</v>
      </c>
      <c r="J10" s="61"/>
      <c r="K10" s="7">
        <f t="shared" si="0"/>
        <v>5771736.071170004</v>
      </c>
      <c r="L10" s="7"/>
      <c r="M10"/>
    </row>
    <row r="11" spans="1:13" ht="13.5" thickBot="1">
      <c r="A11" s="2">
        <v>38231</v>
      </c>
      <c r="B11" s="55">
        <f>'Data Input'!B119</f>
        <v>5280170.52</v>
      </c>
      <c r="C11">
        <v>92.8</v>
      </c>
      <c r="D11">
        <v>19.5</v>
      </c>
      <c r="E11" s="88">
        <v>129.65092164364802</v>
      </c>
      <c r="F11" s="7">
        <v>30</v>
      </c>
      <c r="G11" s="7">
        <v>0</v>
      </c>
      <c r="H11" s="7">
        <v>1</v>
      </c>
      <c r="I11" s="7">
        <v>336.24</v>
      </c>
      <c r="J11" s="61"/>
      <c r="K11" s="7">
        <f t="shared" si="0"/>
        <v>5389263.634963331</v>
      </c>
      <c r="L11" s="7"/>
      <c r="M11" t="s">
        <v>20</v>
      </c>
    </row>
    <row r="12" spans="1:18" ht="12.75">
      <c r="A12" s="2">
        <v>38261</v>
      </c>
      <c r="B12" s="55">
        <f>'Data Input'!B120</f>
        <v>5947905</v>
      </c>
      <c r="C12">
        <v>325</v>
      </c>
      <c r="D12">
        <v>0</v>
      </c>
      <c r="E12" s="88">
        <v>129.91798131446814</v>
      </c>
      <c r="F12" s="7">
        <v>31</v>
      </c>
      <c r="G12" s="7">
        <v>0</v>
      </c>
      <c r="H12" s="7">
        <v>1</v>
      </c>
      <c r="I12" s="7">
        <v>319.92</v>
      </c>
      <c r="J12" s="61"/>
      <c r="K12" s="7">
        <f t="shared" si="0"/>
        <v>6523074.599916295</v>
      </c>
      <c r="L12" s="7"/>
      <c r="M12" s="85"/>
      <c r="N12" s="85" t="s">
        <v>24</v>
      </c>
      <c r="O12" s="85" t="s">
        <v>25</v>
      </c>
      <c r="P12" s="85" t="s">
        <v>26</v>
      </c>
      <c r="Q12" s="85" t="s">
        <v>27</v>
      </c>
      <c r="R12" s="85" t="s">
        <v>28</v>
      </c>
    </row>
    <row r="13" spans="1:18" ht="12.75">
      <c r="A13" s="2">
        <v>38292</v>
      </c>
      <c r="B13" s="55">
        <f>'Data Input'!B121</f>
        <v>7294095.32</v>
      </c>
      <c r="C13">
        <v>530</v>
      </c>
      <c r="D13">
        <v>0</v>
      </c>
      <c r="E13" s="88">
        <v>130.18559108448443</v>
      </c>
      <c r="F13" s="7">
        <v>30</v>
      </c>
      <c r="G13" s="7">
        <v>0</v>
      </c>
      <c r="H13" s="7">
        <v>1</v>
      </c>
      <c r="I13" s="7">
        <v>352.08</v>
      </c>
      <c r="J13" s="61"/>
      <c r="K13" s="7">
        <f t="shared" si="0"/>
        <v>7652015.381294615</v>
      </c>
      <c r="L13" s="7"/>
      <c r="M13" s="24" t="s">
        <v>21</v>
      </c>
      <c r="N13" s="24">
        <v>7</v>
      </c>
      <c r="O13" s="24">
        <v>211742390775293.53</v>
      </c>
      <c r="P13" s="24">
        <v>30248912967899.074</v>
      </c>
      <c r="Q13" s="24">
        <v>443.00379038140517</v>
      </c>
      <c r="R13" s="24">
        <v>1.1563329592121844E-51</v>
      </c>
    </row>
    <row r="14" spans="1:18" ht="12.75">
      <c r="A14" s="2">
        <v>38322</v>
      </c>
      <c r="B14" s="55">
        <f>'Data Input'!B122</f>
        <v>10305858.55</v>
      </c>
      <c r="C14">
        <v>895.5</v>
      </c>
      <c r="D14">
        <v>0</v>
      </c>
      <c r="E14" s="88">
        <v>130.45375208681136</v>
      </c>
      <c r="F14" s="7">
        <v>31</v>
      </c>
      <c r="G14" s="7">
        <v>0</v>
      </c>
      <c r="H14" s="7">
        <v>0</v>
      </c>
      <c r="I14" s="7">
        <v>336.288</v>
      </c>
      <c r="J14" s="61"/>
      <c r="K14" s="7">
        <f t="shared" si="0"/>
        <v>10257228.280659582</v>
      </c>
      <c r="L14" s="7"/>
      <c r="M14" s="24" t="s">
        <v>22</v>
      </c>
      <c r="N14" s="24">
        <v>64</v>
      </c>
      <c r="O14" s="24">
        <v>4370008726739.7803</v>
      </c>
      <c r="P14" s="24">
        <v>68281386355.30907</v>
      </c>
      <c r="Q14" s="24"/>
      <c r="R14" s="24"/>
    </row>
    <row r="15" spans="1:18" ht="13.5" thickBot="1">
      <c r="A15" s="2">
        <v>38353</v>
      </c>
      <c r="B15" s="55">
        <f>'Data Input'!B123</f>
        <v>11276201.774999995</v>
      </c>
      <c r="C15">
        <v>1011.1</v>
      </c>
      <c r="D15">
        <v>0</v>
      </c>
      <c r="E15" s="88">
        <v>130.7437021568508</v>
      </c>
      <c r="F15" s="7">
        <v>31</v>
      </c>
      <c r="G15" s="7">
        <v>0</v>
      </c>
      <c r="H15" s="7">
        <v>0</v>
      </c>
      <c r="I15" s="7">
        <v>319.92</v>
      </c>
      <c r="J15" s="61"/>
      <c r="K15" s="7">
        <f t="shared" si="0"/>
        <v>10893834.006373107</v>
      </c>
      <c r="L15" s="7"/>
      <c r="M15" s="36" t="s">
        <v>7</v>
      </c>
      <c r="N15" s="36">
        <v>71</v>
      </c>
      <c r="O15" s="36">
        <v>216112399502033.3</v>
      </c>
      <c r="P15" s="36"/>
      <c r="Q15" s="36"/>
      <c r="R15" s="36"/>
    </row>
    <row r="16" spans="1:13" ht="13.5" thickBot="1">
      <c r="A16" s="2">
        <v>38384</v>
      </c>
      <c r="B16" s="55">
        <f>'Data Input'!B124</f>
        <v>9293664.826000009</v>
      </c>
      <c r="C16">
        <v>747</v>
      </c>
      <c r="D16">
        <v>0</v>
      </c>
      <c r="E16" s="88">
        <v>131.0342966778299</v>
      </c>
      <c r="F16" s="7">
        <v>28</v>
      </c>
      <c r="G16" s="7">
        <v>0</v>
      </c>
      <c r="H16" s="7">
        <v>0</v>
      </c>
      <c r="I16" s="7">
        <v>319.872</v>
      </c>
      <c r="J16" s="61"/>
      <c r="K16" s="7">
        <f t="shared" si="0"/>
        <v>8946719.056815209</v>
      </c>
      <c r="L16" s="7"/>
      <c r="M16"/>
    </row>
    <row r="17" spans="1:22" ht="12.75">
      <c r="A17" s="2">
        <v>38412</v>
      </c>
      <c r="B17" s="55">
        <f>'Data Input'!B125</f>
        <v>9411594.35099999</v>
      </c>
      <c r="C17">
        <v>733.6</v>
      </c>
      <c r="D17">
        <v>0</v>
      </c>
      <c r="E17" s="88">
        <v>131.32553708212293</v>
      </c>
      <c r="F17" s="7">
        <v>31</v>
      </c>
      <c r="G17" s="7">
        <v>0</v>
      </c>
      <c r="H17" s="7">
        <v>1</v>
      </c>
      <c r="I17" s="7">
        <v>351.912</v>
      </c>
      <c r="J17" s="61"/>
      <c r="K17" s="7">
        <f t="shared" si="0"/>
        <v>9017671.310166989</v>
      </c>
      <c r="L17" s="7"/>
      <c r="M17" s="85"/>
      <c r="N17" s="85" t="s">
        <v>29</v>
      </c>
      <c r="O17" s="85" t="s">
        <v>18</v>
      </c>
      <c r="P17" s="85" t="s">
        <v>30</v>
      </c>
      <c r="Q17" s="85" t="s">
        <v>31</v>
      </c>
      <c r="R17" s="85" t="s">
        <v>32</v>
      </c>
      <c r="S17" s="85" t="s">
        <v>33</v>
      </c>
      <c r="T17" s="85" t="s">
        <v>34</v>
      </c>
      <c r="U17" s="85" t="s">
        <v>35</v>
      </c>
      <c r="V17" s="85" t="s">
        <v>35</v>
      </c>
    </row>
    <row r="18" spans="1:22" ht="12.75">
      <c r="A18" s="2">
        <v>38443</v>
      </c>
      <c r="B18" s="55">
        <f>'Data Input'!B126</f>
        <v>7093193.909999998</v>
      </c>
      <c r="C18">
        <v>371.5</v>
      </c>
      <c r="D18">
        <v>0</v>
      </c>
      <c r="E18" s="88">
        <v>131.61742480528775</v>
      </c>
      <c r="F18" s="7">
        <v>30</v>
      </c>
      <c r="G18" s="7">
        <v>0</v>
      </c>
      <c r="H18" s="7">
        <v>1</v>
      </c>
      <c r="I18" s="7">
        <v>336.24</v>
      </c>
      <c r="J18" s="61"/>
      <c r="K18" s="7">
        <f t="shared" si="0"/>
        <v>6757095.567835766</v>
      </c>
      <c r="L18" s="7"/>
      <c r="M18" s="24" t="s">
        <v>23</v>
      </c>
      <c r="N18" s="24">
        <v>-5647682.790468714</v>
      </c>
      <c r="O18" s="24">
        <v>1965955.3232163438</v>
      </c>
      <c r="P18" s="24">
        <v>-2.8727421848167882</v>
      </c>
      <c r="Q18" s="24">
        <v>0.005514423044483742</v>
      </c>
      <c r="R18" s="24">
        <v>-9575126.491143726</v>
      </c>
      <c r="S18" s="24">
        <v>-1720239.0897937026</v>
      </c>
      <c r="T18" s="24">
        <v>-9575126.491143726</v>
      </c>
      <c r="U18" s="24">
        <v>-1720239.0897937026</v>
      </c>
      <c r="V18" s="24">
        <v>3451918.0948298555</v>
      </c>
    </row>
    <row r="19" spans="1:22" ht="26.25">
      <c r="A19" s="2">
        <v>38473</v>
      </c>
      <c r="B19" s="55">
        <f>'Data Input'!B127</f>
        <v>6349731.879000006</v>
      </c>
      <c r="C19">
        <v>215.4</v>
      </c>
      <c r="D19">
        <v>0</v>
      </c>
      <c r="E19" s="88">
        <v>131.90996128607298</v>
      </c>
      <c r="F19" s="7">
        <v>31</v>
      </c>
      <c r="G19" s="7">
        <v>0</v>
      </c>
      <c r="H19" s="7">
        <v>1</v>
      </c>
      <c r="I19" s="7">
        <v>336.288</v>
      </c>
      <c r="J19" s="61"/>
      <c r="K19" s="7">
        <f t="shared" si="0"/>
        <v>6015071.071994546</v>
      </c>
      <c r="L19" s="9" t="s">
        <v>1</v>
      </c>
      <c r="M19" s="24" t="s">
        <v>81</v>
      </c>
      <c r="N19" s="24">
        <v>5764.014352872615</v>
      </c>
      <c r="O19" s="24">
        <v>144.78754549370953</v>
      </c>
      <c r="P19" s="24">
        <v>39.810153098582916</v>
      </c>
      <c r="Q19" s="24">
        <v>7.136112295203153E-47</v>
      </c>
      <c r="R19" s="24">
        <v>5474.768240933941</v>
      </c>
      <c r="S19" s="24">
        <v>6053.260464811288</v>
      </c>
      <c r="T19" s="24">
        <v>5474.768240933941</v>
      </c>
      <c r="U19" s="24">
        <v>6053.260464811288</v>
      </c>
      <c r="V19" s="24">
        <v>4069.797626759661</v>
      </c>
    </row>
    <row r="20" spans="1:22" ht="26.25">
      <c r="A20" s="2">
        <v>38504</v>
      </c>
      <c r="B20" s="55">
        <f>'Data Input'!B128</f>
        <v>6389000.100999999</v>
      </c>
      <c r="C20">
        <v>26.3</v>
      </c>
      <c r="D20">
        <v>74.7</v>
      </c>
      <c r="E20" s="88">
        <v>132.203147966425</v>
      </c>
      <c r="F20" s="7">
        <v>30</v>
      </c>
      <c r="G20" s="7">
        <v>0</v>
      </c>
      <c r="H20" s="7">
        <v>0</v>
      </c>
      <c r="I20" s="7">
        <v>352.08</v>
      </c>
      <c r="J20" s="61"/>
      <c r="K20" s="7">
        <f t="shared" si="0"/>
        <v>6438249.928808148</v>
      </c>
      <c r="L20" s="9" t="s">
        <v>2</v>
      </c>
      <c r="M20" s="24" t="s">
        <v>82</v>
      </c>
      <c r="N20" s="24">
        <v>16390.822201717547</v>
      </c>
      <c r="O20" s="24">
        <v>2494.1494752067006</v>
      </c>
      <c r="P20" s="24">
        <v>6.571708057055871</v>
      </c>
      <c r="Q20" s="24">
        <v>1.0433797528889922E-08</v>
      </c>
      <c r="R20" s="24">
        <v>11408.190333503682</v>
      </c>
      <c r="S20" s="24">
        <v>21373.45406993141</v>
      </c>
      <c r="T20" s="24">
        <v>11408.190333503682</v>
      </c>
      <c r="U20" s="24">
        <v>21373.45406993141</v>
      </c>
      <c r="V20" s="24">
        <v>11839.5868782012</v>
      </c>
    </row>
    <row r="21" spans="1:22" ht="26.25">
      <c r="A21" s="2">
        <v>38534</v>
      </c>
      <c r="B21" s="55">
        <f>'Data Input'!B129</f>
        <v>6657892.877999995</v>
      </c>
      <c r="C21">
        <v>14.4</v>
      </c>
      <c r="D21">
        <v>94.3</v>
      </c>
      <c r="E21" s="88">
        <v>132.49698629149512</v>
      </c>
      <c r="F21" s="7">
        <v>31</v>
      </c>
      <c r="G21" s="7">
        <v>0</v>
      </c>
      <c r="H21" s="7">
        <v>0</v>
      </c>
      <c r="I21" s="7">
        <v>319.92</v>
      </c>
      <c r="J21" s="61"/>
      <c r="K21" s="7">
        <f t="shared" si="0"/>
        <v>6766732.733860682</v>
      </c>
      <c r="L21" s="21" t="s">
        <v>5</v>
      </c>
      <c r="M21" s="24" t="s">
        <v>83</v>
      </c>
      <c r="N21" s="24">
        <v>41201.1367389673</v>
      </c>
      <c r="O21" s="24">
        <v>11141.17363678525</v>
      </c>
      <c r="P21" s="24">
        <v>3.69809663525321</v>
      </c>
      <c r="Q21" s="24">
        <v>0.00045308144328593935</v>
      </c>
      <c r="R21" s="24">
        <v>18944.103885172604</v>
      </c>
      <c r="S21" s="24">
        <v>63458.169592762</v>
      </c>
      <c r="T21" s="24">
        <v>18944.103885172604</v>
      </c>
      <c r="U21" s="24">
        <v>63458.169592762</v>
      </c>
      <c r="V21" s="24">
        <v>31312.853420123785</v>
      </c>
    </row>
    <row r="22" spans="1:22" ht="26.25">
      <c r="A22" s="2">
        <v>38565</v>
      </c>
      <c r="B22" s="55">
        <f>'Data Input'!B130</f>
        <v>6401134.858000008</v>
      </c>
      <c r="C22">
        <v>18.5</v>
      </c>
      <c r="D22">
        <v>58.9</v>
      </c>
      <c r="E22" s="88">
        <v>132.79147770964664</v>
      </c>
      <c r="F22" s="7">
        <v>31</v>
      </c>
      <c r="G22" s="7">
        <v>0</v>
      </c>
      <c r="H22" s="7">
        <v>0</v>
      </c>
      <c r="I22" s="7">
        <v>351.912</v>
      </c>
      <c r="J22" s="61"/>
      <c r="K22" s="7">
        <f t="shared" si="0"/>
        <v>6303691.01597045</v>
      </c>
      <c r="L22" s="9" t="s">
        <v>3</v>
      </c>
      <c r="M22" s="24" t="s">
        <v>84</v>
      </c>
      <c r="N22" s="24">
        <v>145563.13723123606</v>
      </c>
      <c r="O22" s="24">
        <v>41079.24597602325</v>
      </c>
      <c r="P22" s="24">
        <v>3.5434714969256493</v>
      </c>
      <c r="Q22" s="24">
        <v>0.0007435112076395786</v>
      </c>
      <c r="R22" s="24">
        <v>63497.98349566586</v>
      </c>
      <c r="S22" s="24">
        <v>227628.29096680626</v>
      </c>
      <c r="T22" s="24">
        <v>63497.98349566586</v>
      </c>
      <c r="U22" s="24">
        <v>227628.29096680626</v>
      </c>
      <c r="V22" s="24">
        <v>261105.93795721952</v>
      </c>
    </row>
    <row r="23" spans="1:22" ht="12.75">
      <c r="A23" s="2">
        <v>38596</v>
      </c>
      <c r="B23" s="55">
        <f>'Data Input'!B131</f>
        <v>5899673.182999991</v>
      </c>
      <c r="C23">
        <v>85.2</v>
      </c>
      <c r="D23">
        <v>18.1</v>
      </c>
      <c r="E23" s="88">
        <v>133.0866236724621</v>
      </c>
      <c r="F23" s="7">
        <v>30</v>
      </c>
      <c r="G23" s="7">
        <v>0</v>
      </c>
      <c r="H23" s="7">
        <v>1</v>
      </c>
      <c r="I23" s="7">
        <v>336.24</v>
      </c>
      <c r="J23" s="61"/>
      <c r="K23" s="7">
        <f t="shared" si="0"/>
        <v>5464064.803882611</v>
      </c>
      <c r="L23" s="9" t="s">
        <v>88</v>
      </c>
      <c r="M23" s="24" t="s">
        <v>85</v>
      </c>
      <c r="N23" s="24">
        <v>-1140.4124636335646</v>
      </c>
      <c r="O23" s="24">
        <v>2787.99617778347</v>
      </c>
      <c r="P23" s="24">
        <v>-0.4090437686827183</v>
      </c>
      <c r="Q23" s="24">
        <v>0.6838731848117081</v>
      </c>
      <c r="R23" s="24">
        <v>-6710.070073160401</v>
      </c>
      <c r="S23" s="24">
        <v>4429.245145893272</v>
      </c>
      <c r="T23" s="24">
        <v>-6710.070073160401</v>
      </c>
      <c r="U23" s="24">
        <v>4429.245145893272</v>
      </c>
      <c r="V23" s="24">
        <v>16676.094886798528</v>
      </c>
    </row>
    <row r="24" spans="1:22" ht="13.5" thickBot="1">
      <c r="A24" s="2">
        <v>38626</v>
      </c>
      <c r="B24" s="55">
        <f>'Data Input'!B132</f>
        <v>6467439.436999997</v>
      </c>
      <c r="C24">
        <v>300</v>
      </c>
      <c r="D24">
        <v>7</v>
      </c>
      <c r="E24" s="88">
        <v>133.38242563475035</v>
      </c>
      <c r="F24" s="7">
        <v>31</v>
      </c>
      <c r="G24" s="7">
        <v>0</v>
      </c>
      <c r="H24" s="7">
        <v>1</v>
      </c>
      <c r="I24" s="7">
        <v>319.92</v>
      </c>
      <c r="J24" s="61"/>
      <c r="K24" s="7">
        <f t="shared" si="0"/>
        <v>6636449.040670986</v>
      </c>
      <c r="L24" s="9" t="s">
        <v>11</v>
      </c>
      <c r="M24" s="24" t="s">
        <v>86</v>
      </c>
      <c r="N24" s="24">
        <v>-382048.521615691</v>
      </c>
      <c r="O24" s="24">
        <v>80690.77554384056</v>
      </c>
      <c r="P24" s="24">
        <v>-4.734723629073538</v>
      </c>
      <c r="Q24" s="24">
        <v>1.2575126422489018E-05</v>
      </c>
      <c r="R24" s="24">
        <v>-543246.7311425327</v>
      </c>
      <c r="S24" s="24">
        <v>-220850.31208884937</v>
      </c>
      <c r="T24" s="24">
        <v>-543246.7311425327</v>
      </c>
      <c r="U24" s="24">
        <v>-220850.31208884937</v>
      </c>
      <c r="V24" s="36">
        <v>3054.9137236557763</v>
      </c>
    </row>
    <row r="25" spans="1:21" ht="27" thickBot="1">
      <c r="A25" s="2">
        <v>38657</v>
      </c>
      <c r="B25" s="55">
        <f>'Data Input'!B133</f>
        <v>7854666.93399999</v>
      </c>
      <c r="C25">
        <v>563.8</v>
      </c>
      <c r="D25">
        <v>0</v>
      </c>
      <c r="E25" s="88">
        <v>133.6788850545537</v>
      </c>
      <c r="F25" s="7">
        <v>30</v>
      </c>
      <c r="G25" s="7">
        <v>0</v>
      </c>
      <c r="H25" s="7">
        <v>1</v>
      </c>
      <c r="I25" s="7">
        <v>352.08</v>
      </c>
      <c r="J25" s="61"/>
      <c r="K25" s="7">
        <f t="shared" si="0"/>
        <v>7990766.748951943</v>
      </c>
      <c r="L25" s="9" t="s">
        <v>4</v>
      </c>
      <c r="M25" s="36" t="s">
        <v>87</v>
      </c>
      <c r="N25" s="36">
        <v>2545.247187299265</v>
      </c>
      <c r="O25" s="36">
        <v>1941.3922223987443</v>
      </c>
      <c r="P25" s="36">
        <v>1.3110422293514754</v>
      </c>
      <c r="Q25" s="36">
        <v>0.19452816486085467</v>
      </c>
      <c r="R25" s="36">
        <v>-1333.1261227946934</v>
      </c>
      <c r="S25" s="36">
        <v>6423.620497393224</v>
      </c>
      <c r="T25" s="36">
        <v>-1333.1261227946934</v>
      </c>
      <c r="U25" s="36">
        <v>6423.620497393224</v>
      </c>
    </row>
    <row r="26" spans="1:13" ht="12.75">
      <c r="A26" s="2">
        <v>38687</v>
      </c>
      <c r="B26" s="55">
        <f>'Data Input'!B134</f>
        <v>10055082.614999998</v>
      </c>
      <c r="C26">
        <v>838.9</v>
      </c>
      <c r="D26">
        <v>0</v>
      </c>
      <c r="E26" s="88">
        <v>133.97600339315525</v>
      </c>
      <c r="F26" s="7">
        <v>31</v>
      </c>
      <c r="G26" s="7">
        <v>0</v>
      </c>
      <c r="H26" s="7">
        <v>0</v>
      </c>
      <c r="I26" s="7">
        <v>319.92</v>
      </c>
      <c r="J26" s="61"/>
      <c r="K26" s="7">
        <f t="shared" si="0"/>
        <v>10034445.220026957</v>
      </c>
      <c r="L26" s="9"/>
      <c r="M26"/>
    </row>
    <row r="27" spans="1:13" ht="12.75">
      <c r="A27" s="2">
        <v>38718</v>
      </c>
      <c r="B27" s="55">
        <f>'Data Input'!B135</f>
        <v>9815225.446220664</v>
      </c>
      <c r="C27">
        <v>783.8</v>
      </c>
      <c r="D27">
        <v>0</v>
      </c>
      <c r="E27" s="88">
        <v>134.25197202423305</v>
      </c>
      <c r="F27" s="7">
        <v>31</v>
      </c>
      <c r="G27" s="7">
        <v>1</v>
      </c>
      <c r="H27" s="7">
        <v>0</v>
      </c>
      <c r="I27" s="7">
        <v>336.288</v>
      </c>
      <c r="J27" s="61"/>
      <c r="K27" s="7">
        <f t="shared" si="0"/>
        <v>9768738.44398646</v>
      </c>
      <c r="L27" s="7"/>
      <c r="M27"/>
    </row>
    <row r="28" spans="1:13" ht="12.75">
      <c r="A28" s="2">
        <v>38749</v>
      </c>
      <c r="B28" s="55">
        <f>'Data Input'!B136</f>
        <v>9406875.817434179</v>
      </c>
      <c r="C28">
        <v>821.6</v>
      </c>
      <c r="D28">
        <v>0</v>
      </c>
      <c r="E28" s="88">
        <v>134.5285091055065</v>
      </c>
      <c r="F28" s="7">
        <v>28</v>
      </c>
      <c r="G28" s="7">
        <v>2</v>
      </c>
      <c r="H28" s="7">
        <v>0</v>
      </c>
      <c r="I28" s="7">
        <v>319.872</v>
      </c>
      <c r="J28" s="61"/>
      <c r="K28" s="7">
        <f t="shared" si="0"/>
        <v>9518399.22663994</v>
      </c>
      <c r="L28" s="7"/>
      <c r="M28"/>
    </row>
    <row r="29" spans="1:13" ht="12.75">
      <c r="A29" s="2">
        <v>38777</v>
      </c>
      <c r="B29" s="55">
        <f>'Data Input'!B137</f>
        <v>9157180.247992529</v>
      </c>
      <c r="C29">
        <v>644.4</v>
      </c>
      <c r="D29">
        <v>0</v>
      </c>
      <c r="E29" s="88">
        <v>134.80561580788986</v>
      </c>
      <c r="F29" s="7">
        <v>31</v>
      </c>
      <c r="G29" s="7">
        <v>3</v>
      </c>
      <c r="H29" s="7">
        <v>1</v>
      </c>
      <c r="I29" s="7">
        <v>368.28</v>
      </c>
      <c r="J29" s="61"/>
      <c r="K29" s="7">
        <f t="shared" si="0"/>
        <v>8685143.79790426</v>
      </c>
      <c r="L29" s="7"/>
      <c r="M29"/>
    </row>
    <row r="30" spans="1:13" ht="12.75">
      <c r="A30" s="2">
        <v>38808</v>
      </c>
      <c r="B30" s="55">
        <f>'Data Input'!B138</f>
        <v>6827762.949653176</v>
      </c>
      <c r="C30">
        <v>365.5</v>
      </c>
      <c r="D30">
        <v>0</v>
      </c>
      <c r="E30" s="88">
        <v>135.08329330470943</v>
      </c>
      <c r="F30" s="7">
        <v>30</v>
      </c>
      <c r="G30" s="7">
        <v>4</v>
      </c>
      <c r="H30" s="7">
        <v>1</v>
      </c>
      <c r="I30" s="7">
        <v>303.84</v>
      </c>
      <c r="J30" s="61"/>
      <c r="K30" s="7">
        <f t="shared" si="0"/>
        <v>6778281.544959452</v>
      </c>
      <c r="L30" s="7"/>
      <c r="M30" s="11"/>
    </row>
    <row r="31" spans="1:13" ht="12.75">
      <c r="A31" s="2">
        <v>38838</v>
      </c>
      <c r="B31" s="55">
        <f>'Data Input'!B139</f>
        <v>6184980.484818235</v>
      </c>
      <c r="C31">
        <v>165.6</v>
      </c>
      <c r="D31">
        <v>13.6</v>
      </c>
      <c r="E31" s="88">
        <v>135.3615427717083</v>
      </c>
      <c r="F31" s="7">
        <v>31</v>
      </c>
      <c r="G31" s="7">
        <v>5</v>
      </c>
      <c r="H31" s="7">
        <v>1</v>
      </c>
      <c r="I31" s="7">
        <v>351.912</v>
      </c>
      <c r="J31" s="61"/>
      <c r="K31" s="7">
        <f t="shared" si="0"/>
        <v>6127212.299656393</v>
      </c>
      <c r="L31" s="7"/>
      <c r="M31" s="11"/>
    </row>
    <row r="32" spans="1:13" ht="12.75">
      <c r="A32" s="2">
        <v>38869</v>
      </c>
      <c r="B32" s="55">
        <f>'Data Input'!B140</f>
        <v>6006651.362621126</v>
      </c>
      <c r="C32">
        <v>50.6</v>
      </c>
      <c r="D32">
        <v>29.9</v>
      </c>
      <c r="E32" s="88">
        <v>135.64036538705133</v>
      </c>
      <c r="F32" s="7">
        <v>30</v>
      </c>
      <c r="G32" s="7">
        <v>6</v>
      </c>
      <c r="H32" s="7">
        <v>0</v>
      </c>
      <c r="I32" s="7">
        <v>352.08</v>
      </c>
      <c r="J32" s="61"/>
      <c r="K32" s="7">
        <f t="shared" si="0"/>
        <v>5978781.433112991</v>
      </c>
      <c r="L32" s="7"/>
      <c r="M32" s="11"/>
    </row>
    <row r="33" spans="1:13" ht="12.75">
      <c r="A33" s="2">
        <v>38899</v>
      </c>
      <c r="B33" s="55">
        <f>'Data Input'!B141</f>
        <v>6625541.7939252835</v>
      </c>
      <c r="C33">
        <v>10.8</v>
      </c>
      <c r="D33">
        <v>84.2</v>
      </c>
      <c r="E33" s="88">
        <v>135.9197623313303</v>
      </c>
      <c r="F33" s="7">
        <v>31</v>
      </c>
      <c r="G33" s="7">
        <v>7</v>
      </c>
      <c r="H33" s="7">
        <v>0</v>
      </c>
      <c r="I33" s="7">
        <v>319.92</v>
      </c>
      <c r="J33" s="61"/>
      <c r="K33" s="7">
        <f t="shared" si="0"/>
        <v>6713474.354351669</v>
      </c>
      <c r="L33" s="7"/>
      <c r="M33" s="11"/>
    </row>
    <row r="34" spans="1:13" ht="12.75">
      <c r="A34" s="2">
        <v>38930</v>
      </c>
      <c r="B34" s="55">
        <f>'Data Input'!B142</f>
        <v>6229389.844959451</v>
      </c>
      <c r="C34">
        <v>44.8</v>
      </c>
      <c r="D34">
        <v>30.6</v>
      </c>
      <c r="E34" s="88">
        <v>136.1997347875688</v>
      </c>
      <c r="F34" s="7">
        <v>31</v>
      </c>
      <c r="G34" s="7">
        <v>8</v>
      </c>
      <c r="H34" s="7">
        <v>0</v>
      </c>
      <c r="I34" s="7">
        <v>351.912</v>
      </c>
      <c r="J34" s="61"/>
      <c r="K34" s="7">
        <f t="shared" si="0"/>
        <v>6122725.091342348</v>
      </c>
      <c r="L34" s="7"/>
      <c r="M34" s="11"/>
    </row>
    <row r="35" spans="1:13" ht="12.75">
      <c r="A35" s="2">
        <v>38961</v>
      </c>
      <c r="B35" s="55">
        <f>'Data Input'!B143</f>
        <v>5699027.411908781</v>
      </c>
      <c r="C35">
        <v>179.6</v>
      </c>
      <c r="D35">
        <v>1.2</v>
      </c>
      <c r="E35" s="88">
        <v>136.48028394122719</v>
      </c>
      <c r="F35" s="7">
        <v>30</v>
      </c>
      <c r="G35" s="7">
        <v>9</v>
      </c>
      <c r="H35" s="7">
        <v>1</v>
      </c>
      <c r="I35" s="7">
        <v>319.68</v>
      </c>
      <c r="J35" s="61"/>
      <c r="K35" s="7">
        <f t="shared" si="0"/>
        <v>5818592.51876937</v>
      </c>
      <c r="L35" s="7"/>
      <c r="M35" s="11"/>
    </row>
    <row r="36" spans="1:13" ht="12.75">
      <c r="A36" s="2">
        <v>38991</v>
      </c>
      <c r="B36" s="55">
        <f>'Data Input'!B144</f>
        <v>7004199.24903799</v>
      </c>
      <c r="C36">
        <v>399.5</v>
      </c>
      <c r="D36">
        <v>0</v>
      </c>
      <c r="E36" s="88">
        <v>136.76141098020776</v>
      </c>
      <c r="F36" s="7">
        <v>31</v>
      </c>
      <c r="G36" s="7">
        <v>10</v>
      </c>
      <c r="H36" s="7">
        <v>1</v>
      </c>
      <c r="I36" s="7">
        <v>336.288</v>
      </c>
      <c r="J36" s="61"/>
      <c r="K36" s="7">
        <f t="shared" si="0"/>
        <v>7264707.231952325</v>
      </c>
      <c r="L36" s="7"/>
      <c r="M36" s="11"/>
    </row>
    <row r="37" spans="1:13" ht="12.75">
      <c r="A37" s="2">
        <v>39022</v>
      </c>
      <c r="B37" s="55">
        <f>'Data Input'!B145</f>
        <v>7768725.279804842</v>
      </c>
      <c r="C37">
        <v>513</v>
      </c>
      <c r="D37">
        <v>0</v>
      </c>
      <c r="E37" s="88">
        <v>137.04311709485967</v>
      </c>
      <c r="F37" s="7">
        <v>30</v>
      </c>
      <c r="G37" s="7">
        <v>11</v>
      </c>
      <c r="H37" s="7">
        <v>1</v>
      </c>
      <c r="I37" s="7">
        <v>352.08</v>
      </c>
      <c r="J37" s="61"/>
      <c r="K37" s="7">
        <f t="shared" si="0"/>
        <v>7824020.467040305</v>
      </c>
      <c r="L37" s="7"/>
      <c r="M37" s="11"/>
    </row>
    <row r="38" spans="1:13" ht="12.75">
      <c r="A38" s="2">
        <v>39052</v>
      </c>
      <c r="B38" s="55">
        <f>'Data Input'!B146</f>
        <v>9269253.323627964</v>
      </c>
      <c r="C38">
        <v>675.3</v>
      </c>
      <c r="D38">
        <v>0</v>
      </c>
      <c r="E38" s="88">
        <v>137.3254034779841</v>
      </c>
      <c r="F38" s="7">
        <v>31</v>
      </c>
      <c r="G38" s="7">
        <v>12</v>
      </c>
      <c r="H38" s="7">
        <v>0</v>
      </c>
      <c r="I38" s="7">
        <v>304.296</v>
      </c>
      <c r="J38" s="61"/>
      <c r="K38" s="7">
        <f t="shared" si="0"/>
        <v>9175999.671167575</v>
      </c>
      <c r="L38" s="7"/>
      <c r="M38" s="11"/>
    </row>
    <row r="39" spans="1:13" ht="12.75">
      <c r="A39" s="2">
        <v>39083</v>
      </c>
      <c r="B39" s="55">
        <f>'Data Input'!B147</f>
        <v>10463680.147748832</v>
      </c>
      <c r="C39">
        <v>882.1</v>
      </c>
      <c r="D39">
        <v>0</v>
      </c>
      <c r="E39" s="88">
        <v>137.5858759607308</v>
      </c>
      <c r="F39" s="7">
        <v>31</v>
      </c>
      <c r="G39" s="7">
        <v>13</v>
      </c>
      <c r="H39" s="7">
        <v>0</v>
      </c>
      <c r="I39" s="7">
        <v>351.912</v>
      </c>
      <c r="J39" s="61"/>
      <c r="K39" s="7">
        <f t="shared" si="0"/>
        <v>10498783.679326823</v>
      </c>
      <c r="L39" s="7"/>
      <c r="M39" s="11"/>
    </row>
    <row r="40" spans="1:13" ht="12.75">
      <c r="A40" s="2">
        <v>39114</v>
      </c>
      <c r="B40" s="55">
        <f>'Data Input'!B148</f>
        <v>10171501.885370525</v>
      </c>
      <c r="C40">
        <v>906.6</v>
      </c>
      <c r="D40">
        <v>0</v>
      </c>
      <c r="E40" s="88">
        <v>137.84684249565245</v>
      </c>
      <c r="F40" s="7">
        <v>28</v>
      </c>
      <c r="G40" s="7">
        <v>14</v>
      </c>
      <c r="H40" s="7">
        <v>0</v>
      </c>
      <c r="I40" s="7">
        <v>319.872</v>
      </c>
      <c r="J40" s="61"/>
      <c r="K40" s="7">
        <f t="shared" si="0"/>
        <v>10131374.604823392</v>
      </c>
      <c r="L40" s="7"/>
      <c r="M40" s="11"/>
    </row>
    <row r="41" spans="1:13" ht="12.75">
      <c r="A41" s="2">
        <v>39142</v>
      </c>
      <c r="B41" s="55">
        <f>'Data Input'!B149</f>
        <v>9403239.289042745</v>
      </c>
      <c r="C41">
        <v>689.1</v>
      </c>
      <c r="D41">
        <v>0</v>
      </c>
      <c r="E41" s="88">
        <v>138.10830401984444</v>
      </c>
      <c r="F41" s="7">
        <v>31</v>
      </c>
      <c r="G41" s="7">
        <v>15</v>
      </c>
      <c r="H41" s="7">
        <v>1</v>
      </c>
      <c r="I41" s="7">
        <v>351.912</v>
      </c>
      <c r="J41" s="61"/>
      <c r="K41" s="7">
        <f t="shared" si="0"/>
        <v>9023524.192579264</v>
      </c>
      <c r="L41" s="7"/>
      <c r="M41" s="11"/>
    </row>
    <row r="42" spans="1:13" ht="12.75">
      <c r="A42" s="2">
        <v>39173</v>
      </c>
      <c r="B42" s="55">
        <f>'Data Input'!B150</f>
        <v>7525209.816381067</v>
      </c>
      <c r="C42">
        <v>428.3</v>
      </c>
      <c r="D42">
        <v>0</v>
      </c>
      <c r="E42" s="88">
        <v>138.37026147217955</v>
      </c>
      <c r="F42" s="7">
        <v>30</v>
      </c>
      <c r="G42" s="7">
        <v>16</v>
      </c>
      <c r="H42" s="7">
        <v>1</v>
      </c>
      <c r="I42" s="7">
        <v>319.68</v>
      </c>
      <c r="J42" s="61"/>
      <c r="K42" s="7">
        <f t="shared" si="0"/>
        <v>7302320.237127639</v>
      </c>
      <c r="L42" s="7"/>
      <c r="M42" s="11"/>
    </row>
    <row r="43" spans="1:13" ht="12.75">
      <c r="A43" s="2">
        <v>39203</v>
      </c>
      <c r="B43" s="55">
        <f>'Data Input'!B151</f>
        <v>6399341.454173177</v>
      </c>
      <c r="C43">
        <v>186.7</v>
      </c>
      <c r="D43">
        <v>14.2</v>
      </c>
      <c r="E43" s="88">
        <v>138.63271579331135</v>
      </c>
      <c r="F43" s="7">
        <v>31</v>
      </c>
      <c r="G43" s="7">
        <v>17</v>
      </c>
      <c r="H43" s="7">
        <v>1</v>
      </c>
      <c r="I43" s="7">
        <v>351.912</v>
      </c>
      <c r="J43" s="61"/>
      <c r="K43" s="7">
        <f t="shared" si="0"/>
        <v>6379758.593219321</v>
      </c>
      <c r="L43" s="7"/>
      <c r="M43" s="11"/>
    </row>
    <row r="44" spans="1:13" ht="12.75">
      <c r="A44" s="2">
        <v>39234</v>
      </c>
      <c r="B44" s="55">
        <f>'Data Input'!B152</f>
        <v>6329190.919668338</v>
      </c>
      <c r="C44">
        <v>62.5</v>
      </c>
      <c r="D44">
        <v>52.4</v>
      </c>
      <c r="E44" s="88">
        <v>138.89566792567766</v>
      </c>
      <c r="F44" s="7">
        <v>30</v>
      </c>
      <c r="G44" s="7">
        <v>18</v>
      </c>
      <c r="H44" s="7">
        <v>0</v>
      </c>
      <c r="I44" s="7">
        <v>336.24</v>
      </c>
      <c r="J44" s="61"/>
      <c r="K44" s="7">
        <f t="shared" si="0"/>
        <v>6496287.203461046</v>
      </c>
      <c r="L44" s="7"/>
      <c r="M44" s="11"/>
    </row>
    <row r="45" spans="1:13" ht="12.75">
      <c r="A45" s="2">
        <v>39264</v>
      </c>
      <c r="B45" s="55">
        <f>'Data Input'!B153</f>
        <v>6350658.771681312</v>
      </c>
      <c r="C45">
        <v>34.1</v>
      </c>
      <c r="D45">
        <v>46.5</v>
      </c>
      <c r="E45" s="88">
        <v>139.1591188135038</v>
      </c>
      <c r="F45" s="7">
        <v>31</v>
      </c>
      <c r="G45" s="7">
        <v>19</v>
      </c>
      <c r="H45" s="7">
        <v>0</v>
      </c>
      <c r="I45" s="7">
        <v>336.288</v>
      </c>
      <c r="J45" s="61"/>
      <c r="K45" s="7">
        <f t="shared" si="0"/>
        <v>6391282.71753525</v>
      </c>
      <c r="L45" s="7"/>
      <c r="M45" s="11"/>
    </row>
    <row r="46" spans="1:13" ht="12.75">
      <c r="A46" s="2">
        <v>39295</v>
      </c>
      <c r="B46" s="55">
        <f>'Data Input'!B154</f>
        <v>6538776.371963187</v>
      </c>
      <c r="C46">
        <v>36</v>
      </c>
      <c r="D46">
        <v>49.6</v>
      </c>
      <c r="E46" s="88">
        <v>139.4230694028061</v>
      </c>
      <c r="F46" s="7">
        <v>31</v>
      </c>
      <c r="G46" s="7">
        <v>20</v>
      </c>
      <c r="H46" s="7">
        <v>0</v>
      </c>
      <c r="I46" s="7">
        <v>351.912</v>
      </c>
      <c r="J46" s="61"/>
      <c r="K46" s="7">
        <f t="shared" si="0"/>
        <v>6502547.487543938</v>
      </c>
      <c r="L46" s="7"/>
      <c r="M46" s="11"/>
    </row>
    <row r="47" spans="1:13" ht="12.75">
      <c r="A47" s="2">
        <v>39326</v>
      </c>
      <c r="B47" s="55">
        <f>'Data Input'!B155</f>
        <v>5888223.679350743</v>
      </c>
      <c r="C47">
        <v>118.8</v>
      </c>
      <c r="D47">
        <v>11.9</v>
      </c>
      <c r="E47" s="88">
        <v>139.68752064139528</v>
      </c>
      <c r="F47" s="7">
        <v>30</v>
      </c>
      <c r="G47" s="7">
        <v>21</v>
      </c>
      <c r="H47" s="7">
        <v>1</v>
      </c>
      <c r="I47" s="7">
        <v>303.84</v>
      </c>
      <c r="J47" s="61"/>
      <c r="K47" s="7">
        <f t="shared" si="0"/>
        <v>5721662.376500532</v>
      </c>
      <c r="L47" s="7"/>
      <c r="M47" s="11"/>
    </row>
    <row r="48" spans="1:13" ht="12.75">
      <c r="A48" s="2">
        <v>39356</v>
      </c>
      <c r="B48" s="55">
        <f>'Data Input'!B156</f>
        <v>6363994.744812316</v>
      </c>
      <c r="C48">
        <v>273.1</v>
      </c>
      <c r="D48">
        <v>0</v>
      </c>
      <c r="E48" s="88">
        <v>139.95247347887977</v>
      </c>
      <c r="F48" s="7">
        <v>31</v>
      </c>
      <c r="G48" s="7">
        <v>22</v>
      </c>
      <c r="H48" s="7">
        <v>1</v>
      </c>
      <c r="I48" s="7">
        <v>351.912</v>
      </c>
      <c r="J48" s="61"/>
      <c r="K48" s="7">
        <f t="shared" si="0"/>
        <v>6693693.212590365</v>
      </c>
      <c r="L48" s="7"/>
      <c r="M48" s="11"/>
    </row>
    <row r="49" spans="1:13" ht="12.75">
      <c r="A49" s="2">
        <v>39387</v>
      </c>
      <c r="B49" s="55">
        <f>'Data Input'!B157</f>
        <v>7988301.444246777</v>
      </c>
      <c r="C49">
        <v>589.6</v>
      </c>
      <c r="D49">
        <v>0</v>
      </c>
      <c r="E49" s="88">
        <v>140.21792886666915</v>
      </c>
      <c r="F49" s="7">
        <v>30</v>
      </c>
      <c r="G49" s="7">
        <v>23</v>
      </c>
      <c r="H49" s="7">
        <v>1</v>
      </c>
      <c r="I49" s="7">
        <v>352.08</v>
      </c>
      <c r="J49" s="61"/>
      <c r="K49" s="7">
        <f t="shared" si="0"/>
        <v>8382664.870837552</v>
      </c>
      <c r="L49" s="7"/>
      <c r="M49" s="11"/>
    </row>
    <row r="50" spans="1:13" ht="12.75">
      <c r="A50" s="2">
        <v>39417</v>
      </c>
      <c r="B50" s="55">
        <f>'Data Input'!B158</f>
        <v>9918507.443395922</v>
      </c>
      <c r="C50">
        <v>824.5</v>
      </c>
      <c r="D50">
        <v>0</v>
      </c>
      <c r="E50" s="88">
        <v>140.48388775797773</v>
      </c>
      <c r="F50" s="7">
        <v>31</v>
      </c>
      <c r="G50" s="7">
        <v>24</v>
      </c>
      <c r="H50" s="7">
        <v>0</v>
      </c>
      <c r="I50" s="7">
        <v>304.296</v>
      </c>
      <c r="J50" s="61"/>
      <c r="K50" s="7">
        <f t="shared" si="0"/>
        <v>10152438.805760462</v>
      </c>
      <c r="L50" s="7"/>
      <c r="M50" s="11"/>
    </row>
    <row r="51" spans="1:11" ht="12.75">
      <c r="A51" s="2">
        <v>39448</v>
      </c>
      <c r="B51" s="55">
        <f>'Data Input'!B159</f>
        <v>10049158.249729559</v>
      </c>
      <c r="C51">
        <v>829.7</v>
      </c>
      <c r="D51">
        <v>0</v>
      </c>
      <c r="E51" s="89">
        <v>140.42521823206457</v>
      </c>
      <c r="F51" s="7">
        <v>31</v>
      </c>
      <c r="G51" s="7">
        <v>25</v>
      </c>
      <c r="H51" s="7">
        <v>0</v>
      </c>
      <c r="I51" s="1">
        <v>352</v>
      </c>
      <c r="J51" s="61"/>
      <c r="K51" s="7">
        <f t="shared" si="0"/>
        <v>10300272.488595132</v>
      </c>
    </row>
    <row r="52" spans="1:11" ht="12.75">
      <c r="A52" s="2">
        <v>39479</v>
      </c>
      <c r="B52" s="55">
        <f>'Data Input'!B160</f>
        <v>9858421.763418758</v>
      </c>
      <c r="C52">
        <v>861.5</v>
      </c>
      <c r="D52">
        <v>0</v>
      </c>
      <c r="E52" s="89">
        <v>140.36657320798807</v>
      </c>
      <c r="F52" s="7">
        <v>29</v>
      </c>
      <c r="G52" s="7">
        <v>26</v>
      </c>
      <c r="H52" s="7">
        <v>0</v>
      </c>
      <c r="I52" s="1">
        <v>320</v>
      </c>
      <c r="J52" s="61"/>
      <c r="K52" s="7">
        <f t="shared" si="0"/>
        <v>10107437.306440763</v>
      </c>
    </row>
    <row r="53" spans="1:11" ht="12.75">
      <c r="A53" s="2">
        <v>39508</v>
      </c>
      <c r="B53" s="55">
        <f>'Data Input'!B161</f>
        <v>9518498.233905545</v>
      </c>
      <c r="C53">
        <v>777.8</v>
      </c>
      <c r="D53">
        <v>0</v>
      </c>
      <c r="E53" s="89">
        <v>140.30795267551565</v>
      </c>
      <c r="F53" s="7">
        <v>31</v>
      </c>
      <c r="G53" s="7">
        <v>27</v>
      </c>
      <c r="H53" s="7">
        <v>1</v>
      </c>
      <c r="I53" s="1">
        <v>304</v>
      </c>
      <c r="J53" s="61"/>
      <c r="K53" s="7">
        <f t="shared" si="0"/>
        <v>9489787.457917577</v>
      </c>
    </row>
    <row r="54" spans="1:11" ht="12.75">
      <c r="A54" s="2">
        <v>39539</v>
      </c>
      <c r="B54" s="55">
        <f>'Data Input'!B162</f>
        <v>7065981.262199</v>
      </c>
      <c r="C54">
        <v>367.9</v>
      </c>
      <c r="D54">
        <v>0</v>
      </c>
      <c r="E54" s="89">
        <v>140.24935662441902</v>
      </c>
      <c r="F54" s="7">
        <v>30</v>
      </c>
      <c r="G54" s="7">
        <v>28</v>
      </c>
      <c r="H54" s="7">
        <v>1</v>
      </c>
      <c r="I54" s="1">
        <v>352</v>
      </c>
      <c r="J54" s="61"/>
      <c r="K54" s="7">
        <f t="shared" si="0"/>
        <v>7100172.066056992</v>
      </c>
    </row>
    <row r="55" spans="1:11" ht="12.75">
      <c r="A55" s="2">
        <v>39569</v>
      </c>
      <c r="B55" s="55">
        <f>'Data Input'!B163</f>
        <v>6436800.651181946</v>
      </c>
      <c r="C55">
        <v>268.8</v>
      </c>
      <c r="D55">
        <v>0</v>
      </c>
      <c r="E55" s="89">
        <v>140.19078504447415</v>
      </c>
      <c r="F55" s="7">
        <v>31</v>
      </c>
      <c r="G55" s="7">
        <v>29</v>
      </c>
      <c r="H55" s="7">
        <v>1</v>
      </c>
      <c r="I55" s="1">
        <v>336</v>
      </c>
      <c r="J55" s="61"/>
      <c r="K55" s="7">
        <f t="shared" si="0"/>
        <v>6630243.797783803</v>
      </c>
    </row>
    <row r="56" spans="1:11" ht="12.75">
      <c r="A56" s="2">
        <v>39600</v>
      </c>
      <c r="B56" s="55">
        <f>'Data Input'!B164</f>
        <v>6040678.119040714</v>
      </c>
      <c r="C56">
        <v>49.4</v>
      </c>
      <c r="D56">
        <v>23.7</v>
      </c>
      <c r="E56" s="89">
        <v>140.1322379254613</v>
      </c>
      <c r="F56" s="7">
        <v>30</v>
      </c>
      <c r="G56" s="7">
        <v>30</v>
      </c>
      <c r="H56" s="7">
        <v>0</v>
      </c>
      <c r="I56" s="1">
        <v>336</v>
      </c>
      <c r="J56" s="61"/>
      <c r="K56" s="7">
        <f t="shared" si="0"/>
        <v>5987014.299008959</v>
      </c>
    </row>
    <row r="57" spans="1:11" ht="12.75">
      <c r="A57" s="2">
        <v>39630</v>
      </c>
      <c r="B57" s="55">
        <f>'Data Input'!B165</f>
        <v>6470679.234536802</v>
      </c>
      <c r="C57">
        <v>16.5</v>
      </c>
      <c r="D57">
        <v>36.7</v>
      </c>
      <c r="E57" s="89">
        <v>140.073715257165</v>
      </c>
      <c r="F57" s="7">
        <v>31</v>
      </c>
      <c r="G57" s="7">
        <v>31</v>
      </c>
      <c r="H57" s="7">
        <v>0</v>
      </c>
      <c r="I57" s="1">
        <v>352</v>
      </c>
      <c r="J57" s="61"/>
      <c r="K57" s="7">
        <f t="shared" si="0"/>
        <v>6193194.394727362</v>
      </c>
    </row>
    <row r="58" spans="1:11" ht="12.75">
      <c r="A58" s="2">
        <v>39661</v>
      </c>
      <c r="B58" s="55">
        <f>'Data Input'!B166</f>
        <v>6324753.737527068</v>
      </c>
      <c r="C58">
        <v>28.1</v>
      </c>
      <c r="D58">
        <v>19.9</v>
      </c>
      <c r="E58" s="89">
        <v>140.01521702937399</v>
      </c>
      <c r="F58" s="7">
        <v>31</v>
      </c>
      <c r="G58" s="7">
        <v>32</v>
      </c>
      <c r="H58" s="7">
        <v>0</v>
      </c>
      <c r="I58" s="1">
        <v>320</v>
      </c>
      <c r="J58" s="61"/>
      <c r="K58" s="7">
        <f t="shared" si="0"/>
        <v>5899692.632292414</v>
      </c>
    </row>
    <row r="59" spans="1:11" ht="12.75">
      <c r="A59" s="2">
        <v>39692</v>
      </c>
      <c r="B59" s="55">
        <f>'Data Input'!B167</f>
        <v>5903831.012761951</v>
      </c>
      <c r="C59">
        <v>153.4</v>
      </c>
      <c r="D59">
        <v>7.6</v>
      </c>
      <c r="E59" s="89">
        <v>139.95674323188132</v>
      </c>
      <c r="F59" s="7">
        <v>30</v>
      </c>
      <c r="G59" s="7">
        <v>33</v>
      </c>
      <c r="H59" s="7">
        <v>1</v>
      </c>
      <c r="I59" s="1">
        <v>336</v>
      </c>
      <c r="J59" s="61"/>
      <c r="K59" s="7">
        <f t="shared" si="0"/>
        <v>5929879.214386314</v>
      </c>
    </row>
    <row r="60" spans="1:11" ht="12.75">
      <c r="A60" s="2">
        <v>39722</v>
      </c>
      <c r="B60" s="55">
        <f>'Data Input'!B168</f>
        <v>6964900.733395095</v>
      </c>
      <c r="C60">
        <v>380.2</v>
      </c>
      <c r="D60">
        <v>0.3</v>
      </c>
      <c r="E60" s="89">
        <v>139.8982938544843</v>
      </c>
      <c r="F60" s="7">
        <v>31</v>
      </c>
      <c r="G60" s="7">
        <v>34</v>
      </c>
      <c r="H60" s="7">
        <v>1</v>
      </c>
      <c r="I60" s="1">
        <v>352</v>
      </c>
      <c r="J60" s="61"/>
      <c r="K60" s="7">
        <f t="shared" si="0"/>
        <v>7300243.166519233</v>
      </c>
    </row>
    <row r="61" spans="1:11" ht="12.75">
      <c r="A61" s="2">
        <v>39753</v>
      </c>
      <c r="B61" s="55">
        <f>'Data Input'!B169</f>
        <v>8182680.084584421</v>
      </c>
      <c r="C61">
        <v>573.2</v>
      </c>
      <c r="D61">
        <v>0</v>
      </c>
      <c r="E61" s="89">
        <v>139.83986888698453</v>
      </c>
      <c r="F61" s="7">
        <v>30</v>
      </c>
      <c r="G61" s="7">
        <v>35</v>
      </c>
      <c r="H61" s="7">
        <v>1</v>
      </c>
      <c r="I61" s="1">
        <v>304</v>
      </c>
      <c r="J61" s="61"/>
      <c r="K61" s="7">
        <f t="shared" si="0"/>
        <v>8136498.100202971</v>
      </c>
    </row>
    <row r="62" spans="1:11" ht="12.75">
      <c r="A62" s="2">
        <v>39783</v>
      </c>
      <c r="B62" s="55">
        <f>'Data Input'!B170</f>
        <v>10400576.940400122</v>
      </c>
      <c r="C62">
        <v>891.8</v>
      </c>
      <c r="D62">
        <v>0</v>
      </c>
      <c r="E62" s="89">
        <v>139.78146831918784</v>
      </c>
      <c r="F62" s="7">
        <v>31</v>
      </c>
      <c r="G62" s="7">
        <v>36</v>
      </c>
      <c r="H62" s="7">
        <v>0</v>
      </c>
      <c r="I62" s="1">
        <v>336</v>
      </c>
      <c r="J62" s="61"/>
      <c r="K62" s="7">
        <f t="shared" si="0"/>
        <v>10578426.059625631</v>
      </c>
    </row>
    <row r="63" spans="1:34" s="12" customFormat="1" ht="12.75">
      <c r="A63" s="2">
        <v>39814</v>
      </c>
      <c r="B63" s="55">
        <f>'Data Input'!B171</f>
        <v>11465127.0487329</v>
      </c>
      <c r="C63">
        <v>1046.7</v>
      </c>
      <c r="D63">
        <v>0</v>
      </c>
      <c r="E63" s="88">
        <v>139.3791116068711</v>
      </c>
      <c r="F63" s="7">
        <v>31</v>
      </c>
      <c r="G63" s="7">
        <v>37</v>
      </c>
      <c r="H63" s="7">
        <v>0</v>
      </c>
      <c r="I63" s="1">
        <v>336</v>
      </c>
      <c r="J63" s="61"/>
      <c r="K63" s="7">
        <f t="shared" si="0"/>
        <v>11453553.916499963</v>
      </c>
      <c r="L63" s="33"/>
      <c r="M63" s="1"/>
      <c r="N63"/>
      <c r="O63"/>
      <c r="P63"/>
      <c r="Q63"/>
      <c r="R63"/>
      <c r="S63"/>
      <c r="T63"/>
      <c r="U63"/>
      <c r="V63"/>
      <c r="W63"/>
      <c r="X63"/>
      <c r="Y63"/>
      <c r="Z63" s="8"/>
      <c r="AA63" s="8"/>
      <c r="AC63" s="8"/>
      <c r="AD63" s="8"/>
      <c r="AE63" s="8"/>
      <c r="AF63" s="8"/>
      <c r="AG63" s="8"/>
      <c r="AH63" s="8"/>
    </row>
    <row r="64" spans="1:12" ht="12.75">
      <c r="A64" s="2">
        <v>39845</v>
      </c>
      <c r="B64" s="55">
        <f>'Data Input'!B172</f>
        <v>9362543.823008364</v>
      </c>
      <c r="C64">
        <v>790.3</v>
      </c>
      <c r="D64">
        <v>0</v>
      </c>
      <c r="E64" s="88">
        <v>138.97791306613385</v>
      </c>
      <c r="F64" s="7">
        <v>28</v>
      </c>
      <c r="G64" s="7">
        <v>38</v>
      </c>
      <c r="H64" s="7">
        <v>0</v>
      </c>
      <c r="I64" s="1">
        <v>304</v>
      </c>
      <c r="J64" s="61"/>
      <c r="K64" s="7">
        <f t="shared" si="0"/>
        <v>9439853.066336114</v>
      </c>
      <c r="L64" s="33"/>
    </row>
    <row r="65" spans="1:12" ht="12.75">
      <c r="A65" s="2">
        <v>39873</v>
      </c>
      <c r="B65" s="55">
        <f>'Data Input'!B173</f>
        <v>9287582.257078081</v>
      </c>
      <c r="C65">
        <v>696.2</v>
      </c>
      <c r="D65">
        <v>0</v>
      </c>
      <c r="E65" s="88">
        <v>138.57786936321438</v>
      </c>
      <c r="F65" s="7">
        <v>31</v>
      </c>
      <c r="G65" s="7">
        <v>39</v>
      </c>
      <c r="H65" s="7">
        <v>1</v>
      </c>
      <c r="I65" s="1">
        <v>352</v>
      </c>
      <c r="J65" s="61"/>
      <c r="K65" s="7">
        <f t="shared" si="0"/>
        <v>9056649.40303</v>
      </c>
      <c r="L65" s="33"/>
    </row>
    <row r="66" spans="1:12" ht="12.75">
      <c r="A66" s="2">
        <v>39904</v>
      </c>
      <c r="B66" s="55">
        <f>'Data Input'!B174</f>
        <v>7379447.93140653</v>
      </c>
      <c r="C66">
        <v>434.2</v>
      </c>
      <c r="D66">
        <v>0</v>
      </c>
      <c r="E66" s="88">
        <v>138.17897717394706</v>
      </c>
      <c r="F66" s="7">
        <v>30</v>
      </c>
      <c r="G66" s="7">
        <v>40</v>
      </c>
      <c r="H66" s="7">
        <v>1</v>
      </c>
      <c r="I66" s="1">
        <v>320</v>
      </c>
      <c r="J66" s="61"/>
      <c r="K66" s="7">
        <f t="shared" si="0"/>
        <v>7301891.371254824</v>
      </c>
      <c r="L66" s="33"/>
    </row>
    <row r="67" spans="1:12" ht="12.75">
      <c r="A67" s="2">
        <v>39934</v>
      </c>
      <c r="B67" s="55">
        <f>'Data Input'!B175</f>
        <v>6413518.99199464</v>
      </c>
      <c r="C67">
        <v>264.3</v>
      </c>
      <c r="D67">
        <v>0.6</v>
      </c>
      <c r="E67" s="88">
        <v>137.78123318373483</v>
      </c>
      <c r="F67" s="7">
        <v>31</v>
      </c>
      <c r="G67" s="7">
        <v>41</v>
      </c>
      <c r="H67" s="7">
        <v>1</v>
      </c>
      <c r="I67" s="1">
        <v>320</v>
      </c>
      <c r="J67" s="61"/>
      <c r="K67" s="7">
        <f t="shared" si="0"/>
        <v>6460455.04626256</v>
      </c>
      <c r="L67" s="33"/>
    </row>
    <row r="68" spans="1:12" ht="12.75">
      <c r="A68" s="2">
        <v>39965</v>
      </c>
      <c r="B68" s="55">
        <f>'Data Input'!B176</f>
        <v>6176624.897934617</v>
      </c>
      <c r="C68">
        <v>93.2</v>
      </c>
      <c r="D68">
        <v>35.8</v>
      </c>
      <c r="E68" s="88">
        <v>137.38463408752156</v>
      </c>
      <c r="F68" s="7">
        <v>30</v>
      </c>
      <c r="G68" s="7">
        <v>42</v>
      </c>
      <c r="H68" s="7">
        <v>0</v>
      </c>
      <c r="I68" s="1">
        <v>352</v>
      </c>
      <c r="J68" s="61"/>
      <c r="K68" s="7">
        <f aca="true" t="shared" si="1" ref="K68:K98">$N$18+C68*$N$19+D68*$N$20+E68*$N$21+F68*$N$22+G68*$N$23+H68*$N$24+I68*$N$25+J68*$N$26</f>
        <v>6351641.68030728</v>
      </c>
      <c r="L68" s="33"/>
    </row>
    <row r="69" spans="1:12" ht="12.75">
      <c r="A69" s="2">
        <v>39995</v>
      </c>
      <c r="B69" s="55">
        <f>'Data Input'!B177</f>
        <v>6286283.043034244</v>
      </c>
      <c r="C69">
        <v>47.8</v>
      </c>
      <c r="D69">
        <v>8.8</v>
      </c>
      <c r="E69" s="88">
        <v>136.98917658976464</v>
      </c>
      <c r="F69" s="7">
        <v>31</v>
      </c>
      <c r="G69" s="7">
        <v>43</v>
      </c>
      <c r="H69" s="7">
        <v>0</v>
      </c>
      <c r="I69" s="1">
        <v>352</v>
      </c>
      <c r="J69" s="61"/>
      <c r="K69" s="7">
        <f t="shared" si="1"/>
        <v>5775532.655568559</v>
      </c>
      <c r="L69" s="33"/>
    </row>
    <row r="70" spans="1:12" ht="12.75">
      <c r="A70" s="2">
        <v>40026</v>
      </c>
      <c r="B70" s="55">
        <f>'Data Input'!B178</f>
        <v>6461056.970736901</v>
      </c>
      <c r="C70">
        <v>60.8</v>
      </c>
      <c r="D70">
        <v>34</v>
      </c>
      <c r="E70" s="88">
        <v>136.59485740440758</v>
      </c>
      <c r="F70" s="7">
        <v>31</v>
      </c>
      <c r="G70" s="7">
        <v>44</v>
      </c>
      <c r="H70" s="7">
        <v>0</v>
      </c>
      <c r="I70" s="1">
        <v>320</v>
      </c>
      <c r="J70" s="61"/>
      <c r="K70" s="7">
        <f t="shared" si="1"/>
        <v>6164678.84050728</v>
      </c>
      <c r="L70" s="33"/>
    </row>
    <row r="71" spans="1:12" ht="12.75">
      <c r="A71" s="2">
        <v>40057</v>
      </c>
      <c r="B71" s="55">
        <f>'Data Input'!B179</f>
        <v>6002783.265019262</v>
      </c>
      <c r="C71">
        <v>113.6</v>
      </c>
      <c r="D71">
        <v>6.8</v>
      </c>
      <c r="E71" s="88">
        <v>136.20167325485272</v>
      </c>
      <c r="F71" s="7">
        <v>30</v>
      </c>
      <c r="G71" s="7">
        <v>45</v>
      </c>
      <c r="H71" s="7">
        <v>1</v>
      </c>
      <c r="I71" s="1">
        <v>336</v>
      </c>
      <c r="J71" s="61"/>
      <c r="K71" s="7">
        <f t="shared" si="1"/>
        <v>5518960.684229061</v>
      </c>
      <c r="L71" s="33"/>
    </row>
    <row r="72" spans="1:12" ht="12.75">
      <c r="A72" s="2">
        <v>40087</v>
      </c>
      <c r="B72" s="55">
        <f>'Data Input'!B180</f>
        <v>7089096.585938528</v>
      </c>
      <c r="C72">
        <v>418.2</v>
      </c>
      <c r="D72">
        <v>0</v>
      </c>
      <c r="E72" s="88">
        <v>135.80962087393394</v>
      </c>
      <c r="F72" s="7">
        <v>31</v>
      </c>
      <c r="G72" s="7">
        <v>46</v>
      </c>
      <c r="H72" s="7">
        <v>1</v>
      </c>
      <c r="I72" s="1">
        <v>336</v>
      </c>
      <c r="J72" s="61"/>
      <c r="K72" s="7">
        <f t="shared" si="1"/>
        <v>7291491.58615491</v>
      </c>
      <c r="L72" s="33"/>
    </row>
    <row r="73" spans="1:12" ht="12.75">
      <c r="A73" s="2">
        <v>40118</v>
      </c>
      <c r="B73" s="55">
        <f>'Data Input'!B181</f>
        <v>7233992.159929703</v>
      </c>
      <c r="C73">
        <v>453.3</v>
      </c>
      <c r="D73">
        <v>0</v>
      </c>
      <c r="E73" s="88">
        <v>135.41869700388958</v>
      </c>
      <c r="F73" s="7">
        <v>30</v>
      </c>
      <c r="G73" s="7">
        <v>47</v>
      </c>
      <c r="H73" s="7">
        <v>1</v>
      </c>
      <c r="I73" s="1">
        <v>320</v>
      </c>
      <c r="J73" s="61"/>
      <c r="K73" s="7">
        <f t="shared" si="1"/>
        <v>7290274.477424856</v>
      </c>
      <c r="L73" s="33"/>
    </row>
    <row r="74" spans="1:34" s="20" customFormat="1" ht="12.75">
      <c r="A74" s="2">
        <v>40148</v>
      </c>
      <c r="B74" s="55">
        <f>'Data Input'!B182</f>
        <v>9605520.685516238</v>
      </c>
      <c r="C74">
        <v>826.5</v>
      </c>
      <c r="D74">
        <v>0</v>
      </c>
      <c r="E74" s="182">
        <v>135.02889839633545</v>
      </c>
      <c r="F74" s="7">
        <v>31</v>
      </c>
      <c r="G74" s="7">
        <v>48</v>
      </c>
      <c r="H74" s="7">
        <v>0</v>
      </c>
      <c r="I74" s="1">
        <v>352</v>
      </c>
      <c r="J74" s="61"/>
      <c r="K74" s="7">
        <f t="shared" si="1"/>
        <v>10033263.644563287</v>
      </c>
      <c r="L74" s="33"/>
      <c r="M74" s="1"/>
      <c r="N74"/>
      <c r="O74"/>
      <c r="P74"/>
      <c r="Q74"/>
      <c r="R74"/>
      <c r="S74"/>
      <c r="T74"/>
      <c r="U74"/>
      <c r="V74"/>
      <c r="W74"/>
      <c r="X74"/>
      <c r="Y74"/>
      <c r="Z74" s="18"/>
      <c r="AA74" s="18"/>
      <c r="AC74" s="18"/>
      <c r="AD74" s="18"/>
      <c r="AE74" s="18"/>
      <c r="AF74" s="18"/>
      <c r="AG74" s="18"/>
      <c r="AH74" s="18"/>
    </row>
    <row r="75" spans="1:27" ht="12.75">
      <c r="A75" s="2">
        <v>40179</v>
      </c>
      <c r="C75" s="181">
        <f aca="true" t="shared" si="2" ref="C75:D86">(C3+C15+C27+C39+C51+C63)/6</f>
        <v>947.1833333333334</v>
      </c>
      <c r="D75" s="181">
        <f t="shared" si="2"/>
        <v>0</v>
      </c>
      <c r="E75" s="88">
        <v>135.32901731143812</v>
      </c>
      <c r="F75" s="7">
        <v>31</v>
      </c>
      <c r="G75" s="7">
        <v>49</v>
      </c>
      <c r="H75" s="7">
        <v>0</v>
      </c>
      <c r="I75" s="1">
        <v>320</v>
      </c>
      <c r="J75" s="87">
        <f aca="true" t="shared" si="3" ref="J75:J80">J74+($J$81-$J$74)/7</f>
        <v>0</v>
      </c>
      <c r="K75" s="7">
        <f t="shared" si="1"/>
        <v>10658661.028051019</v>
      </c>
      <c r="L75" s="33"/>
      <c r="Z75" s="8"/>
      <c r="AA75" s="8"/>
    </row>
    <row r="76" spans="1:12" ht="12.75">
      <c r="A76" s="2">
        <v>40210</v>
      </c>
      <c r="C76" s="181">
        <f t="shared" si="2"/>
        <v>817.8666666666667</v>
      </c>
      <c r="D76" s="181">
        <f t="shared" si="2"/>
        <v>0</v>
      </c>
      <c r="E76" s="88">
        <v>135.62980327903304</v>
      </c>
      <c r="F76" s="7">
        <v>28</v>
      </c>
      <c r="G76" s="7">
        <v>50</v>
      </c>
      <c r="H76" s="7">
        <v>0</v>
      </c>
      <c r="I76" s="1">
        <v>304</v>
      </c>
      <c r="J76" s="87">
        <f t="shared" si="3"/>
        <v>0</v>
      </c>
      <c r="K76" s="7">
        <f t="shared" si="1"/>
        <v>9447116.84994462</v>
      </c>
      <c r="L76" s="33"/>
    </row>
    <row r="77" spans="1:12" ht="12.75">
      <c r="A77" s="2">
        <v>40238</v>
      </c>
      <c r="C77" s="181">
        <f t="shared" si="2"/>
        <v>700.6333333333333</v>
      </c>
      <c r="D77" s="181">
        <f t="shared" si="2"/>
        <v>0</v>
      </c>
      <c r="E77" s="88">
        <v>135.9312577817293</v>
      </c>
      <c r="F77" s="7">
        <v>31</v>
      </c>
      <c r="G77" s="7">
        <v>51</v>
      </c>
      <c r="H77" s="7">
        <v>1</v>
      </c>
      <c r="I77" s="1">
        <v>368</v>
      </c>
      <c r="J77" s="87">
        <f t="shared" si="3"/>
        <v>0</v>
      </c>
      <c r="K77" s="7">
        <f t="shared" si="1"/>
        <v>9000198.799763888</v>
      </c>
      <c r="L77" s="33"/>
    </row>
    <row r="78" spans="1:12" ht="12.75">
      <c r="A78" s="2">
        <v>40269</v>
      </c>
      <c r="C78" s="181">
        <f t="shared" si="2"/>
        <v>404.5666666666666</v>
      </c>
      <c r="D78" s="181">
        <f t="shared" si="2"/>
        <v>0</v>
      </c>
      <c r="E78" s="88">
        <v>136.23338230543126</v>
      </c>
      <c r="F78" s="7">
        <v>30</v>
      </c>
      <c r="G78" s="7">
        <v>52</v>
      </c>
      <c r="H78" s="7">
        <v>1</v>
      </c>
      <c r="I78" s="1">
        <v>320</v>
      </c>
      <c r="J78" s="87">
        <f t="shared" si="3"/>
        <v>0</v>
      </c>
      <c r="K78" s="7">
        <f t="shared" si="1"/>
        <v>7037238.742818076</v>
      </c>
      <c r="L78" s="33"/>
    </row>
    <row r="79" spans="1:12" ht="12.75">
      <c r="A79" s="2">
        <v>40299</v>
      </c>
      <c r="C79" s="181">
        <f t="shared" si="2"/>
        <v>226.51666666666665</v>
      </c>
      <c r="D79" s="181">
        <f t="shared" si="2"/>
        <v>4.8999999999999995</v>
      </c>
      <c r="E79" s="88">
        <v>136.5361783393459</v>
      </c>
      <c r="F79" s="7">
        <v>31</v>
      </c>
      <c r="G79" s="7">
        <v>53</v>
      </c>
      <c r="H79" s="7">
        <v>1</v>
      </c>
      <c r="I79" s="1">
        <v>320</v>
      </c>
      <c r="J79" s="87">
        <f t="shared" si="3"/>
        <v>0</v>
      </c>
      <c r="K79" s="7">
        <f t="shared" si="1"/>
        <v>6248169.2816424575</v>
      </c>
      <c r="L79" s="33"/>
    </row>
    <row r="80" spans="1:12" ht="12.75">
      <c r="A80" s="2">
        <v>40330</v>
      </c>
      <c r="C80" s="181">
        <f t="shared" si="2"/>
        <v>64.51666666666667</v>
      </c>
      <c r="D80" s="181">
        <f t="shared" si="2"/>
        <v>37.38333333333333</v>
      </c>
      <c r="E80" s="88">
        <v>136.83964737599013</v>
      </c>
      <c r="F80" s="7">
        <v>30</v>
      </c>
      <c r="G80" s="7">
        <v>54</v>
      </c>
      <c r="H80" s="7">
        <v>0</v>
      </c>
      <c r="I80" s="1">
        <v>352</v>
      </c>
      <c r="J80" s="87">
        <f t="shared" si="3"/>
        <v>0</v>
      </c>
      <c r="K80" s="7">
        <f t="shared" si="1"/>
        <v>6176123.648852107</v>
      </c>
      <c r="L80" s="33"/>
    </row>
    <row r="81" spans="1:12" ht="12.75">
      <c r="A81" s="2">
        <v>40360</v>
      </c>
      <c r="C81" s="181">
        <f t="shared" si="2"/>
        <v>25.616666666666664</v>
      </c>
      <c r="D81" s="181">
        <f t="shared" si="2"/>
        <v>51.63333333333333</v>
      </c>
      <c r="E81" s="88">
        <v>137.1437909111982</v>
      </c>
      <c r="F81" s="7">
        <v>31</v>
      </c>
      <c r="G81" s="7">
        <v>55</v>
      </c>
      <c r="H81" s="7">
        <v>0</v>
      </c>
      <c r="I81" s="1">
        <v>336</v>
      </c>
      <c r="J81" s="62"/>
      <c r="K81" s="7">
        <f t="shared" si="1"/>
        <v>6301702.536053033</v>
      </c>
      <c r="L81" s="33"/>
    </row>
    <row r="82" spans="1:12" ht="12.75">
      <c r="A82" s="2">
        <v>40391</v>
      </c>
      <c r="C82" s="181">
        <f t="shared" si="2"/>
        <v>45.083333333333336</v>
      </c>
      <c r="D82" s="181">
        <f t="shared" si="2"/>
        <v>34.666666666666664</v>
      </c>
      <c r="E82" s="88">
        <v>137.44861044412903</v>
      </c>
      <c r="F82" s="7">
        <v>31</v>
      </c>
      <c r="G82" s="7">
        <v>56</v>
      </c>
      <c r="H82" s="7">
        <v>0</v>
      </c>
      <c r="I82" s="1">
        <v>336</v>
      </c>
      <c r="J82" s="87">
        <f aca="true" t="shared" si="4" ref="J82:J91">J81+($J$92-$J$81)/11</f>
        <v>0</v>
      </c>
      <c r="K82" s="7">
        <f t="shared" si="1"/>
        <v>6147229.5642265035</v>
      </c>
      <c r="L82" s="33"/>
    </row>
    <row r="83" spans="1:12" ht="12.75">
      <c r="A83" s="2">
        <v>40422</v>
      </c>
      <c r="C83" s="181">
        <f t="shared" si="2"/>
        <v>123.90000000000002</v>
      </c>
      <c r="D83" s="181">
        <f t="shared" si="2"/>
        <v>10.850000000000001</v>
      </c>
      <c r="E83" s="88">
        <v>137.7541074772736</v>
      </c>
      <c r="F83" s="7">
        <v>30</v>
      </c>
      <c r="G83" s="7">
        <v>57</v>
      </c>
      <c r="H83" s="7">
        <v>1</v>
      </c>
      <c r="I83" s="1">
        <v>336</v>
      </c>
      <c r="J83" s="87">
        <f t="shared" si="4"/>
        <v>0</v>
      </c>
      <c r="K83" s="7">
        <f t="shared" si="1"/>
        <v>5694989.967093218</v>
      </c>
      <c r="L83" s="33"/>
    </row>
    <row r="84" spans="1:12" ht="12.75">
      <c r="A84" s="2">
        <v>40452</v>
      </c>
      <c r="C84" s="181">
        <f t="shared" si="2"/>
        <v>349.3333333333333</v>
      </c>
      <c r="D84" s="181">
        <f t="shared" si="2"/>
        <v>1.2166666666666666</v>
      </c>
      <c r="E84" s="88">
        <v>138.0602835164624</v>
      </c>
      <c r="F84" s="7">
        <v>31</v>
      </c>
      <c r="G84" s="7">
        <v>58</v>
      </c>
      <c r="H84" s="7">
        <v>1</v>
      </c>
      <c r="I84" s="1">
        <v>320</v>
      </c>
      <c r="J84" s="87">
        <f t="shared" si="4"/>
        <v>0</v>
      </c>
      <c r="K84" s="7">
        <f t="shared" si="1"/>
        <v>6952806.252793547</v>
      </c>
      <c r="L84" s="33"/>
    </row>
    <row r="85" spans="1:12" ht="12.75">
      <c r="A85" s="2">
        <v>40483</v>
      </c>
      <c r="C85" s="181">
        <f t="shared" si="2"/>
        <v>537.1500000000001</v>
      </c>
      <c r="D85" s="181">
        <f t="shared" si="2"/>
        <v>0</v>
      </c>
      <c r="E85" s="88">
        <v>138.36714007087275</v>
      </c>
      <c r="F85" s="7">
        <v>30</v>
      </c>
      <c r="G85" s="7">
        <v>59</v>
      </c>
      <c r="H85" s="7">
        <v>1</v>
      </c>
      <c r="I85" s="1">
        <v>336</v>
      </c>
      <c r="J85" s="87">
        <f t="shared" si="4"/>
        <v>0</v>
      </c>
      <c r="K85" s="7">
        <f t="shared" si="1"/>
        <v>7922105.292316245</v>
      </c>
      <c r="L85" s="33"/>
    </row>
    <row r="86" spans="1:12" ht="12.75">
      <c r="A86" s="2">
        <v>40513</v>
      </c>
      <c r="C86" s="181">
        <f t="shared" si="2"/>
        <v>825.4166666666666</v>
      </c>
      <c r="D86" s="181">
        <f t="shared" si="2"/>
        <v>0</v>
      </c>
      <c r="E86" s="182">
        <v>138.6746786530365</v>
      </c>
      <c r="F86" s="7">
        <v>31</v>
      </c>
      <c r="G86" s="7">
        <v>60</v>
      </c>
      <c r="H86" s="7">
        <v>0</v>
      </c>
      <c r="I86" s="1">
        <v>368</v>
      </c>
      <c r="J86" s="87">
        <f t="shared" si="4"/>
        <v>0</v>
      </c>
      <c r="K86" s="7">
        <f t="shared" si="1"/>
        <v>10204268.591990761</v>
      </c>
      <c r="L86" s="33"/>
    </row>
    <row r="87" spans="1:12" ht="12.75">
      <c r="A87" s="2">
        <v>40544</v>
      </c>
      <c r="C87" s="181">
        <f>C75</f>
        <v>947.1833333333334</v>
      </c>
      <c r="D87" s="181">
        <f>D75</f>
        <v>0</v>
      </c>
      <c r="E87" s="88">
        <v>139.03916243618784</v>
      </c>
      <c r="F87" s="7">
        <v>31</v>
      </c>
      <c r="G87" s="7">
        <v>61</v>
      </c>
      <c r="H87" s="7">
        <v>0</v>
      </c>
      <c r="I87" s="37">
        <v>320</v>
      </c>
      <c r="J87" s="87">
        <f t="shared" si="4"/>
        <v>0</v>
      </c>
      <c r="K87" s="7">
        <f t="shared" si="1"/>
        <v>10797838.275093643</v>
      </c>
      <c r="L87" s="33"/>
    </row>
    <row r="88" spans="1:12" ht="12.75">
      <c r="A88" s="2">
        <v>40575</v>
      </c>
      <c r="C88" s="181">
        <f aca="true" t="shared" si="5" ref="C88:D98">C76</f>
        <v>817.8666666666667</v>
      </c>
      <c r="D88" s="181">
        <f t="shared" si="5"/>
        <v>0</v>
      </c>
      <c r="E88" s="88">
        <v>139.4046042055373</v>
      </c>
      <c r="F88" s="7">
        <v>28</v>
      </c>
      <c r="G88" s="7">
        <v>62</v>
      </c>
      <c r="H88" s="7">
        <v>0</v>
      </c>
      <c r="I88" s="37">
        <v>304</v>
      </c>
      <c r="J88" s="87">
        <f t="shared" si="4"/>
        <v>0</v>
      </c>
      <c r="K88" s="7">
        <f t="shared" si="1"/>
        <v>9588957.989516301</v>
      </c>
      <c r="L88" s="33"/>
    </row>
    <row r="89" spans="1:12" ht="12.75">
      <c r="A89" s="2">
        <v>40603</v>
      </c>
      <c r="C89" s="181">
        <f t="shared" si="5"/>
        <v>700.6333333333333</v>
      </c>
      <c r="D89" s="181">
        <f t="shared" si="5"/>
        <v>0</v>
      </c>
      <c r="E89" s="88">
        <v>139.77100647899545</v>
      </c>
      <c r="F89" s="7">
        <v>31</v>
      </c>
      <c r="G89" s="7">
        <v>63</v>
      </c>
      <c r="H89" s="7">
        <v>1</v>
      </c>
      <c r="I89" s="37">
        <v>368</v>
      </c>
      <c r="J89" s="87">
        <f t="shared" si="4"/>
        <v>0</v>
      </c>
      <c r="K89" s="7">
        <f t="shared" si="1"/>
        <v>9144715.86131962</v>
      </c>
      <c r="L89" s="33"/>
    </row>
    <row r="90" spans="1:12" ht="12.75">
      <c r="A90" s="2">
        <v>40634</v>
      </c>
      <c r="C90" s="181">
        <f t="shared" si="5"/>
        <v>404.5666666666666</v>
      </c>
      <c r="D90" s="181">
        <f t="shared" si="5"/>
        <v>0</v>
      </c>
      <c r="E90" s="88">
        <v>140.1383717810907</v>
      </c>
      <c r="F90" s="7">
        <v>30</v>
      </c>
      <c r="G90" s="7">
        <v>64</v>
      </c>
      <c r="H90" s="7">
        <v>1</v>
      </c>
      <c r="I90" s="37">
        <v>320</v>
      </c>
      <c r="J90" s="87">
        <f t="shared" si="4"/>
        <v>0</v>
      </c>
      <c r="K90" s="7">
        <f t="shared" si="1"/>
        <v>7184443.798605345</v>
      </c>
      <c r="L90" s="33"/>
    </row>
    <row r="91" spans="1:12" ht="12.75">
      <c r="A91" s="2">
        <v>40664</v>
      </c>
      <c r="C91" s="181">
        <f t="shared" si="5"/>
        <v>226.51666666666665</v>
      </c>
      <c r="D91" s="181">
        <f t="shared" si="5"/>
        <v>4.8999999999999995</v>
      </c>
      <c r="E91" s="88">
        <v>140.50670264298682</v>
      </c>
      <c r="F91" s="7">
        <v>31</v>
      </c>
      <c r="G91" s="7">
        <v>65</v>
      </c>
      <c r="H91" s="7">
        <v>1</v>
      </c>
      <c r="I91" s="37">
        <v>320</v>
      </c>
      <c r="J91" s="87">
        <f t="shared" si="4"/>
        <v>0</v>
      </c>
      <c r="K91" s="7">
        <f t="shared" si="1"/>
        <v>6398074.446838558</v>
      </c>
      <c r="L91" s="33"/>
    </row>
    <row r="92" spans="1:12" ht="12.75">
      <c r="A92" s="2">
        <v>40695</v>
      </c>
      <c r="C92" s="181">
        <f t="shared" si="5"/>
        <v>64.51666666666667</v>
      </c>
      <c r="D92" s="181">
        <f t="shared" si="5"/>
        <v>37.38333333333333</v>
      </c>
      <c r="E92" s="88">
        <v>140.87600160250034</v>
      </c>
      <c r="F92" s="7">
        <v>30</v>
      </c>
      <c r="G92" s="7">
        <v>66</v>
      </c>
      <c r="H92" s="7">
        <v>0</v>
      </c>
      <c r="I92" s="37">
        <v>352</v>
      </c>
      <c r="J92" s="62"/>
      <c r="K92" s="7">
        <f t="shared" si="1"/>
        <v>6328741.08170186</v>
      </c>
      <c r="L92" s="33"/>
    </row>
    <row r="93" spans="1:12" ht="12.75">
      <c r="A93" s="2">
        <v>40725</v>
      </c>
      <c r="C93" s="181">
        <f t="shared" si="5"/>
        <v>25.616666666666664</v>
      </c>
      <c r="D93" s="181">
        <f t="shared" si="5"/>
        <v>51.63333333333333</v>
      </c>
      <c r="E93" s="88">
        <v>141.246271204118</v>
      </c>
      <c r="F93" s="7">
        <v>31</v>
      </c>
      <c r="G93" s="7">
        <v>67</v>
      </c>
      <c r="H93" s="7">
        <v>0</v>
      </c>
      <c r="I93" s="37">
        <v>336</v>
      </c>
      <c r="J93" s="87">
        <f aca="true" t="shared" si="6" ref="J93:J98">J92+($J$92-$J$81)/11</f>
        <v>0</v>
      </c>
      <c r="K93" s="7">
        <f t="shared" si="1"/>
        <v>6457044.438006937</v>
      </c>
      <c r="L93" s="33"/>
    </row>
    <row r="94" spans="1:12" ht="12.75">
      <c r="A94" s="2">
        <v>40756</v>
      </c>
      <c r="C94" s="181">
        <f t="shared" si="5"/>
        <v>45.083333333333336</v>
      </c>
      <c r="D94" s="181">
        <f t="shared" si="5"/>
        <v>34.666666666666664</v>
      </c>
      <c r="E94" s="88">
        <v>141.61751399901428</v>
      </c>
      <c r="F94" s="7">
        <v>31</v>
      </c>
      <c r="G94" s="7">
        <v>68</v>
      </c>
      <c r="H94" s="7">
        <v>0</v>
      </c>
      <c r="I94" s="37">
        <v>336</v>
      </c>
      <c r="J94" s="87">
        <f t="shared" si="6"/>
        <v>0</v>
      </c>
      <c r="K94" s="7">
        <f t="shared" si="1"/>
        <v>6305308.180079294</v>
      </c>
      <c r="L94" s="33"/>
    </row>
    <row r="95" spans="1:12" ht="12.75">
      <c r="A95" s="2">
        <v>40787</v>
      </c>
      <c r="C95" s="181">
        <f t="shared" si="5"/>
        <v>123.90000000000002</v>
      </c>
      <c r="D95" s="181">
        <f t="shared" si="5"/>
        <v>10.850000000000001</v>
      </c>
      <c r="E95" s="88">
        <v>141.98973254506907</v>
      </c>
      <c r="F95" s="7">
        <v>30</v>
      </c>
      <c r="G95" s="7">
        <v>69</v>
      </c>
      <c r="H95" s="7">
        <v>1</v>
      </c>
      <c r="I95" s="37">
        <v>336</v>
      </c>
      <c r="J95" s="87">
        <f t="shared" si="6"/>
        <v>0</v>
      </c>
      <c r="K95" s="7">
        <f t="shared" si="1"/>
        <v>5855817.5851228535</v>
      </c>
      <c r="L95" s="33"/>
    </row>
    <row r="96" spans="1:12" ht="12.75">
      <c r="A96" s="2">
        <v>40817</v>
      </c>
      <c r="C96" s="181">
        <f t="shared" si="5"/>
        <v>349.3333333333333</v>
      </c>
      <c r="D96" s="181">
        <f t="shared" si="5"/>
        <v>1.2166666666666666</v>
      </c>
      <c r="E96" s="88">
        <v>142.3629294068852</v>
      </c>
      <c r="F96" s="7">
        <v>31</v>
      </c>
      <c r="G96" s="7">
        <v>70</v>
      </c>
      <c r="H96" s="7">
        <v>1</v>
      </c>
      <c r="I96" s="37">
        <v>320</v>
      </c>
      <c r="J96" s="87">
        <f t="shared" si="6"/>
        <v>0</v>
      </c>
      <c r="K96" s="7">
        <f t="shared" si="1"/>
        <v>7116395.204900609</v>
      </c>
      <c r="L96" s="33"/>
    </row>
    <row r="97" spans="1:12" ht="12.75">
      <c r="A97" s="2">
        <v>40848</v>
      </c>
      <c r="C97" s="181">
        <f t="shared" si="5"/>
        <v>537.1500000000001</v>
      </c>
      <c r="D97" s="181">
        <f t="shared" si="5"/>
        <v>0</v>
      </c>
      <c r="E97" s="88">
        <v>142.73710715580614</v>
      </c>
      <c r="F97" s="7">
        <v>30</v>
      </c>
      <c r="G97" s="7">
        <v>71</v>
      </c>
      <c r="H97" s="7">
        <v>1</v>
      </c>
      <c r="I97" s="37">
        <v>336</v>
      </c>
      <c r="J97" s="87">
        <f t="shared" si="6"/>
        <v>0</v>
      </c>
      <c r="K97" s="7">
        <f t="shared" si="1"/>
        <v>8088467.954163771</v>
      </c>
      <c r="L97" s="33"/>
    </row>
    <row r="98" spans="1:12" ht="12.75">
      <c r="A98" s="2">
        <v>40878</v>
      </c>
      <c r="C98" s="181">
        <f t="shared" si="5"/>
        <v>825.4166666666666</v>
      </c>
      <c r="D98" s="181">
        <f t="shared" si="5"/>
        <v>0</v>
      </c>
      <c r="E98" s="182">
        <v>143.11226836993367</v>
      </c>
      <c r="F98" s="7">
        <v>31</v>
      </c>
      <c r="G98" s="7">
        <v>72</v>
      </c>
      <c r="H98" s="7">
        <v>0</v>
      </c>
      <c r="I98" s="37">
        <v>368</v>
      </c>
      <c r="J98" s="87">
        <f t="shared" si="6"/>
        <v>0</v>
      </c>
      <c r="K98" s="7">
        <f t="shared" si="1"/>
        <v>10373417.383144476</v>
      </c>
      <c r="L98" s="33"/>
    </row>
    <row r="99" spans="1:28" ht="12.75">
      <c r="A99" s="2"/>
      <c r="Z99" s="8"/>
      <c r="AA99" s="8"/>
      <c r="AB99" s="8"/>
    </row>
    <row r="100" spans="1:11" ht="12.75">
      <c r="A100" s="2"/>
      <c r="C100" s="15"/>
      <c r="D100" s="1" t="s">
        <v>57</v>
      </c>
      <c r="K100" s="33">
        <f>SUM(K3:K98)</f>
        <v>735433244.672889</v>
      </c>
    </row>
    <row r="101" ht="12.75">
      <c r="A101" s="2"/>
    </row>
    <row r="102" spans="1:13" ht="12.75">
      <c r="A102" s="13">
        <v>2003</v>
      </c>
      <c r="K102" s="4"/>
      <c r="L102" s="25"/>
      <c r="M102" s="3"/>
    </row>
    <row r="103" spans="1:13" ht="12.75">
      <c r="A103">
        <v>2004</v>
      </c>
      <c r="B103" s="4">
        <f>SUM(B3:B14)</f>
        <v>87538158.309</v>
      </c>
      <c r="K103" s="4">
        <f>SUM(K3:K14)</f>
        <v>89495099.99560839</v>
      </c>
      <c r="L103" s="25">
        <f aca="true" t="shared" si="7" ref="L103:L108">K103-B103</f>
        <v>1956941.686608389</v>
      </c>
      <c r="M103" s="3">
        <f aca="true" t="shared" si="8" ref="M103:M108">L103/B103</f>
        <v>0.02235529881381102</v>
      </c>
    </row>
    <row r="104" spans="1:28" ht="12.75">
      <c r="A104" s="13">
        <v>2005</v>
      </c>
      <c r="B104" s="4">
        <f>SUM(B15:B26)</f>
        <v>93149276.74699995</v>
      </c>
      <c r="K104" s="4">
        <f>SUM(K15:K26)</f>
        <v>91264790.50535738</v>
      </c>
      <c r="L104" s="25">
        <f t="shared" si="7"/>
        <v>-1884486.2416425645</v>
      </c>
      <c r="M104" s="3">
        <f t="shared" si="8"/>
        <v>-0.02023081989955717</v>
      </c>
      <c r="Z104" s="8"/>
      <c r="AA104" s="8"/>
      <c r="AB104" s="8"/>
    </row>
    <row r="105" spans="1:13" ht="12.75">
      <c r="A105">
        <v>2006</v>
      </c>
      <c r="B105" s="4">
        <f>SUM(B27:B38)</f>
        <v>89994813.21200423</v>
      </c>
      <c r="K105" s="4">
        <f>SUM(K27:K38)</f>
        <v>89776076.08088309</v>
      </c>
      <c r="L105" s="25">
        <f t="shared" si="7"/>
        <v>-218737.1311211437</v>
      </c>
      <c r="M105" s="3">
        <f t="shared" si="8"/>
        <v>-0.002430552643137958</v>
      </c>
    </row>
    <row r="106" spans="1:13" ht="12.75">
      <c r="A106" s="13">
        <v>2007</v>
      </c>
      <c r="B106" s="4">
        <f>SUM(B39:B50)</f>
        <v>93340625.96783495</v>
      </c>
      <c r="K106" s="4">
        <f>SUM(K39:K50)</f>
        <v>93676337.98130558</v>
      </c>
      <c r="L106" s="25">
        <f t="shared" si="7"/>
        <v>335712.0134706348</v>
      </c>
      <c r="M106" s="3">
        <f t="shared" si="8"/>
        <v>0.0035966334057618244</v>
      </c>
    </row>
    <row r="107" spans="1:13" ht="12.75">
      <c r="A107">
        <v>2008</v>
      </c>
      <c r="B107" s="4">
        <f>SUM(B51:B62)</f>
        <v>93216960.02268098</v>
      </c>
      <c r="K107" s="4">
        <f>SUM(K51:K62)</f>
        <v>93652860.98355715</v>
      </c>
      <c r="L107" s="25">
        <f t="shared" si="7"/>
        <v>435900.9608761668</v>
      </c>
      <c r="M107" s="3">
        <f t="shared" si="8"/>
        <v>0.004676197987684924</v>
      </c>
    </row>
    <row r="108" spans="1:13" ht="12.75">
      <c r="A108" s="13">
        <v>2009</v>
      </c>
      <c r="B108" s="4">
        <f>SUM(B63:B74)</f>
        <v>92763577.66033001</v>
      </c>
      <c r="K108" s="4">
        <f>SUM(K63:K74)</f>
        <v>92138246.3721387</v>
      </c>
      <c r="L108" s="25">
        <f t="shared" si="7"/>
        <v>-625331.2881913185</v>
      </c>
      <c r="M108" s="3">
        <f t="shared" si="8"/>
        <v>-0.006741129481670898</v>
      </c>
    </row>
    <row r="109" spans="1:13" ht="12.75">
      <c r="A109">
        <v>2010</v>
      </c>
      <c r="K109" s="4">
        <f>SUM(K75:K86)</f>
        <v>91790610.55554548</v>
      </c>
      <c r="L109" s="25"/>
      <c r="M109" s="3"/>
    </row>
    <row r="110" spans="1:11" ht="12.75">
      <c r="A110" s="13">
        <v>2011</v>
      </c>
      <c r="K110" s="4">
        <f>SUM(K87:K98)</f>
        <v>93639222.19849327</v>
      </c>
    </row>
    <row r="111" ht="12.75">
      <c r="K111" s="4"/>
    </row>
    <row r="112" spans="1:12" ht="12.75">
      <c r="A112" t="s">
        <v>59</v>
      </c>
      <c r="B112" s="4">
        <f>SUM(B102:B108)</f>
        <v>550003411.9188502</v>
      </c>
      <c r="K112" s="4">
        <f>SUM(K102:K108)</f>
        <v>550003411.9188503</v>
      </c>
      <c r="L112" s="4">
        <f>K112-B112</f>
        <v>0</v>
      </c>
    </row>
    <row r="114" spans="11:12" ht="12.75">
      <c r="K114" s="4">
        <f>SUM(K102:K110)</f>
        <v>735433244.672889</v>
      </c>
      <c r="L114" s="33">
        <f>K100-K114</f>
        <v>0</v>
      </c>
    </row>
    <row r="115" spans="11:13" ht="12.75">
      <c r="K115" s="15"/>
      <c r="L115" s="15" t="s">
        <v>47</v>
      </c>
      <c r="M115" s="15"/>
    </row>
    <row r="117" spans="26:28" ht="12.75">
      <c r="Z117" s="8"/>
      <c r="AA117" s="8"/>
      <c r="AB117" s="8"/>
    </row>
    <row r="129" spans="26:28" ht="12.75">
      <c r="Z129" s="8"/>
      <c r="AA129" s="8"/>
      <c r="AB129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mthompson</cp:lastModifiedBy>
  <cp:lastPrinted>2009-11-26T20:13:16Z</cp:lastPrinted>
  <dcterms:created xsi:type="dcterms:W3CDTF">2008-02-06T18:24:44Z</dcterms:created>
  <dcterms:modified xsi:type="dcterms:W3CDTF">2010-10-12T15:22:49Z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