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<sst xmlns="http://schemas.openxmlformats.org/spreadsheetml/2006/main" count="61" uniqueCount="44">
  <si>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Primary Conductor</t>
  </si>
  <si>
    <t>Secondary Housing</t>
  </si>
  <si>
    <t xml:space="preserve">Transformer </t>
  </si>
  <si>
    <t>Services - Lot Line to Meter</t>
  </si>
  <si>
    <t>Homes</t>
  </si>
  <si>
    <t>Street Lights</t>
  </si>
  <si>
    <t>Days</t>
  </si>
  <si>
    <t>Average kW/Light</t>
  </si>
  <si>
    <t>Street Light Average on Hours</t>
  </si>
  <si>
    <t>Hours/Day</t>
  </si>
  <si>
    <t>Allocation of Capital Cost</t>
  </si>
  <si>
    <t>Annual Housing kWh (1 X 6)</t>
  </si>
  <si>
    <t>Annual Street Light kWh (3 x 7 x 8 x 9 x 10)</t>
  </si>
  <si>
    <t>Total Development Load (11 + 12)</t>
  </si>
  <si>
    <t>Positions used on Transformers (1 + 4)</t>
  </si>
  <si>
    <t>Housing Cost</t>
  </si>
  <si>
    <t>Street Light Cost</t>
  </si>
  <si>
    <t>Total Development Cost</t>
  </si>
  <si>
    <t>Total Cost/Home</t>
  </si>
  <si>
    <t>Total Cost/Light</t>
  </si>
  <si>
    <t>Formula</t>
  </si>
  <si>
    <t>100% Housing</t>
  </si>
  <si>
    <t>100% Street Lights</t>
  </si>
  <si>
    <t>kWh of Total</t>
  </si>
  <si>
    <t xml:space="preserve">Calculation of ratio of unit costs for Housing vs. Street Lights </t>
  </si>
  <si>
    <t>Number of Homes</t>
  </si>
  <si>
    <t>Number of Transformers</t>
  </si>
  <si>
    <t>Number of Street Lights</t>
  </si>
  <si>
    <t>Number of Street Light Pedestals</t>
  </si>
  <si>
    <t># of Homes</t>
  </si>
  <si>
    <t># of Lights</t>
  </si>
  <si>
    <t>Secondary Street Lights</t>
  </si>
  <si>
    <t>% of Tx Positions Used</t>
  </si>
  <si>
    <t>kW test</t>
  </si>
  <si>
    <t>Development</t>
  </si>
  <si>
    <t>Totals</t>
  </si>
  <si>
    <t>Ratio Home Cost to Light Cost</t>
  </si>
  <si>
    <t>Average kWh/home/yr in this Development</t>
  </si>
  <si>
    <t xml:space="preserve">Menkes Walker Farm Estates Inc. </t>
  </si>
  <si>
    <t>Harvest Hills   Phase 2</t>
  </si>
  <si>
    <t>Mattamy Homes Phase 2</t>
  </si>
  <si>
    <t>Ardee Residential Phase  2</t>
  </si>
  <si>
    <t xml:space="preserve">Woodland Hills   Phase 5B </t>
  </si>
  <si>
    <t>Woodland Hills   Phase 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</si>
</sst>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indent="3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/>
    </xf>
    <xf numFmtId="38" fontId="0" fillId="0" borderId="0" xfId="0" applyNumberFormat="1" applyAlignment="1">
      <alignment/>
    </xf>
    <xf numFmtId="38" fontId="0" fillId="2" borderId="0" xfId="0" applyNumberFormat="1" applyFill="1" applyAlignment="1">
      <alignment/>
    </xf>
    <xf numFmtId="38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4" xfId="0" applyFill="1" applyBorder="1" applyAlignment="1">
      <alignment/>
    </xf>
    <xf numFmtId="9" fontId="0" fillId="3" borderId="4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38" fontId="0" fillId="3" borderId="4" xfId="0" applyNumberFormat="1" applyFill="1" applyBorder="1" applyAlignment="1">
      <alignment/>
    </xf>
    <xf numFmtId="38" fontId="2" fillId="3" borderId="5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38" fontId="2" fillId="2" borderId="0" xfId="0" applyNumberFormat="1" applyFont="1" applyFill="1" applyAlignment="1">
      <alignment/>
    </xf>
    <xf numFmtId="2" fontId="3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.00390625" style="6" bestFit="1" customWidth="1"/>
    <col min="2" max="2" width="39.57421875" style="0" customWidth="1"/>
    <col min="3" max="3" width="22.140625" style="0" customWidth="1"/>
    <col min="4" max="4" width="9.7109375" style="0" customWidth="1"/>
    <col min="5" max="5" width="10.140625" style="0" customWidth="1"/>
    <col min="6" max="6" width="9.7109375" style="0" bestFit="1" customWidth="1"/>
    <col min="7" max="7" width="9.7109375" style="0" customWidth="1"/>
    <col min="8" max="8" width="10.140625" style="0" customWidth="1"/>
    <col min="9" max="9" width="12.00390625" style="0" customWidth="1"/>
    <col min="10" max="11" width="9.7109375" style="0" bestFit="1" customWidth="1"/>
  </cols>
  <sheetData>
    <row r="1" spans="1:11" ht="15.7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24" t="s">
        <v>33</v>
      </c>
    </row>
    <row r="2" spans="1:11" ht="36">
      <c r="A2" s="23"/>
      <c r="B2" s="32" t="s">
        <v>34</v>
      </c>
      <c r="C2" s="23"/>
      <c r="D2" s="33" t="s">
        <v>40</v>
      </c>
      <c r="E2" s="33" t="s">
        <v>41</v>
      </c>
      <c r="F2" s="33" t="s">
        <v>39</v>
      </c>
      <c r="G2" s="33" t="s">
        <v>42</v>
      </c>
      <c r="H2" s="33" t="s">
        <v>43</v>
      </c>
      <c r="I2" s="33" t="s">
        <v>38</v>
      </c>
      <c r="J2" s="34" t="s">
        <v>35</v>
      </c>
      <c r="K2" s="31"/>
    </row>
    <row r="3" spans="1:11" ht="12.75">
      <c r="A3" s="6">
        <v>1</v>
      </c>
      <c r="B3" t="s">
        <v>25</v>
      </c>
      <c r="D3" s="5">
        <v>306</v>
      </c>
      <c r="E3" s="5">
        <v>97</v>
      </c>
      <c r="F3" s="5">
        <v>159</v>
      </c>
      <c r="G3" s="5">
        <v>200</v>
      </c>
      <c r="H3" s="5">
        <v>113</v>
      </c>
      <c r="I3" s="5">
        <v>126</v>
      </c>
      <c r="J3" s="22">
        <f>SUM(D3:I3)</f>
        <v>1001</v>
      </c>
      <c r="K3" s="25">
        <v>126</v>
      </c>
    </row>
    <row r="4" spans="1:11" ht="12.75">
      <c r="A4" s="6">
        <v>2</v>
      </c>
      <c r="B4" t="s">
        <v>26</v>
      </c>
      <c r="D4" s="5">
        <v>33</v>
      </c>
      <c r="E4" s="5">
        <v>11</v>
      </c>
      <c r="F4" s="5">
        <v>18</v>
      </c>
      <c r="G4" s="5">
        <v>27</v>
      </c>
      <c r="H4" s="5">
        <v>13</v>
      </c>
      <c r="I4" s="5">
        <v>17</v>
      </c>
      <c r="J4" s="22">
        <f>SUM(D4:I4)</f>
        <v>119</v>
      </c>
      <c r="K4" s="25">
        <v>17</v>
      </c>
    </row>
    <row r="5" spans="1:11" ht="12.75">
      <c r="A5" s="6">
        <v>3</v>
      </c>
      <c r="B5" t="s">
        <v>27</v>
      </c>
      <c r="D5" s="5">
        <v>75</v>
      </c>
      <c r="E5" s="5">
        <v>21</v>
      </c>
      <c r="F5" s="5">
        <v>28</v>
      </c>
      <c r="G5" s="5">
        <v>82</v>
      </c>
      <c r="H5" s="5">
        <v>26</v>
      </c>
      <c r="I5" s="5">
        <v>64</v>
      </c>
      <c r="J5" s="22">
        <f>SUM(D5:I5)</f>
        <v>296</v>
      </c>
      <c r="K5" s="25">
        <v>64</v>
      </c>
    </row>
    <row r="6" spans="1:11" ht="12.75">
      <c r="A6" s="6">
        <v>4</v>
      </c>
      <c r="B6" t="s">
        <v>28</v>
      </c>
      <c r="D6" s="5">
        <v>6</v>
      </c>
      <c r="E6" s="5">
        <v>2</v>
      </c>
      <c r="F6" s="5">
        <v>2</v>
      </c>
      <c r="G6" s="5">
        <v>7</v>
      </c>
      <c r="H6" s="5">
        <v>2</v>
      </c>
      <c r="I6" s="5">
        <v>10</v>
      </c>
      <c r="J6" s="22">
        <f>SUM(D6:I6)</f>
        <v>29</v>
      </c>
      <c r="K6" s="25">
        <v>10</v>
      </c>
    </row>
    <row r="7" spans="1:11" ht="12.75">
      <c r="A7" s="6">
        <v>5</v>
      </c>
      <c r="B7" t="s">
        <v>14</v>
      </c>
      <c r="D7">
        <f aca="true" t="shared" si="0" ref="D7:K7">D3+D6</f>
        <v>312</v>
      </c>
      <c r="E7">
        <f t="shared" si="0"/>
        <v>99</v>
      </c>
      <c r="F7">
        <f t="shared" si="0"/>
        <v>161</v>
      </c>
      <c r="G7">
        <f t="shared" si="0"/>
        <v>207</v>
      </c>
      <c r="H7">
        <f t="shared" si="0"/>
        <v>115</v>
      </c>
      <c r="I7">
        <f t="shared" si="0"/>
        <v>136</v>
      </c>
      <c r="J7" s="22">
        <f t="shared" si="0"/>
        <v>1030</v>
      </c>
      <c r="K7" s="25">
        <f t="shared" si="0"/>
        <v>136</v>
      </c>
    </row>
    <row r="8" spans="1:11" ht="12.75">
      <c r="A8" s="6">
        <v>6</v>
      </c>
      <c r="B8" t="s">
        <v>37</v>
      </c>
      <c r="D8" s="5">
        <f>740*12</f>
        <v>8880</v>
      </c>
      <c r="E8" s="5">
        <f>740*12</f>
        <v>8880</v>
      </c>
      <c r="F8" s="5">
        <f>740*12</f>
        <v>8880</v>
      </c>
      <c r="G8" s="5">
        <f>740*12</f>
        <v>8880</v>
      </c>
      <c r="H8" s="5">
        <f>713*12</f>
        <v>8556</v>
      </c>
      <c r="I8" s="5">
        <f>740*12</f>
        <v>8880</v>
      </c>
      <c r="J8" s="22">
        <v>8880</v>
      </c>
      <c r="K8" s="25">
        <v>4</v>
      </c>
    </row>
    <row r="9" spans="1:11" ht="12.75">
      <c r="A9" s="6">
        <v>7</v>
      </c>
      <c r="B9" t="s">
        <v>8</v>
      </c>
      <c r="D9" s="1">
        <v>0.5</v>
      </c>
      <c r="E9" s="1">
        <v>0.5</v>
      </c>
      <c r="F9" s="1">
        <v>0.5</v>
      </c>
      <c r="G9" s="1">
        <v>0.5</v>
      </c>
      <c r="H9" s="1">
        <v>0.5</v>
      </c>
      <c r="I9" s="1">
        <v>0.5</v>
      </c>
      <c r="J9" s="18">
        <v>0.5</v>
      </c>
      <c r="K9" s="26">
        <v>0.5</v>
      </c>
    </row>
    <row r="10" spans="1:11" ht="12.75">
      <c r="A10" s="6">
        <v>8</v>
      </c>
      <c r="B10" t="s">
        <v>9</v>
      </c>
      <c r="D10" s="2">
        <v>24</v>
      </c>
      <c r="E10" s="2">
        <v>24</v>
      </c>
      <c r="F10" s="2">
        <v>24</v>
      </c>
      <c r="G10" s="2">
        <v>24</v>
      </c>
      <c r="H10" s="2">
        <v>24</v>
      </c>
      <c r="I10" s="2">
        <v>24</v>
      </c>
      <c r="J10" s="19">
        <v>24</v>
      </c>
      <c r="K10" s="27">
        <v>24</v>
      </c>
    </row>
    <row r="11" spans="1:11" ht="12.75">
      <c r="A11" s="6">
        <v>9</v>
      </c>
      <c r="B11" t="s">
        <v>6</v>
      </c>
      <c r="D11">
        <v>365</v>
      </c>
      <c r="E11">
        <v>365</v>
      </c>
      <c r="F11">
        <v>365</v>
      </c>
      <c r="G11">
        <v>365</v>
      </c>
      <c r="H11">
        <v>365</v>
      </c>
      <c r="I11">
        <v>365</v>
      </c>
      <c r="J11" s="17">
        <v>365</v>
      </c>
      <c r="K11" s="25">
        <v>365</v>
      </c>
    </row>
    <row r="12" spans="1:11" ht="12.75">
      <c r="A12" s="6">
        <v>10</v>
      </c>
      <c r="B12" t="s">
        <v>7</v>
      </c>
      <c r="D12">
        <v>0.13</v>
      </c>
      <c r="E12">
        <v>0.13</v>
      </c>
      <c r="F12">
        <v>0.13</v>
      </c>
      <c r="G12">
        <v>0.13</v>
      </c>
      <c r="H12">
        <v>0.13</v>
      </c>
      <c r="I12">
        <v>0.13</v>
      </c>
      <c r="J12" s="17">
        <v>0.13</v>
      </c>
      <c r="K12" s="25">
        <v>0.13</v>
      </c>
    </row>
    <row r="13" spans="1:11" ht="12.75">
      <c r="A13" s="6">
        <v>11</v>
      </c>
      <c r="B13" t="s">
        <v>11</v>
      </c>
      <c r="D13" s="13">
        <f aca="true" t="shared" si="1" ref="D13:J13">D3*D8</f>
        <v>2717280</v>
      </c>
      <c r="E13" s="13">
        <f t="shared" si="1"/>
        <v>861360</v>
      </c>
      <c r="F13" s="13">
        <f t="shared" si="1"/>
        <v>1411920</v>
      </c>
      <c r="G13" s="13">
        <f t="shared" si="1"/>
        <v>1776000</v>
      </c>
      <c r="H13" s="13">
        <f t="shared" si="1"/>
        <v>966828</v>
      </c>
      <c r="I13" s="13">
        <f t="shared" si="1"/>
        <v>1118880</v>
      </c>
      <c r="J13" s="20">
        <f t="shared" si="1"/>
        <v>8888880</v>
      </c>
      <c r="K13" s="28">
        <f>K3*K8</f>
        <v>504</v>
      </c>
    </row>
    <row r="14" spans="1:11" ht="12.75">
      <c r="A14" s="6">
        <v>12</v>
      </c>
      <c r="B14" t="s">
        <v>12</v>
      </c>
      <c r="D14" s="13">
        <f aca="true" t="shared" si="2" ref="D14:J14">D5*D12*D9*D11*D10</f>
        <v>42705</v>
      </c>
      <c r="E14" s="13">
        <f t="shared" si="2"/>
        <v>11957.400000000001</v>
      </c>
      <c r="F14" s="13">
        <f t="shared" si="2"/>
        <v>15943.2</v>
      </c>
      <c r="G14" s="13">
        <f t="shared" si="2"/>
        <v>46690.8</v>
      </c>
      <c r="H14" s="13">
        <f t="shared" si="2"/>
        <v>14804.400000000001</v>
      </c>
      <c r="I14" s="13">
        <f t="shared" si="2"/>
        <v>36441.600000000006</v>
      </c>
      <c r="J14" s="20">
        <f t="shared" si="2"/>
        <v>168542.40000000002</v>
      </c>
      <c r="K14" s="28">
        <f>K12*K5</f>
        <v>8.32</v>
      </c>
    </row>
    <row r="15" spans="1:11" ht="12.75">
      <c r="A15" s="6">
        <v>13</v>
      </c>
      <c r="B15" t="s">
        <v>13</v>
      </c>
      <c r="D15" s="13">
        <f aca="true" t="shared" si="3" ref="D15:K15">SUM(D13:D14)</f>
        <v>2759985</v>
      </c>
      <c r="E15" s="13">
        <f t="shared" si="3"/>
        <v>873317.4</v>
      </c>
      <c r="F15" s="13">
        <f t="shared" si="3"/>
        <v>1427863.2</v>
      </c>
      <c r="G15" s="13">
        <f t="shared" si="3"/>
        <v>1822690.8</v>
      </c>
      <c r="H15" s="13">
        <f t="shared" si="3"/>
        <v>981632.4</v>
      </c>
      <c r="I15" s="13">
        <f t="shared" si="3"/>
        <v>1155321.6</v>
      </c>
      <c r="J15" s="20">
        <f t="shared" si="3"/>
        <v>9057422.4</v>
      </c>
      <c r="K15" s="28">
        <f t="shared" si="3"/>
        <v>512.32</v>
      </c>
    </row>
    <row r="16" spans="1:11" ht="12.75">
      <c r="A16" s="6">
        <v>14</v>
      </c>
      <c r="B16" t="s">
        <v>0</v>
      </c>
      <c r="D16" s="14">
        <v>221903.5</v>
      </c>
      <c r="E16" s="14">
        <v>103077</v>
      </c>
      <c r="F16" s="14">
        <v>120734.69</v>
      </c>
      <c r="G16" s="14">
        <v>653003.86</v>
      </c>
      <c r="H16" s="14">
        <v>61400</v>
      </c>
      <c r="I16" s="14">
        <f>67106+201318</f>
        <v>268424</v>
      </c>
      <c r="J16" s="20">
        <f>SUM(D16:I16)</f>
        <v>1428543.05</v>
      </c>
      <c r="K16" s="28">
        <f>67106+201318</f>
        <v>268424</v>
      </c>
    </row>
    <row r="17" spans="1:11" ht="12.75">
      <c r="A17" s="6">
        <v>15</v>
      </c>
      <c r="B17" t="s">
        <v>1</v>
      </c>
      <c r="D17" s="14">
        <v>362862.5</v>
      </c>
      <c r="E17" s="14">
        <v>110701.5</v>
      </c>
      <c r="F17" s="14">
        <v>237871.54</v>
      </c>
      <c r="G17" s="14">
        <v>177749.68</v>
      </c>
      <c r="H17" s="14">
        <v>115105</v>
      </c>
      <c r="I17" s="14">
        <f>196063-53843</f>
        <v>142220</v>
      </c>
      <c r="J17" s="20">
        <f>SUM(D17:I17)</f>
        <v>1146510.22</v>
      </c>
      <c r="K17" s="28">
        <f>196063-53843</f>
        <v>142220</v>
      </c>
    </row>
    <row r="18" spans="1:11" ht="12.75">
      <c r="A18" s="6">
        <v>16</v>
      </c>
      <c r="B18" t="s">
        <v>31</v>
      </c>
      <c r="D18" s="36">
        <v>71305</v>
      </c>
      <c r="E18" s="36">
        <v>17271.15</v>
      </c>
      <c r="F18" s="36">
        <v>13892.36</v>
      </c>
      <c r="G18" s="36">
        <v>50757.29</v>
      </c>
      <c r="H18" s="36">
        <v>26670</v>
      </c>
      <c r="I18" s="36">
        <v>53843</v>
      </c>
      <c r="J18" s="20">
        <f>SUM(D18:I18)</f>
        <v>233738.8</v>
      </c>
      <c r="K18" s="28">
        <v>53843</v>
      </c>
    </row>
    <row r="19" spans="1:11" ht="12.75">
      <c r="A19" s="6">
        <v>17</v>
      </c>
      <c r="B19" t="s">
        <v>2</v>
      </c>
      <c r="D19" s="36">
        <v>314041</v>
      </c>
      <c r="E19" s="36">
        <v>106054</v>
      </c>
      <c r="F19" s="36">
        <v>123841.69</v>
      </c>
      <c r="G19" s="36">
        <v>211658.97</v>
      </c>
      <c r="H19" s="36">
        <v>70990</v>
      </c>
      <c r="I19" s="36">
        <v>131988.06</v>
      </c>
      <c r="J19" s="20">
        <f>SUM(D19:I19)</f>
        <v>958573.72</v>
      </c>
      <c r="K19" s="28">
        <v>131988.06</v>
      </c>
    </row>
    <row r="20" spans="1:11" ht="12.75">
      <c r="A20" s="6">
        <v>18</v>
      </c>
      <c r="B20" t="s">
        <v>3</v>
      </c>
      <c r="D20" s="14">
        <v>139230</v>
      </c>
      <c r="E20" s="14">
        <v>44135</v>
      </c>
      <c r="F20" s="14">
        <v>72345</v>
      </c>
      <c r="G20" s="14">
        <v>65000</v>
      </c>
      <c r="H20" s="14">
        <v>39550</v>
      </c>
      <c r="I20" s="14">
        <v>57330</v>
      </c>
      <c r="J20" s="20">
        <f>SUM(D20:I20)</f>
        <v>417590</v>
      </c>
      <c r="K20" s="28">
        <v>57330</v>
      </c>
    </row>
    <row r="21" spans="2:11" ht="12.75">
      <c r="B21" s="7" t="s">
        <v>17</v>
      </c>
      <c r="C21" s="8"/>
      <c r="D21" s="15">
        <f aca="true" t="shared" si="4" ref="D21:K21">SUM(D16:D20)</f>
        <v>1109342</v>
      </c>
      <c r="E21" s="15">
        <f t="shared" si="4"/>
        <v>381238.65</v>
      </c>
      <c r="F21" s="15">
        <f t="shared" si="4"/>
        <v>568685.28</v>
      </c>
      <c r="G21" s="15">
        <f t="shared" si="4"/>
        <v>1158169.8</v>
      </c>
      <c r="H21" s="15">
        <f t="shared" si="4"/>
        <v>313715</v>
      </c>
      <c r="I21" s="15">
        <f t="shared" si="4"/>
        <v>653805.06</v>
      </c>
      <c r="J21" s="15">
        <f t="shared" si="4"/>
        <v>4184955.79</v>
      </c>
      <c r="K21" s="29">
        <f t="shared" si="4"/>
        <v>653805.06</v>
      </c>
    </row>
    <row r="22" spans="2:11" ht="12.75">
      <c r="B22" s="10" t="s">
        <v>10</v>
      </c>
      <c r="C22" s="6" t="s">
        <v>20</v>
      </c>
      <c r="D22" s="13"/>
      <c r="E22" s="13"/>
      <c r="F22" s="13"/>
      <c r="G22" s="13"/>
      <c r="H22" s="13"/>
      <c r="I22" s="13"/>
      <c r="J22" s="13"/>
      <c r="K22" s="28"/>
    </row>
    <row r="23" spans="2:11" ht="12.75">
      <c r="B23" s="21" t="s">
        <v>4</v>
      </c>
      <c r="C23" s="3"/>
      <c r="D23" s="13"/>
      <c r="E23" s="13"/>
      <c r="F23" s="13"/>
      <c r="G23" s="13"/>
      <c r="H23" s="13"/>
      <c r="I23" s="13"/>
      <c r="J23" s="13"/>
      <c r="K23" s="28"/>
    </row>
    <row r="24" spans="2:11" ht="12.75">
      <c r="B24" s="4" t="s">
        <v>0</v>
      </c>
      <c r="C24" t="s">
        <v>23</v>
      </c>
      <c r="D24" s="13">
        <f aca="true" t="shared" si="5" ref="D24:J24">D16*D13/D15</f>
        <v>218470.00707612542</v>
      </c>
      <c r="E24" s="13">
        <f t="shared" si="5"/>
        <v>101665.67701502341</v>
      </c>
      <c r="F24" s="13">
        <f t="shared" si="5"/>
        <v>119386.59355097885</v>
      </c>
      <c r="G24" s="13">
        <f t="shared" si="5"/>
        <v>636276.2435405939</v>
      </c>
      <c r="H24" s="13">
        <f t="shared" si="5"/>
        <v>60474.00146938915</v>
      </c>
      <c r="I24" s="13">
        <f>I16*I13/I15</f>
        <v>259957.26654811957</v>
      </c>
      <c r="J24" s="13">
        <f t="shared" si="5"/>
        <v>1401960.4237828192</v>
      </c>
      <c r="K24" s="28">
        <f>K16*K13/K15</f>
        <v>264064.83447845094</v>
      </c>
    </row>
    <row r="25" spans="2:11" ht="12.75">
      <c r="B25" s="4" t="s">
        <v>1</v>
      </c>
      <c r="C25" t="s">
        <v>21</v>
      </c>
      <c r="D25" s="13">
        <f aca="true" t="shared" si="6" ref="D25:J25">D17</f>
        <v>362862.5</v>
      </c>
      <c r="E25" s="13">
        <f t="shared" si="6"/>
        <v>110701.5</v>
      </c>
      <c r="F25" s="13">
        <f t="shared" si="6"/>
        <v>237871.54</v>
      </c>
      <c r="G25" s="13">
        <f t="shared" si="6"/>
        <v>177749.68</v>
      </c>
      <c r="H25" s="13">
        <f t="shared" si="6"/>
        <v>115105</v>
      </c>
      <c r="I25" s="13">
        <f t="shared" si="6"/>
        <v>142220</v>
      </c>
      <c r="J25" s="13">
        <f t="shared" si="6"/>
        <v>1146510.22</v>
      </c>
      <c r="K25" s="28">
        <f>K17</f>
        <v>142220</v>
      </c>
    </row>
    <row r="26" spans="2:11" ht="12.75">
      <c r="B26" s="4" t="s">
        <v>31</v>
      </c>
      <c r="C26" t="s">
        <v>22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28">
        <v>0</v>
      </c>
    </row>
    <row r="27" spans="2:11" ht="12.75">
      <c r="B27" s="4" t="s">
        <v>2</v>
      </c>
      <c r="C27" t="s">
        <v>32</v>
      </c>
      <c r="D27" s="13">
        <f aca="true" t="shared" si="7" ref="D27:J27">D3/D7*D19</f>
        <v>308001.75</v>
      </c>
      <c r="E27" s="13">
        <f t="shared" si="7"/>
        <v>103911.49494949495</v>
      </c>
      <c r="F27" s="13">
        <f t="shared" si="7"/>
        <v>122303.28391304347</v>
      </c>
      <c r="G27" s="13">
        <f t="shared" si="7"/>
        <v>204501.42028985507</v>
      </c>
      <c r="H27" s="13">
        <f t="shared" si="7"/>
        <v>69755.39130434782</v>
      </c>
      <c r="I27" s="13">
        <f t="shared" si="7"/>
        <v>122283.0555882353</v>
      </c>
      <c r="J27" s="13">
        <f t="shared" si="7"/>
        <v>931584.751184466</v>
      </c>
      <c r="K27" s="28">
        <f>K3/K7*K19</f>
        <v>122283.0555882353</v>
      </c>
    </row>
    <row r="28" spans="2:11" ht="12.75">
      <c r="B28" s="4" t="s">
        <v>3</v>
      </c>
      <c r="C28" t="s">
        <v>21</v>
      </c>
      <c r="D28" s="13">
        <f aca="true" t="shared" si="8" ref="D28:J28">D20</f>
        <v>139230</v>
      </c>
      <c r="E28" s="13">
        <f t="shared" si="8"/>
        <v>44135</v>
      </c>
      <c r="F28" s="13">
        <f t="shared" si="8"/>
        <v>72345</v>
      </c>
      <c r="G28" s="13">
        <f t="shared" si="8"/>
        <v>65000</v>
      </c>
      <c r="H28" s="13">
        <f t="shared" si="8"/>
        <v>39550</v>
      </c>
      <c r="I28" s="13">
        <f t="shared" si="8"/>
        <v>57330</v>
      </c>
      <c r="J28" s="13">
        <f t="shared" si="8"/>
        <v>417590</v>
      </c>
      <c r="K28" s="28">
        <f>K20</f>
        <v>57330</v>
      </c>
    </row>
    <row r="29" spans="2:11" ht="12.75">
      <c r="B29" s="9" t="s">
        <v>15</v>
      </c>
      <c r="C29" s="8"/>
      <c r="D29" s="15">
        <f aca="true" t="shared" si="9" ref="D29:K29">SUM(D24:D28)</f>
        <v>1028564.2570761254</v>
      </c>
      <c r="E29" s="15">
        <f t="shared" si="9"/>
        <v>360413.6719645184</v>
      </c>
      <c r="F29" s="15">
        <f t="shared" si="9"/>
        <v>551906.4174640223</v>
      </c>
      <c r="G29" s="15">
        <f t="shared" si="9"/>
        <v>1083527.343830449</v>
      </c>
      <c r="H29" s="15">
        <f t="shared" si="9"/>
        <v>284884.39277373697</v>
      </c>
      <c r="I29" s="15">
        <f t="shared" si="9"/>
        <v>581790.3221363549</v>
      </c>
      <c r="J29" s="15">
        <f t="shared" si="9"/>
        <v>3897645.394967285</v>
      </c>
      <c r="K29" s="29">
        <f t="shared" si="9"/>
        <v>585897.8900666862</v>
      </c>
    </row>
    <row r="30" spans="2:11" ht="12.75">
      <c r="B30" s="21" t="s">
        <v>5</v>
      </c>
      <c r="D30" s="13"/>
      <c r="E30" s="13"/>
      <c r="F30" s="13"/>
      <c r="G30" s="13"/>
      <c r="H30" s="13"/>
      <c r="I30" s="13"/>
      <c r="J30" s="13"/>
      <c r="K30" s="28"/>
    </row>
    <row r="31" spans="2:11" ht="12.75">
      <c r="B31" s="4" t="s">
        <v>0</v>
      </c>
      <c r="C31" t="s">
        <v>23</v>
      </c>
      <c r="D31" s="13">
        <f aca="true" t="shared" si="10" ref="D31:J31">D14/D15*D16</f>
        <v>3433.4929238745863</v>
      </c>
      <c r="E31" s="13">
        <f t="shared" si="10"/>
        <v>1411.3229849765962</v>
      </c>
      <c r="F31" s="13">
        <f t="shared" si="10"/>
        <v>1348.0964490211668</v>
      </c>
      <c r="G31" s="13">
        <f t="shared" si="10"/>
        <v>16727.61645940606</v>
      </c>
      <c r="H31" s="13">
        <f t="shared" si="10"/>
        <v>925.9985306108479</v>
      </c>
      <c r="I31" s="13">
        <f t="shared" si="10"/>
        <v>8466.733451880413</v>
      </c>
      <c r="J31" s="13">
        <f t="shared" si="10"/>
        <v>26582.626217180732</v>
      </c>
      <c r="K31" s="28">
        <f>K14/K15*K16</f>
        <v>4359.165521549031</v>
      </c>
    </row>
    <row r="32" spans="2:11" ht="12.75">
      <c r="B32" s="4" t="s">
        <v>1</v>
      </c>
      <c r="C32" t="s">
        <v>21</v>
      </c>
      <c r="D32" s="13">
        <f>0</f>
        <v>0</v>
      </c>
      <c r="E32" s="13">
        <f>0</f>
        <v>0</v>
      </c>
      <c r="F32" s="13">
        <f>0</f>
        <v>0</v>
      </c>
      <c r="G32" s="13">
        <f>0</f>
        <v>0</v>
      </c>
      <c r="H32" s="13">
        <f>0</f>
        <v>0</v>
      </c>
      <c r="I32" s="13">
        <f>0</f>
        <v>0</v>
      </c>
      <c r="J32" s="13">
        <f>0</f>
        <v>0</v>
      </c>
      <c r="K32" s="28">
        <f>0</f>
        <v>0</v>
      </c>
    </row>
    <row r="33" spans="2:11" ht="12.75">
      <c r="B33" s="4" t="s">
        <v>31</v>
      </c>
      <c r="C33" t="s">
        <v>22</v>
      </c>
      <c r="D33" s="13">
        <f aca="true" t="shared" si="11" ref="D33:J33">D18</f>
        <v>71305</v>
      </c>
      <c r="E33" s="13">
        <f t="shared" si="11"/>
        <v>17271.15</v>
      </c>
      <c r="F33" s="13">
        <f t="shared" si="11"/>
        <v>13892.36</v>
      </c>
      <c r="G33" s="13">
        <f t="shared" si="11"/>
        <v>50757.29</v>
      </c>
      <c r="H33" s="13">
        <f t="shared" si="11"/>
        <v>26670</v>
      </c>
      <c r="I33" s="13">
        <f t="shared" si="11"/>
        <v>53843</v>
      </c>
      <c r="J33" s="13">
        <f t="shared" si="11"/>
        <v>233738.8</v>
      </c>
      <c r="K33" s="28">
        <f>K18</f>
        <v>53843</v>
      </c>
    </row>
    <row r="34" spans="2:11" ht="12.75">
      <c r="B34" s="4" t="s">
        <v>2</v>
      </c>
      <c r="C34" t="s">
        <v>32</v>
      </c>
      <c r="D34" s="13">
        <f aca="true" t="shared" si="12" ref="D34:J34">D6/D7*D19</f>
        <v>6039.25</v>
      </c>
      <c r="E34" s="13">
        <f t="shared" si="12"/>
        <v>2142.505050505051</v>
      </c>
      <c r="F34" s="13">
        <f t="shared" si="12"/>
        <v>1538.4060869565217</v>
      </c>
      <c r="G34" s="13">
        <f t="shared" si="12"/>
        <v>7157.549710144927</v>
      </c>
      <c r="H34" s="13">
        <f t="shared" si="12"/>
        <v>1234.608695652174</v>
      </c>
      <c r="I34" s="13">
        <f t="shared" si="12"/>
        <v>9705.004411764707</v>
      </c>
      <c r="J34" s="13">
        <f t="shared" si="12"/>
        <v>26988.96881553398</v>
      </c>
      <c r="K34" s="28">
        <f>K6/K7*K19</f>
        <v>9705.004411764707</v>
      </c>
    </row>
    <row r="35" spans="2:11" ht="12.75">
      <c r="B35" s="4" t="s">
        <v>3</v>
      </c>
      <c r="C35" t="s">
        <v>21</v>
      </c>
      <c r="D35" s="13">
        <v>0</v>
      </c>
      <c r="E35" s="13">
        <v>0</v>
      </c>
      <c r="F35" s="13">
        <v>0</v>
      </c>
      <c r="G35" s="13">
        <v>1</v>
      </c>
      <c r="H35" s="13">
        <v>2</v>
      </c>
      <c r="I35" s="13">
        <v>0</v>
      </c>
      <c r="J35" s="13">
        <v>0</v>
      </c>
      <c r="K35" s="28">
        <v>0</v>
      </c>
    </row>
    <row r="36" spans="2:11" ht="12.75">
      <c r="B36" s="9" t="s">
        <v>16</v>
      </c>
      <c r="C36" s="8"/>
      <c r="D36" s="15">
        <f aca="true" t="shared" si="13" ref="D36:K36">SUM(D31:D35)</f>
        <v>80777.74292387458</v>
      </c>
      <c r="E36" s="15">
        <f t="shared" si="13"/>
        <v>20824.978035481647</v>
      </c>
      <c r="F36" s="15">
        <f t="shared" si="13"/>
        <v>16778.86253597769</v>
      </c>
      <c r="G36" s="15">
        <f t="shared" si="13"/>
        <v>74643.45616955099</v>
      </c>
      <c r="H36" s="15">
        <f t="shared" si="13"/>
        <v>28832.60722626302</v>
      </c>
      <c r="I36" s="15">
        <f t="shared" si="13"/>
        <v>72014.73786364512</v>
      </c>
      <c r="J36" s="15">
        <f t="shared" si="13"/>
        <v>287310.3950327147</v>
      </c>
      <c r="K36" s="29">
        <f t="shared" si="13"/>
        <v>67907.16993331374</v>
      </c>
    </row>
    <row r="37" spans="2:11" ht="12.75">
      <c r="B37" s="7" t="s">
        <v>17</v>
      </c>
      <c r="C37" s="8"/>
      <c r="D37" s="15">
        <f aca="true" t="shared" si="14" ref="D37:K37">D29+D36</f>
        <v>1109342</v>
      </c>
      <c r="E37" s="15">
        <f t="shared" si="14"/>
        <v>381238.65</v>
      </c>
      <c r="F37" s="15">
        <f t="shared" si="14"/>
        <v>568685.28</v>
      </c>
      <c r="G37" s="15">
        <f t="shared" si="14"/>
        <v>1158170.8</v>
      </c>
      <c r="H37" s="15">
        <f t="shared" si="14"/>
        <v>313717</v>
      </c>
      <c r="I37" s="15">
        <f t="shared" si="14"/>
        <v>653805.0599999999</v>
      </c>
      <c r="J37" s="15">
        <f t="shared" si="14"/>
        <v>4184955.7899999996</v>
      </c>
      <c r="K37" s="29">
        <f t="shared" si="14"/>
        <v>653805.0599999999</v>
      </c>
    </row>
    <row r="38" spans="2:11" ht="12.75">
      <c r="B38" s="4" t="s">
        <v>18</v>
      </c>
      <c r="C38" t="s">
        <v>29</v>
      </c>
      <c r="D38" s="13">
        <f>D29/D3</f>
        <v>3361.321101555965</v>
      </c>
      <c r="E38" s="13">
        <f aca="true" t="shared" si="15" ref="E38:J38">E29/E3</f>
        <v>3715.6048656135913</v>
      </c>
      <c r="F38" s="13">
        <f t="shared" si="15"/>
        <v>3471.1095437988824</v>
      </c>
      <c r="G38" s="13">
        <f t="shared" si="15"/>
        <v>5417.636719152245</v>
      </c>
      <c r="H38" s="13">
        <f t="shared" si="15"/>
        <v>2521.100821006522</v>
      </c>
      <c r="I38" s="13">
        <f t="shared" si="15"/>
        <v>4617.383509018689</v>
      </c>
      <c r="J38" s="13">
        <f t="shared" si="15"/>
        <v>3893.751643323961</v>
      </c>
      <c r="K38" s="28">
        <f>K29/K3</f>
        <v>4649.98325449751</v>
      </c>
    </row>
    <row r="39" spans="2:11" ht="13.5" thickBot="1">
      <c r="B39" s="4" t="s">
        <v>19</v>
      </c>
      <c r="C39" t="s">
        <v>30</v>
      </c>
      <c r="D39" s="13">
        <f aca="true" t="shared" si="16" ref="D39:J39">D36/D5</f>
        <v>1077.0365723183277</v>
      </c>
      <c r="E39" s="13">
        <f t="shared" si="16"/>
        <v>991.6656207372213</v>
      </c>
      <c r="F39" s="13">
        <f t="shared" si="16"/>
        <v>599.2450905706318</v>
      </c>
      <c r="G39" s="13">
        <f t="shared" si="16"/>
        <v>910.2860508481829</v>
      </c>
      <c r="H39" s="13">
        <f t="shared" si="16"/>
        <v>1108.9464317793468</v>
      </c>
      <c r="I39" s="13">
        <f t="shared" si="16"/>
        <v>1125.230279119455</v>
      </c>
      <c r="J39" s="13">
        <f t="shared" si="16"/>
        <v>970.643226461874</v>
      </c>
      <c r="K39" s="28">
        <f>K36/K5</f>
        <v>1061.0495302080271</v>
      </c>
    </row>
    <row r="40" spans="2:11" ht="16.5" thickBot="1">
      <c r="B40" s="11" t="s">
        <v>36</v>
      </c>
      <c r="C40" s="12"/>
      <c r="D40" s="16">
        <f aca="true" t="shared" si="17" ref="D40:K40">D38/D39</f>
        <v>3.120897830164394</v>
      </c>
      <c r="E40" s="16">
        <f t="shared" si="17"/>
        <v>3.7468323877673066</v>
      </c>
      <c r="F40" s="16">
        <f t="shared" si="17"/>
        <v>5.79247055740334</v>
      </c>
      <c r="G40" s="16">
        <f t="shared" si="17"/>
        <v>5.951576116215579</v>
      </c>
      <c r="H40" s="16">
        <f t="shared" si="17"/>
        <v>2.2734198413545728</v>
      </c>
      <c r="I40" s="16">
        <f t="shared" si="17"/>
        <v>4.103500940831424</v>
      </c>
      <c r="J40" s="37">
        <f>J38/J39</f>
        <v>4.01151683458114</v>
      </c>
      <c r="K40" s="30">
        <f t="shared" si="17"/>
        <v>4.382437503728826</v>
      </c>
    </row>
    <row r="41" ht="13.5" thickTop="1"/>
  </sheetData>
  <mergeCells count="1">
    <mergeCell ref="A1:J1"/>
  </mergeCells>
  <printOptions/>
  <pageMargins left="0.44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2010-10-01T19:12:18Z</cp:lastPrinted>
  <dcterms:created xsi:type="dcterms:W3CDTF">2009-08-13T17:42:50Z</dcterms:created>
  <dcterms:modified xsi:type="dcterms:W3CDTF">2010-11-04T18:39:35Z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