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4790" windowHeight="6990" tabRatio="910"/>
  </bookViews>
  <sheets>
    <sheet name="Exhibit B1.1, Attach 1" sheetId="1" r:id="rId1"/>
    <sheet name="Exhibit B2.2, Attach 1" sheetId="3" r:id="rId2"/>
    <sheet name="Exhibit B2.3, Attach 1" sheetId="4" r:id="rId3"/>
    <sheet name="Exhibit B3.3, Attach 1" sheetId="8" r:id="rId4"/>
    <sheet name="Exhibit B3.3, Attach 2" sheetId="2" r:id="rId5"/>
    <sheet name="Exhibit B3.3, Attach 3" sheetId="5" r:id="rId6"/>
    <sheet name="Exhibit B3.3, Attach 4" sheetId="6" r:id="rId7"/>
    <sheet name="Exhibit B3.3, Attach 5" sheetId="9" r:id="rId8"/>
  </sheets>
  <definedNames>
    <definedName name="OLE_LINK1" localSheetId="4">'Exhibit B3.3, Attach 2'!$A$4</definedName>
    <definedName name="_xlnm.Print_Area" localSheetId="1">'Exhibit B2.2, Attach 1'!$A$1:$K$17</definedName>
  </definedNames>
  <calcPr calcId="125725"/>
</workbook>
</file>

<file path=xl/calcChain.xml><?xml version="1.0" encoding="utf-8"?>
<calcChain xmlns="http://schemas.openxmlformats.org/spreadsheetml/2006/main">
  <c r="E16" i="9"/>
  <c r="C17"/>
  <c r="B17"/>
  <c r="D16"/>
  <c r="D15"/>
  <c r="D14"/>
  <c r="H13"/>
  <c r="D13"/>
  <c r="D12"/>
  <c r="H12" s="1"/>
  <c r="D11"/>
  <c r="H11" s="1"/>
  <c r="D10"/>
  <c r="H10" s="1"/>
  <c r="H9"/>
  <c r="D9"/>
  <c r="F15" i="6"/>
  <c r="F14"/>
  <c r="F13"/>
  <c r="F12"/>
  <c r="H14" i="9" l="1"/>
  <c r="H15"/>
  <c r="H16"/>
  <c r="G9"/>
  <c r="G10"/>
  <c r="G11"/>
  <c r="G12"/>
  <c r="G13"/>
  <c r="G14"/>
  <c r="G16"/>
  <c r="E15" i="8"/>
  <c r="E14"/>
  <c r="E13"/>
  <c r="E12"/>
  <c r="E11"/>
  <c r="E10"/>
  <c r="E9"/>
  <c r="E8"/>
  <c r="H17" i="9" l="1"/>
  <c r="G15"/>
  <c r="G17" s="1"/>
  <c r="C16" i="6"/>
  <c r="B16"/>
  <c r="I15"/>
  <c r="E15"/>
  <c r="D15"/>
  <c r="K15" s="1"/>
  <c r="I14"/>
  <c r="D14"/>
  <c r="K14" s="1"/>
  <c r="I13"/>
  <c r="D13"/>
  <c r="K13" s="1"/>
  <c r="I12"/>
  <c r="D12"/>
  <c r="K12" s="1"/>
  <c r="I11"/>
  <c r="D11"/>
  <c r="K11" s="1"/>
  <c r="I10"/>
  <c r="D10"/>
  <c r="K10" s="1"/>
  <c r="I9"/>
  <c r="D9"/>
  <c r="K9" s="1"/>
  <c r="D8"/>
  <c r="C18" i="5"/>
  <c r="B18"/>
  <c r="I17"/>
  <c r="D17"/>
  <c r="E17" s="1"/>
  <c r="I16"/>
  <c r="D16"/>
  <c r="K16" s="1"/>
  <c r="I15"/>
  <c r="D15"/>
  <c r="E15" s="1"/>
  <c r="I14"/>
  <c r="D14"/>
  <c r="K14" s="1"/>
  <c r="I13"/>
  <c r="D13"/>
  <c r="E13" s="1"/>
  <c r="I12"/>
  <c r="E12"/>
  <c r="D12"/>
  <c r="K12" s="1"/>
  <c r="D11"/>
  <c r="D10"/>
  <c r="C16" i="4"/>
  <c r="B16"/>
  <c r="I15"/>
  <c r="D15"/>
  <c r="K15" s="1"/>
  <c r="I14"/>
  <c r="D14"/>
  <c r="K14" s="1"/>
  <c r="I13"/>
  <c r="D13"/>
  <c r="K13" s="1"/>
  <c r="I12"/>
  <c r="D12"/>
  <c r="K12" s="1"/>
  <c r="I11"/>
  <c r="D11"/>
  <c r="K11" s="1"/>
  <c r="I10"/>
  <c r="D10"/>
  <c r="K10" s="1"/>
  <c r="D9"/>
  <c r="D8"/>
  <c r="D33" i="3"/>
  <c r="D34"/>
  <c r="D35"/>
  <c r="D36"/>
  <c r="D37"/>
  <c r="D38"/>
  <c r="B34"/>
  <c r="C17"/>
  <c r="B17"/>
  <c r="B28" s="1"/>
  <c r="B38" s="1"/>
  <c r="D16"/>
  <c r="D15"/>
  <c r="D14"/>
  <c r="D13"/>
  <c r="D12"/>
  <c r="D11"/>
  <c r="D10"/>
  <c r="D9"/>
  <c r="C16" i="2"/>
  <c r="B16"/>
  <c r="I15"/>
  <c r="D15"/>
  <c r="E15" s="1"/>
  <c r="I14"/>
  <c r="D14"/>
  <c r="K14" s="1"/>
  <c r="I13"/>
  <c r="D13"/>
  <c r="E13" s="1"/>
  <c r="I12"/>
  <c r="D12"/>
  <c r="K12" s="1"/>
  <c r="I11"/>
  <c r="D11"/>
  <c r="I10"/>
  <c r="D10"/>
  <c r="K10" s="1"/>
  <c r="D9"/>
  <c r="D8"/>
  <c r="E13" i="4" l="1"/>
  <c r="E11"/>
  <c r="E15"/>
  <c r="H13"/>
  <c r="J13"/>
  <c r="B22" i="3"/>
  <c r="B32" s="1"/>
  <c r="B25"/>
  <c r="B35" s="1"/>
  <c r="B27"/>
  <c r="B37" s="1"/>
  <c r="B21"/>
  <c r="B31" s="1"/>
  <c r="B23"/>
  <c r="B33" s="1"/>
  <c r="B26"/>
  <c r="B36" s="1"/>
  <c r="E11" i="6"/>
  <c r="H11"/>
  <c r="J11"/>
  <c r="E9"/>
  <c r="E13"/>
  <c r="H15"/>
  <c r="J15"/>
  <c r="H12" i="5"/>
  <c r="J12"/>
  <c r="H15"/>
  <c r="J15"/>
  <c r="H13"/>
  <c r="J13"/>
  <c r="H17"/>
  <c r="J17"/>
  <c r="H13" i="2"/>
  <c r="J13"/>
  <c r="H15"/>
  <c r="J15"/>
  <c r="D28" i="3"/>
  <c r="D26"/>
  <c r="E16" i="5"/>
  <c r="E14"/>
  <c r="E10" i="6"/>
  <c r="E12"/>
  <c r="E14"/>
  <c r="K13" i="5"/>
  <c r="K15"/>
  <c r="K17"/>
  <c r="E10" i="4"/>
  <c r="E12"/>
  <c r="E14"/>
  <c r="E11" i="2"/>
  <c r="E10"/>
  <c r="H10" s="1"/>
  <c r="K11"/>
  <c r="E12"/>
  <c r="K13"/>
  <c r="E14"/>
  <c r="K15"/>
  <c r="K10" i="1"/>
  <c r="C15"/>
  <c r="I8"/>
  <c r="I9"/>
  <c r="I10"/>
  <c r="I11"/>
  <c r="I12"/>
  <c r="I13"/>
  <c r="I14"/>
  <c r="I7"/>
  <c r="E10"/>
  <c r="J10" s="1"/>
  <c r="D14"/>
  <c r="E14" s="1"/>
  <c r="J14" s="1"/>
  <c r="D13"/>
  <c r="K13" s="1"/>
  <c r="D12"/>
  <c r="K12" s="1"/>
  <c r="D11"/>
  <c r="K11" s="1"/>
  <c r="D10"/>
  <c r="D9"/>
  <c r="K9" s="1"/>
  <c r="D8"/>
  <c r="K8" s="1"/>
  <c r="D7"/>
  <c r="K7" s="1"/>
  <c r="B15"/>
  <c r="H14" i="4" l="1"/>
  <c r="J14"/>
  <c r="H10"/>
  <c r="J10"/>
  <c r="H15"/>
  <c r="J15"/>
  <c r="H12"/>
  <c r="J12"/>
  <c r="H11"/>
  <c r="J11"/>
  <c r="H14" i="6"/>
  <c r="J14"/>
  <c r="H10"/>
  <c r="J10"/>
  <c r="H9"/>
  <c r="J9"/>
  <c r="H12"/>
  <c r="J12"/>
  <c r="H13"/>
  <c r="J13"/>
  <c r="H14" i="5"/>
  <c r="J14"/>
  <c r="H16"/>
  <c r="J16"/>
  <c r="H14" i="2"/>
  <c r="J14"/>
  <c r="D27" i="3"/>
  <c r="H12" i="2"/>
  <c r="J12"/>
  <c r="D25" i="3"/>
  <c r="H11" i="2"/>
  <c r="J11"/>
  <c r="D24" i="3"/>
  <c r="J10" i="2"/>
  <c r="D23" i="3"/>
  <c r="E8" i="1"/>
  <c r="J8" s="1"/>
  <c r="K14"/>
  <c r="K15" s="1"/>
  <c r="I15"/>
  <c r="E12"/>
  <c r="J12" s="1"/>
  <c r="H8"/>
  <c r="H10"/>
  <c r="H14"/>
  <c r="E7"/>
  <c r="E9"/>
  <c r="E11"/>
  <c r="E13"/>
  <c r="E10" i="5"/>
  <c r="I10"/>
  <c r="I18" s="1"/>
  <c r="K10"/>
  <c r="E11"/>
  <c r="I11"/>
  <c r="K11"/>
  <c r="K18" s="1"/>
  <c r="H12" i="1" l="1"/>
  <c r="H11" i="5"/>
  <c r="J11"/>
  <c r="H10"/>
  <c r="J10"/>
  <c r="J13" i="1"/>
  <c r="H13"/>
  <c r="J9"/>
  <c r="H9"/>
  <c r="J11"/>
  <c r="H11"/>
  <c r="J7"/>
  <c r="H7"/>
  <c r="H15" s="1"/>
  <c r="H18" i="5"/>
  <c r="J15" i="1" l="1"/>
  <c r="J18" i="5"/>
  <c r="I8" i="2"/>
  <c r="D31" i="3"/>
  <c r="E8" i="2"/>
  <c r="D21" i="3" s="1"/>
  <c r="K8" i="2"/>
  <c r="D32" i="3"/>
  <c r="I9" i="2"/>
  <c r="I16" s="1"/>
  <c r="E9"/>
  <c r="H9" s="1"/>
  <c r="K9"/>
  <c r="K16" l="1"/>
  <c r="C39" i="3" s="1"/>
  <c r="D22"/>
  <c r="J9" i="2"/>
  <c r="H8"/>
  <c r="H16" s="1"/>
  <c r="J8"/>
  <c r="J16" s="1"/>
  <c r="C29" i="3"/>
  <c r="C27" l="1"/>
  <c r="E27" s="1"/>
  <c r="F27" s="1"/>
  <c r="E15" s="1"/>
  <c r="C22"/>
  <c r="E22" s="1"/>
  <c r="F22" s="1"/>
  <c r="E10" s="1"/>
  <c r="C24"/>
  <c r="E24" s="1"/>
  <c r="F24" s="1"/>
  <c r="E12" s="1"/>
  <c r="C26"/>
  <c r="E26" s="1"/>
  <c r="F26" s="1"/>
  <c r="E14" s="1"/>
  <c r="C21"/>
  <c r="E21" s="1"/>
  <c r="F21" s="1"/>
  <c r="E9" s="1"/>
  <c r="C23"/>
  <c r="E23" s="1"/>
  <c r="F23" s="1"/>
  <c r="E11" s="1"/>
  <c r="C28"/>
  <c r="E28" s="1"/>
  <c r="F28" s="1"/>
  <c r="E16" s="1"/>
  <c r="C25"/>
  <c r="E25" s="1"/>
  <c r="F25" s="1"/>
  <c r="E13" s="1"/>
  <c r="C36"/>
  <c r="E36" s="1"/>
  <c r="F36" s="1"/>
  <c r="F14" s="1"/>
  <c r="C35"/>
  <c r="E35" s="1"/>
  <c r="F35" s="1"/>
  <c r="F13" s="1"/>
  <c r="C38"/>
  <c r="E38" s="1"/>
  <c r="F38" s="1"/>
  <c r="F16" s="1"/>
  <c r="C37"/>
  <c r="E37" s="1"/>
  <c r="F37" s="1"/>
  <c r="F15" s="1"/>
  <c r="C32"/>
  <c r="E32" s="1"/>
  <c r="F32" s="1"/>
  <c r="F10" s="1"/>
  <c r="C33"/>
  <c r="E33" s="1"/>
  <c r="F33" s="1"/>
  <c r="F11" s="1"/>
  <c r="C31"/>
  <c r="E31" s="1"/>
  <c r="F31" s="1"/>
  <c r="F9" s="1"/>
  <c r="C34"/>
  <c r="E34" s="1"/>
  <c r="F34" s="1"/>
  <c r="F12" s="1"/>
  <c r="H16" l="1"/>
  <c r="J16"/>
  <c r="H15"/>
  <c r="J15"/>
  <c r="H9"/>
  <c r="J9"/>
  <c r="H12"/>
  <c r="J12"/>
  <c r="H13"/>
  <c r="J13"/>
  <c r="H11"/>
  <c r="J11"/>
  <c r="H14"/>
  <c r="J14"/>
  <c r="H10"/>
  <c r="J10"/>
  <c r="K12"/>
  <c r="I12"/>
  <c r="K11"/>
  <c r="I11"/>
  <c r="I10"/>
  <c r="K10"/>
  <c r="I16"/>
  <c r="K16"/>
  <c r="K9"/>
  <c r="I9"/>
  <c r="K15"/>
  <c r="I15"/>
  <c r="K13"/>
  <c r="I13"/>
  <c r="I14"/>
  <c r="K14"/>
  <c r="H17" l="1"/>
  <c r="J17"/>
  <c r="I17"/>
  <c r="K17"/>
  <c r="K8" i="6"/>
  <c r="K16" s="1"/>
  <c r="I8"/>
  <c r="I16" s="1"/>
  <c r="E8"/>
  <c r="K8" i="4"/>
  <c r="E8"/>
  <c r="I8"/>
  <c r="K9"/>
  <c r="K16" s="1"/>
  <c r="I9"/>
  <c r="I16" s="1"/>
  <c r="E9"/>
  <c r="J9" s="1"/>
  <c r="H8" l="1"/>
  <c r="J8"/>
  <c r="J16" s="1"/>
  <c r="H9"/>
  <c r="H16" s="1"/>
  <c r="H8" i="6"/>
  <c r="H16" s="1"/>
  <c r="J8"/>
  <c r="J16" s="1"/>
</calcChain>
</file>

<file path=xl/sharedStrings.xml><?xml version="1.0" encoding="utf-8"?>
<sst xmlns="http://schemas.openxmlformats.org/spreadsheetml/2006/main" count="268" uniqueCount="53">
  <si>
    <t>Rate Class</t>
  </si>
  <si>
    <t>2011 Revenue Collected</t>
  </si>
  <si>
    <t>2012 Revenue Collected</t>
  </si>
  <si>
    <t>2012 &amp; Thereafter Distribution Revenue Adjustment (per year)</t>
  </si>
  <si>
    <t>Residential</t>
  </si>
  <si>
    <t>85% - 115%</t>
  </si>
  <si>
    <t>GS &lt; 50 kW</t>
  </si>
  <si>
    <t>80% - 120%</t>
  </si>
  <si>
    <t>GS &gt; 50 kW to 999 kW</t>
  </si>
  <si>
    <t>80% - 180%</t>
  </si>
  <si>
    <t>Intermediate</t>
  </si>
  <si>
    <t>Streetlights</t>
  </si>
  <si>
    <t>70% - 120%</t>
  </si>
  <si>
    <t>Sentinel Lights</t>
  </si>
  <si>
    <t>Unmetered Scattered Loads</t>
  </si>
  <si>
    <t>Intermediate with Self Gen.</t>
  </si>
  <si>
    <t>Approved Revenues (including Misc. Revenue)</t>
  </si>
  <si>
    <t>Approved Costs</t>
  </si>
  <si>
    <t>Proposed 2012 Ratio</t>
  </si>
  <si>
    <t>Proposed 2011 Ratio</t>
  </si>
  <si>
    <t xml:space="preserve"> Distribution Revenue Difference Adjusted to Classes Currently within Board Guidelines</t>
  </si>
  <si>
    <t>Scenario:  Migration of Low-Side Outliers to a Common Unified Ratio</t>
  </si>
  <si>
    <t>Scenario:  Migration of Low-Side Outliers to Lower Band Range</t>
  </si>
  <si>
    <t>Scenario:  Migration of Low-Side Outliers to Lower Band Range and Intermediate Rate Class to 180%</t>
  </si>
  <si>
    <t>Totals</t>
  </si>
  <si>
    <t>Calculations</t>
  </si>
  <si>
    <t>Settlement Agreement Ranges</t>
  </si>
  <si>
    <t xml:space="preserve">2010 Revenue-to-Cost Ratio per Settlement Agreement </t>
  </si>
  <si>
    <t>Percentage Point Difference between 2011 Proposed Ratio and 2010 Cost of Service Ratio</t>
  </si>
  <si>
    <t>2011 Distribution Revenue Adjustment</t>
  </si>
  <si>
    <t>Chatham-Kent Hydro Revenue-to-Cost Ratios</t>
  </si>
  <si>
    <t>Proposed 2011 Revenue-to-Cost Ratios Restated to Remove Permanent Capital Rate Rider Adjustment and Standby Adjustment</t>
  </si>
  <si>
    <t>Revenue-to-Cost Ratios Restated to Remove Permanent Capital Rate Rider Adjustment and Standby Adjustment</t>
  </si>
  <si>
    <t>Approved Revenues (including Misc. Revenue)  Note 1</t>
  </si>
  <si>
    <t>Comparison of Cost of Service Settlement Agreement Cost Ratios with Proposed 2011 IRM Cost Ratios</t>
  </si>
  <si>
    <t>2011 Ratio</t>
  </si>
  <si>
    <t>2012 Ratio</t>
  </si>
  <si>
    <t>2010 Settlement Agreement Ratio</t>
  </si>
  <si>
    <t>(GS &lt;50 Not Adjusted as Already Above Resulting Residential Ratio – i.e. 104.3%)</t>
  </si>
  <si>
    <t>Distribution Revenue Shortfall Adjusted to Residential and Intermediate with Self Generation in a 1:5 Ratio</t>
  </si>
  <si>
    <t>Scenario:  Adjustment to Settlement Agreement Ranges with,</t>
  </si>
  <si>
    <t>Distribution Revenue Shortfall Recovered from Rate Classes in Proportion to Distribution Revenue Percentages</t>
  </si>
  <si>
    <t xml:space="preserve">Proposed 2011 Ratio                  </t>
  </si>
  <si>
    <t xml:space="preserve">   </t>
  </si>
  <si>
    <t>Note 1 --- Revenues (including Misc. Revenue) in the EB-2009-0261 Proposed Settlement Agreement, Exhibit L, page 61 were shown as $15,595,304.  The difference to the total of $15,576,133 above is due to Settlement updates made in the EB-2009-0261 Updated Draft Rate Order.</t>
  </si>
  <si>
    <t>Exhibit B1.1, Attachment 1</t>
  </si>
  <si>
    <t>Exhibit B2.2, Attachment 1</t>
  </si>
  <si>
    <t>Exhibit B2.3, Attachment 1</t>
  </si>
  <si>
    <t>Exhibit B3.3, Attachment 1</t>
  </si>
  <si>
    <t>Exhibit B3.3, Attach 2</t>
  </si>
  <si>
    <t>Exhibit B3.3, Attachment 3</t>
  </si>
  <si>
    <t>Exhibit B3.3, Attachment 4</t>
  </si>
  <si>
    <t>Exhibit B3.3, Attach 5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</si>
</sst>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5" formatCode="_-* #,##0.00_-;\-* #,##0.00_-;_-* &quot;-&quot;??_-;_-@_-"/>
    <numFmt numFmtId="166" formatCode="_-* #,##0_-;\-* #,##0_-;_-* &quot;-&quot;??_-;_-@_-"/>
    <numFmt numFmtId="167" formatCode="0.0%"/>
    <numFmt numFmtId="169" formatCode="&quot;$&quot;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quotePrefix="1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167" fontId="4" fillId="0" borderId="3" xfId="0" applyNumberFormat="1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167" fontId="4" fillId="0" borderId="0" xfId="2" applyNumberFormat="1" applyFont="1"/>
    <xf numFmtId="167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166" fontId="3" fillId="0" borderId="5" xfId="1" applyNumberFormat="1" applyFont="1" applyBorder="1" applyAlignment="1">
      <alignment vertical="top" wrapText="1"/>
    </xf>
    <xf numFmtId="166" fontId="3" fillId="0" borderId="5" xfId="1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indent="5"/>
    </xf>
    <xf numFmtId="0" fontId="4" fillId="0" borderId="0" xfId="0" quotePrefix="1" applyFont="1"/>
    <xf numFmtId="166" fontId="4" fillId="0" borderId="0" xfId="0" applyNumberFormat="1" applyFont="1"/>
    <xf numFmtId="10" fontId="4" fillId="0" borderId="0" xfId="2" applyNumberFormat="1" applyFont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Border="1" applyAlignment="1">
      <alignment vertical="top" wrapText="1"/>
    </xf>
    <xf numFmtId="10" fontId="4" fillId="2" borderId="0" xfId="0" applyNumberFormat="1" applyFont="1" applyFill="1"/>
    <xf numFmtId="165" fontId="4" fillId="2" borderId="0" xfId="0" applyNumberFormat="1" applyFont="1" applyFill="1"/>
    <xf numFmtId="167" fontId="4" fillId="2" borderId="0" xfId="2" applyNumberFormat="1" applyFont="1" applyFill="1"/>
    <xf numFmtId="167" fontId="4" fillId="2" borderId="0" xfId="0" applyNumberFormat="1" applyFont="1" applyFill="1"/>
    <xf numFmtId="167" fontId="4" fillId="0" borderId="0" xfId="0" applyNumberFormat="1" applyFont="1"/>
    <xf numFmtId="166" fontId="4" fillId="2" borderId="1" xfId="0" applyNumberFormat="1" applyFont="1" applyFill="1" applyBorder="1"/>
    <xf numFmtId="166" fontId="4" fillId="2" borderId="0" xfId="0" applyNumberFormat="1" applyFont="1" applyFill="1"/>
    <xf numFmtId="0" fontId="3" fillId="0" borderId="0" xfId="0" quotePrefix="1" applyFont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Alignment="1"/>
    <xf numFmtId="0" fontId="4" fillId="0" borderId="7" xfId="0" applyFont="1" applyBorder="1" applyAlignment="1">
      <alignment vertical="top" wrapText="1"/>
    </xf>
    <xf numFmtId="167" fontId="4" fillId="0" borderId="7" xfId="2" applyNumberFormat="1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167" fontId="4" fillId="0" borderId="7" xfId="0" applyNumberFormat="1" applyFont="1" applyBorder="1" applyAlignment="1">
      <alignment horizontal="right" vertical="top" wrapText="1"/>
    </xf>
    <xf numFmtId="167" fontId="4" fillId="0" borderId="3" xfId="2" applyNumberFormat="1" applyFont="1" applyBorder="1" applyAlignment="1">
      <alignment vertical="top" wrapText="1"/>
    </xf>
    <xf numFmtId="167" fontId="4" fillId="0" borderId="3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167" fontId="4" fillId="0" borderId="4" xfId="2" applyNumberFormat="1" applyFont="1" applyBorder="1" applyAlignment="1">
      <alignment vertical="top" wrapText="1"/>
    </xf>
    <xf numFmtId="167" fontId="4" fillId="0" borderId="4" xfId="0" applyNumberFormat="1" applyFont="1" applyBorder="1" applyAlignment="1">
      <alignment horizontal="right" vertical="top" wrapText="1"/>
    </xf>
    <xf numFmtId="169" fontId="5" fillId="0" borderId="3" xfId="1" applyNumberFormat="1" applyFont="1" applyFill="1" applyBorder="1" applyAlignment="1">
      <alignment horizontal="center"/>
    </xf>
    <xf numFmtId="169" fontId="4" fillId="0" borderId="3" xfId="1" applyNumberFormat="1" applyFont="1" applyBorder="1"/>
    <xf numFmtId="169" fontId="5" fillId="0" borderId="4" xfId="1" applyNumberFormat="1" applyFont="1" applyFill="1" applyBorder="1" applyAlignment="1">
      <alignment horizontal="center"/>
    </xf>
    <xf numFmtId="169" fontId="4" fillId="0" borderId="4" xfId="1" applyNumberFormat="1" applyFont="1" applyBorder="1"/>
    <xf numFmtId="169" fontId="3" fillId="0" borderId="5" xfId="1" applyNumberFormat="1" applyFont="1" applyBorder="1" applyAlignment="1">
      <alignment vertical="top" wrapText="1"/>
    </xf>
    <xf numFmtId="169" fontId="4" fillId="0" borderId="3" xfId="0" applyNumberFormat="1" applyFont="1" applyBorder="1" applyAlignment="1">
      <alignment horizontal="right" vertical="top" wrapText="1"/>
    </xf>
    <xf numFmtId="169" fontId="4" fillId="0" borderId="3" xfId="3" applyNumberFormat="1" applyFont="1" applyFill="1" applyBorder="1"/>
    <xf numFmtId="169" fontId="4" fillId="0" borderId="4" xfId="0" applyNumberFormat="1" applyFont="1" applyBorder="1" applyAlignment="1">
      <alignment horizontal="right" vertical="top" wrapText="1"/>
    </xf>
    <xf numFmtId="169" fontId="4" fillId="0" borderId="4" xfId="3" applyNumberFormat="1" applyFont="1" applyFill="1" applyBorder="1"/>
    <xf numFmtId="169" fontId="3" fillId="0" borderId="5" xfId="3" applyNumberFormat="1" applyFont="1" applyFill="1" applyBorder="1"/>
    <xf numFmtId="169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quotePrefix="1" applyFont="1" applyBorder="1" applyAlignment="1">
      <alignment horizontal="center" vertical="top" wrapText="1"/>
    </xf>
    <xf numFmtId="0" fontId="7" fillId="0" borderId="0" xfId="0" applyFont="1"/>
    <xf numFmtId="0" fontId="6" fillId="0" borderId="1" xfId="0" applyFont="1" applyBorder="1" applyAlignment="1">
      <alignment vertical="top" wrapText="1"/>
    </xf>
    <xf numFmtId="169" fontId="6" fillId="0" borderId="5" xfId="1" applyNumberFormat="1" applyFont="1" applyBorder="1" applyAlignment="1">
      <alignment vertical="top" wrapText="1"/>
    </xf>
    <xf numFmtId="166" fontId="6" fillId="0" borderId="5" xfId="1" applyNumberFormat="1" applyFont="1" applyBorder="1" applyAlignment="1">
      <alignment vertical="top" wrapText="1"/>
    </xf>
    <xf numFmtId="166" fontId="6" fillId="0" borderId="5" xfId="1" applyNumberFormat="1" applyFont="1" applyBorder="1" applyAlignment="1">
      <alignment horizontal="center" vertical="top" wrapText="1"/>
    </xf>
    <xf numFmtId="169" fontId="6" fillId="0" borderId="5" xfId="3" applyNumberFormat="1" applyFont="1" applyFill="1" applyBorder="1"/>
    <xf numFmtId="10" fontId="6" fillId="0" borderId="5" xfId="1" applyNumberFormat="1" applyFont="1" applyBorder="1" applyAlignment="1">
      <alignment vertical="top" wrapText="1"/>
    </xf>
    <xf numFmtId="169" fontId="6" fillId="0" borderId="6" xfId="3" applyNumberFormat="1" applyFont="1" applyFill="1" applyBorder="1"/>
  </cellXfs>
  <cellStyles count="4"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zoomScaleNormal="100" workbookViewId="0">
      <selection sqref="A1:K1"/>
    </sheetView>
  </sheetViews>
  <sheetFormatPr defaultRowHeight="12.75"/>
  <cols>
    <col min="1" max="1" width="31.7109375" style="1" customWidth="1"/>
    <col min="2" max="3" width="13.7109375" style="1" customWidth="1"/>
    <col min="4" max="6" width="10.7109375" style="1" customWidth="1"/>
    <col min="7" max="7" width="17.5703125" style="1" customWidth="1"/>
    <col min="8" max="11" width="13.7109375" style="1" customWidth="1"/>
    <col min="12" max="12" width="11.28515625" style="1" bestFit="1" customWidth="1"/>
    <col min="13" max="16384" width="9.140625" style="1"/>
  </cols>
  <sheetData>
    <row r="1" spans="1:12">
      <c r="A1" s="51" t="s">
        <v>45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2" s="57" customFormat="1" ht="72">
      <c r="A6" s="55" t="s">
        <v>0</v>
      </c>
      <c r="B6" s="55" t="s">
        <v>33</v>
      </c>
      <c r="C6" s="55" t="s">
        <v>17</v>
      </c>
      <c r="D6" s="56" t="s">
        <v>37</v>
      </c>
      <c r="E6" s="55" t="s">
        <v>19</v>
      </c>
      <c r="F6" s="55" t="s">
        <v>18</v>
      </c>
      <c r="G6" s="55" t="s">
        <v>26</v>
      </c>
      <c r="H6" s="55" t="s">
        <v>1</v>
      </c>
      <c r="I6" s="55" t="s">
        <v>2</v>
      </c>
      <c r="J6" s="56" t="s">
        <v>29</v>
      </c>
      <c r="K6" s="55" t="s">
        <v>3</v>
      </c>
    </row>
    <row r="7" spans="1:12">
      <c r="A7" s="5" t="s">
        <v>4</v>
      </c>
      <c r="B7" s="40">
        <v>8748212.7631921824</v>
      </c>
      <c r="C7" s="41">
        <v>9238066.0271372441</v>
      </c>
      <c r="D7" s="6">
        <f t="shared" ref="D7:D14" si="0">B7/C7</f>
        <v>0.94697447901908305</v>
      </c>
      <c r="E7" s="6">
        <f t="shared" ref="E7:E14" si="1">(F7+D7)/2</f>
        <v>0.96208118950954158</v>
      </c>
      <c r="F7" s="6">
        <v>0.9771879</v>
      </c>
      <c r="G7" s="7" t="s">
        <v>5</v>
      </c>
      <c r="H7" s="45">
        <f t="shared" ref="H7:H14" si="2">$C7*E7</f>
        <v>8887769.552155884</v>
      </c>
      <c r="I7" s="45">
        <f t="shared" ref="I7:I14" si="3">$C7*F7</f>
        <v>9027326.3411195874</v>
      </c>
      <c r="J7" s="46">
        <f t="shared" ref="J7:J14" si="4">(E7-D7)*C7</f>
        <v>139556.78896370277</v>
      </c>
      <c r="K7" s="46">
        <f t="shared" ref="K7:K14" si="5">(F7-D7)*C7</f>
        <v>279113.57792740449</v>
      </c>
    </row>
    <row r="8" spans="1:12">
      <c r="A8" s="5" t="s">
        <v>6</v>
      </c>
      <c r="B8" s="40">
        <v>2425802.313620355</v>
      </c>
      <c r="C8" s="41">
        <v>2275268.0043256171</v>
      </c>
      <c r="D8" s="6">
        <f t="shared" si="0"/>
        <v>1.066161133109836</v>
      </c>
      <c r="E8" s="6">
        <f t="shared" si="1"/>
        <v>1.066161133109836</v>
      </c>
      <c r="F8" s="6">
        <v>1.066161133109836</v>
      </c>
      <c r="G8" s="7" t="s">
        <v>7</v>
      </c>
      <c r="H8" s="45">
        <f t="shared" si="2"/>
        <v>2425802.313620355</v>
      </c>
      <c r="I8" s="45">
        <f t="shared" si="3"/>
        <v>2425802.313620355</v>
      </c>
      <c r="J8" s="46">
        <f t="shared" si="4"/>
        <v>0</v>
      </c>
      <c r="K8" s="46">
        <f t="shared" si="5"/>
        <v>0</v>
      </c>
    </row>
    <row r="9" spans="1:12">
      <c r="A9" s="5" t="s">
        <v>8</v>
      </c>
      <c r="B9" s="40">
        <v>1812264.173941734</v>
      </c>
      <c r="C9" s="41">
        <v>2479796.8669070303</v>
      </c>
      <c r="D9" s="6">
        <f t="shared" si="0"/>
        <v>0.73081154272209081</v>
      </c>
      <c r="E9" s="6">
        <f t="shared" si="1"/>
        <v>0.86540577136104546</v>
      </c>
      <c r="F9" s="6">
        <v>1</v>
      </c>
      <c r="G9" s="7" t="s">
        <v>9</v>
      </c>
      <c r="H9" s="45">
        <f t="shared" si="2"/>
        <v>2146030.5204243823</v>
      </c>
      <c r="I9" s="45">
        <f t="shared" si="3"/>
        <v>2479796.8669070303</v>
      </c>
      <c r="J9" s="46">
        <f t="shared" si="4"/>
        <v>333766.34648264822</v>
      </c>
      <c r="K9" s="46">
        <f t="shared" si="5"/>
        <v>667532.69296529621</v>
      </c>
      <c r="L9" s="8"/>
    </row>
    <row r="10" spans="1:12">
      <c r="A10" s="5" t="s">
        <v>10</v>
      </c>
      <c r="B10" s="40">
        <v>2087955.0059307856</v>
      </c>
      <c r="C10" s="41">
        <v>864542.10752421292</v>
      </c>
      <c r="D10" s="6">
        <f t="shared" si="0"/>
        <v>2.4150992620938467</v>
      </c>
      <c r="E10" s="6">
        <f t="shared" si="1"/>
        <v>1.7825496310469233</v>
      </c>
      <c r="F10" s="6">
        <v>1.1499999999999999</v>
      </c>
      <c r="G10" s="7" t="s">
        <v>5</v>
      </c>
      <c r="H10" s="45">
        <f t="shared" si="2"/>
        <v>1541089.2147918153</v>
      </c>
      <c r="I10" s="45">
        <f t="shared" si="3"/>
        <v>994223.42365284474</v>
      </c>
      <c r="J10" s="46">
        <f t="shared" si="4"/>
        <v>-546865.79113897041</v>
      </c>
      <c r="K10" s="46">
        <f t="shared" si="5"/>
        <v>-1093731.5822779408</v>
      </c>
    </row>
    <row r="11" spans="1:12">
      <c r="A11" s="5" t="s">
        <v>11</v>
      </c>
      <c r="B11" s="40">
        <v>210883.83581397231</v>
      </c>
      <c r="C11" s="41">
        <v>309679.05494858266</v>
      </c>
      <c r="D11" s="6">
        <f t="shared" si="0"/>
        <v>0.68097545650604707</v>
      </c>
      <c r="E11" s="6">
        <f t="shared" si="1"/>
        <v>0.81548772825302351</v>
      </c>
      <c r="F11" s="6">
        <v>0.95</v>
      </c>
      <c r="G11" s="7" t="s">
        <v>12</v>
      </c>
      <c r="H11" s="45">
        <f t="shared" si="2"/>
        <v>252539.4690075629</v>
      </c>
      <c r="I11" s="45">
        <f t="shared" si="3"/>
        <v>294195.10220115352</v>
      </c>
      <c r="J11" s="46">
        <f t="shared" si="4"/>
        <v>41655.633193590598</v>
      </c>
      <c r="K11" s="46">
        <f t="shared" si="5"/>
        <v>83311.266387181196</v>
      </c>
    </row>
    <row r="12" spans="1:12">
      <c r="A12" s="5" t="s">
        <v>13</v>
      </c>
      <c r="B12" s="40">
        <v>26264.010232573386</v>
      </c>
      <c r="C12" s="41">
        <v>43850.479902223822</v>
      </c>
      <c r="D12" s="6">
        <f t="shared" si="0"/>
        <v>0.59894464761014943</v>
      </c>
      <c r="E12" s="6">
        <f t="shared" si="1"/>
        <v>0.77447232380507469</v>
      </c>
      <c r="F12" s="6">
        <v>0.95</v>
      </c>
      <c r="G12" s="7" t="s">
        <v>12</v>
      </c>
      <c r="H12" s="45">
        <f t="shared" si="2"/>
        <v>33960.983069843009</v>
      </c>
      <c r="I12" s="45">
        <f t="shared" si="3"/>
        <v>41657.955907112628</v>
      </c>
      <c r="J12" s="46">
        <f t="shared" si="4"/>
        <v>7696.9728372696209</v>
      </c>
      <c r="K12" s="46">
        <f t="shared" si="5"/>
        <v>15393.945674539242</v>
      </c>
    </row>
    <row r="13" spans="1:12">
      <c r="A13" s="5" t="s">
        <v>14</v>
      </c>
      <c r="B13" s="40">
        <v>19463.344593260266</v>
      </c>
      <c r="C13" s="41">
        <v>29402.880174493985</v>
      </c>
      <c r="D13" s="6">
        <f t="shared" si="0"/>
        <v>0.66195367520982062</v>
      </c>
      <c r="E13" s="6">
        <f t="shared" si="1"/>
        <v>0.80597683760491035</v>
      </c>
      <c r="F13" s="6">
        <v>0.95</v>
      </c>
      <c r="G13" s="7" t="s">
        <v>7</v>
      </c>
      <c r="H13" s="45">
        <f t="shared" si="2"/>
        <v>23698.040379514776</v>
      </c>
      <c r="I13" s="45">
        <f t="shared" si="3"/>
        <v>27932.736165769285</v>
      </c>
      <c r="J13" s="46">
        <f t="shared" si="4"/>
        <v>4234.6957862545114</v>
      </c>
      <c r="K13" s="46">
        <f t="shared" si="5"/>
        <v>8469.3915725090192</v>
      </c>
    </row>
    <row r="14" spans="1:12">
      <c r="A14" s="5" t="s">
        <v>15</v>
      </c>
      <c r="B14" s="42">
        <v>245287.115523391</v>
      </c>
      <c r="C14" s="43">
        <v>335527.09192884591</v>
      </c>
      <c r="D14" s="9">
        <f t="shared" si="0"/>
        <v>0.73105010422052064</v>
      </c>
      <c r="E14" s="9">
        <f t="shared" si="1"/>
        <v>0.79052505211026025</v>
      </c>
      <c r="F14" s="9">
        <v>0.85</v>
      </c>
      <c r="G14" s="10" t="s">
        <v>7</v>
      </c>
      <c r="H14" s="47">
        <f t="shared" si="2"/>
        <v>265242.57183145499</v>
      </c>
      <c r="I14" s="47">
        <f t="shared" si="3"/>
        <v>285198.02813951904</v>
      </c>
      <c r="J14" s="48">
        <f t="shared" si="4"/>
        <v>19955.456308063985</v>
      </c>
      <c r="K14" s="48">
        <f t="shared" si="5"/>
        <v>39910.912616128007</v>
      </c>
    </row>
    <row r="15" spans="1:12" s="57" customFormat="1" thickBot="1">
      <c r="A15" s="58" t="s">
        <v>24</v>
      </c>
      <c r="B15" s="59">
        <f>SUM(B7:B14)</f>
        <v>15576132.562848253</v>
      </c>
      <c r="C15" s="59">
        <f>SUM(C7:C14)</f>
        <v>15576132.512848251</v>
      </c>
      <c r="D15" s="63"/>
      <c r="E15" s="60"/>
      <c r="F15" s="60"/>
      <c r="G15" s="61"/>
      <c r="H15" s="59">
        <f>SUM(H7:H14)</f>
        <v>15576132.665280813</v>
      </c>
      <c r="I15" s="59">
        <f>SUM(I7:I14)</f>
        <v>15576132.767713372</v>
      </c>
      <c r="J15" s="62">
        <f>SUM(J7:J14)</f>
        <v>0.10243255932437023</v>
      </c>
      <c r="K15" s="64">
        <f>SUM(K7:K14)</f>
        <v>0.20486511728813639</v>
      </c>
    </row>
    <row r="16" spans="1:12" ht="13.5" thickTop="1">
      <c r="A16" s="13"/>
      <c r="B16" s="13"/>
      <c r="C16" s="13"/>
      <c r="H16" s="50"/>
      <c r="I16" s="50"/>
      <c r="J16" s="50"/>
      <c r="K16" s="50"/>
    </row>
    <row r="18" spans="1:11" ht="30.75" customHeight="1">
      <c r="A18" s="53" t="s">
        <v>44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>
      <c r="A19" s="14" t="s">
        <v>43</v>
      </c>
      <c r="J19" s="15"/>
      <c r="K19" s="15"/>
    </row>
    <row r="22" spans="1:11">
      <c r="K22" s="8"/>
    </row>
    <row r="23" spans="1:11">
      <c r="K23" s="8"/>
    </row>
    <row r="24" spans="1:11">
      <c r="K24" s="8"/>
    </row>
    <row r="25" spans="1:11">
      <c r="K25" s="8"/>
    </row>
    <row r="26" spans="1:11">
      <c r="K26" s="8"/>
    </row>
    <row r="27" spans="1:11">
      <c r="K27" s="8"/>
    </row>
    <row r="28" spans="1:11">
      <c r="K28" s="8"/>
    </row>
    <row r="29" spans="1:11">
      <c r="K29" s="8"/>
    </row>
    <row r="30" spans="1:11">
      <c r="K30" s="8"/>
    </row>
  </sheetData>
  <mergeCells count="4">
    <mergeCell ref="A1:K1"/>
    <mergeCell ref="A3:K3"/>
    <mergeCell ref="A2:K2"/>
    <mergeCell ref="A18:K18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zoomScaleNormal="100" workbookViewId="0">
      <selection sqref="A1:K1"/>
    </sheetView>
  </sheetViews>
  <sheetFormatPr defaultRowHeight="12.75"/>
  <cols>
    <col min="1" max="1" width="31.7109375" style="1" customWidth="1"/>
    <col min="2" max="3" width="13.7109375" style="1" customWidth="1"/>
    <col min="4" max="6" width="10.7109375" style="1" customWidth="1"/>
    <col min="7" max="7" width="17.5703125" style="1" customWidth="1"/>
    <col min="8" max="11" width="13.7109375" style="1" customWidth="1"/>
    <col min="12" max="12" width="6.28515625" style="1" customWidth="1"/>
    <col min="13" max="13" width="11.140625" style="16" customWidth="1"/>
    <col min="14" max="14" width="11.140625" style="1" customWidth="1"/>
    <col min="15" max="16384" width="9.140625" style="1"/>
  </cols>
  <sheetData>
    <row r="1" spans="1:11">
      <c r="A1" s="51" t="s">
        <v>46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52" t="s">
        <v>40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>
      <c r="A5" s="52" t="s">
        <v>41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8" spans="1:11" ht="76.5">
      <c r="A8" s="3" t="s">
        <v>0</v>
      </c>
      <c r="B8" s="3" t="s">
        <v>16</v>
      </c>
      <c r="C8" s="3" t="s">
        <v>17</v>
      </c>
      <c r="D8" s="4" t="s">
        <v>37</v>
      </c>
      <c r="E8" s="3" t="s">
        <v>35</v>
      </c>
      <c r="F8" s="3" t="s">
        <v>36</v>
      </c>
      <c r="G8" s="3" t="s">
        <v>26</v>
      </c>
      <c r="H8" s="3" t="s">
        <v>1</v>
      </c>
      <c r="I8" s="3" t="s">
        <v>2</v>
      </c>
      <c r="J8" s="4" t="s">
        <v>29</v>
      </c>
      <c r="K8" s="3" t="s">
        <v>3</v>
      </c>
    </row>
    <row r="9" spans="1:11">
      <c r="A9" s="5" t="s">
        <v>4</v>
      </c>
      <c r="B9" s="40">
        <v>8748212.7631921824</v>
      </c>
      <c r="C9" s="41">
        <v>9238066.0271372441</v>
      </c>
      <c r="D9" s="6">
        <f t="shared" ref="D9:D16" si="0">B9/C9</f>
        <v>0.94697447901908305</v>
      </c>
      <c r="E9" s="6">
        <f t="shared" ref="E9:E16" si="1">F21</f>
        <v>0.97802883471478241</v>
      </c>
      <c r="F9" s="6">
        <f t="shared" ref="F9:F16" si="2">F31</f>
        <v>1.009083190410482</v>
      </c>
      <c r="G9" s="7" t="s">
        <v>5</v>
      </c>
      <c r="H9" s="45">
        <f t="shared" ref="H9:H16" si="3">$C9*E9</f>
        <v>9035094.9515392575</v>
      </c>
      <c r="I9" s="45">
        <f t="shared" ref="I9:I16" si="4">$C9*F9</f>
        <v>9321977.1398863364</v>
      </c>
      <c r="J9" s="46">
        <f t="shared" ref="J9:J16" si="5">(E9-D9)*C9</f>
        <v>286882.1883470763</v>
      </c>
      <c r="K9" s="46">
        <f t="shared" ref="K9:K16" si="6">(F9-D9)*C9</f>
        <v>573764.37669415458</v>
      </c>
    </row>
    <row r="10" spans="1:11">
      <c r="A10" s="5" t="s">
        <v>6</v>
      </c>
      <c r="B10" s="40">
        <v>2425802.313620355</v>
      </c>
      <c r="C10" s="41">
        <v>2275268.0043256171</v>
      </c>
      <c r="D10" s="6">
        <f t="shared" si="0"/>
        <v>1.066161133109836</v>
      </c>
      <c r="E10" s="6">
        <f t="shared" si="1"/>
        <v>1.1011240040919872</v>
      </c>
      <c r="F10" s="6">
        <f t="shared" si="2"/>
        <v>1.1360868750741382</v>
      </c>
      <c r="G10" s="7" t="s">
        <v>7</v>
      </c>
      <c r="H10" s="45">
        <f t="shared" si="3"/>
        <v>2505352.2153054085</v>
      </c>
      <c r="I10" s="45">
        <f t="shared" si="4"/>
        <v>2584902.116990461</v>
      </c>
      <c r="J10" s="46">
        <f t="shared" si="5"/>
        <v>79549.90168505325</v>
      </c>
      <c r="K10" s="46">
        <f t="shared" si="6"/>
        <v>159099.803370106</v>
      </c>
    </row>
    <row r="11" spans="1:11">
      <c r="A11" s="5" t="s">
        <v>8</v>
      </c>
      <c r="B11" s="40">
        <v>1812264.173941734</v>
      </c>
      <c r="C11" s="41">
        <v>2479796.8669070303</v>
      </c>
      <c r="D11" s="6">
        <f t="shared" si="0"/>
        <v>0.73081154272209081</v>
      </c>
      <c r="E11" s="6">
        <f t="shared" si="1"/>
        <v>0.78937144422822136</v>
      </c>
      <c r="F11" s="6">
        <f t="shared" si="2"/>
        <v>0.84793134573435203</v>
      </c>
      <c r="G11" s="7" t="s">
        <v>9</v>
      </c>
      <c r="H11" s="45">
        <f t="shared" si="3"/>
        <v>1957480.8342230211</v>
      </c>
      <c r="I11" s="45">
        <f t="shared" si="4"/>
        <v>2102697.4945043079</v>
      </c>
      <c r="J11" s="46">
        <f t="shared" si="5"/>
        <v>145216.66028128684</v>
      </c>
      <c r="K11" s="46">
        <f t="shared" si="6"/>
        <v>290433.32056257391</v>
      </c>
    </row>
    <row r="12" spans="1:11">
      <c r="A12" s="5" t="s">
        <v>10</v>
      </c>
      <c r="B12" s="40">
        <v>2087955.0059307856</v>
      </c>
      <c r="C12" s="41">
        <v>864542.10752421292</v>
      </c>
      <c r="D12" s="6">
        <f t="shared" si="0"/>
        <v>2.4150992620938467</v>
      </c>
      <c r="E12" s="6">
        <f t="shared" si="1"/>
        <v>1.7825496310469233</v>
      </c>
      <c r="F12" s="6">
        <f t="shared" si="2"/>
        <v>1.1499999999999999</v>
      </c>
      <c r="G12" s="7" t="s">
        <v>5</v>
      </c>
      <c r="H12" s="45">
        <f t="shared" si="3"/>
        <v>1541089.2147918153</v>
      </c>
      <c r="I12" s="45">
        <f t="shared" si="4"/>
        <v>994223.42365284474</v>
      </c>
      <c r="J12" s="46">
        <f t="shared" si="5"/>
        <v>-546865.79113897041</v>
      </c>
      <c r="K12" s="46">
        <f t="shared" si="6"/>
        <v>-1093731.5822779408</v>
      </c>
    </row>
    <row r="13" spans="1:11">
      <c r="A13" s="5" t="s">
        <v>11</v>
      </c>
      <c r="B13" s="40">
        <v>210883.83581397231</v>
      </c>
      <c r="C13" s="41">
        <v>309679.05494858266</v>
      </c>
      <c r="D13" s="6">
        <f t="shared" si="0"/>
        <v>0.68097545650604707</v>
      </c>
      <c r="E13" s="6">
        <f t="shared" si="1"/>
        <v>0.71281911475577586</v>
      </c>
      <c r="F13" s="6">
        <f t="shared" si="2"/>
        <v>0.74466277300550476</v>
      </c>
      <c r="G13" s="7" t="s">
        <v>12</v>
      </c>
      <c r="H13" s="45">
        <f t="shared" si="3"/>
        <v>220745.14980685397</v>
      </c>
      <c r="I13" s="45">
        <f t="shared" si="4"/>
        <v>230606.46379973565</v>
      </c>
      <c r="J13" s="46">
        <f t="shared" si="5"/>
        <v>9861.313992881649</v>
      </c>
      <c r="K13" s="46">
        <f t="shared" si="6"/>
        <v>19722.627985763334</v>
      </c>
    </row>
    <row r="14" spans="1:11">
      <c r="A14" s="5" t="s">
        <v>13</v>
      </c>
      <c r="B14" s="40">
        <v>26264.010232573386</v>
      </c>
      <c r="C14" s="41">
        <v>43850.479902223822</v>
      </c>
      <c r="D14" s="6">
        <f t="shared" si="0"/>
        <v>0.59894464761014943</v>
      </c>
      <c r="E14" s="6">
        <f t="shared" si="1"/>
        <v>0.66911365491583596</v>
      </c>
      <c r="F14" s="6">
        <f t="shared" si="2"/>
        <v>0.7392826622215225</v>
      </c>
      <c r="G14" s="7" t="s">
        <v>12</v>
      </c>
      <c r="H14" s="45">
        <f t="shared" si="3"/>
        <v>29340.95487719039</v>
      </c>
      <c r="I14" s="45">
        <f t="shared" si="4"/>
        <v>32417.899521807394</v>
      </c>
      <c r="J14" s="46">
        <f t="shared" si="5"/>
        <v>3076.9446446170041</v>
      </c>
      <c r="K14" s="46">
        <f t="shared" si="6"/>
        <v>6153.8892892340082</v>
      </c>
    </row>
    <row r="15" spans="1:11">
      <c r="A15" s="5" t="s">
        <v>14</v>
      </c>
      <c r="B15" s="40">
        <v>19463.344593260266</v>
      </c>
      <c r="C15" s="41">
        <v>29402.880174493985</v>
      </c>
      <c r="D15" s="6">
        <f t="shared" si="0"/>
        <v>0.66195367520982062</v>
      </c>
      <c r="E15" s="6">
        <f t="shared" si="1"/>
        <v>0.75268443841019239</v>
      </c>
      <c r="F15" s="6">
        <f t="shared" si="2"/>
        <v>0.84341520161056405</v>
      </c>
      <c r="G15" s="7" t="s">
        <v>7</v>
      </c>
      <c r="H15" s="45">
        <f t="shared" si="3"/>
        <v>22131.090351781186</v>
      </c>
      <c r="I15" s="45">
        <f t="shared" si="4"/>
        <v>24798.836110302102</v>
      </c>
      <c r="J15" s="46">
        <f t="shared" si="5"/>
        <v>2667.7457585209195</v>
      </c>
      <c r="K15" s="46">
        <f t="shared" si="6"/>
        <v>5335.4915170418353</v>
      </c>
    </row>
    <row r="16" spans="1:11">
      <c r="A16" s="5" t="s">
        <v>15</v>
      </c>
      <c r="B16" s="42">
        <v>245287.115523391</v>
      </c>
      <c r="C16" s="43">
        <v>335527.09192884591</v>
      </c>
      <c r="D16" s="9">
        <f t="shared" si="0"/>
        <v>0.73105010422052064</v>
      </c>
      <c r="E16" s="9">
        <f t="shared" si="1"/>
        <v>0.78949854818013065</v>
      </c>
      <c r="F16" s="9">
        <f t="shared" si="2"/>
        <v>0.84794699213974067</v>
      </c>
      <c r="G16" s="10" t="s">
        <v>7</v>
      </c>
      <c r="H16" s="47">
        <f t="shared" si="3"/>
        <v>264898.15195292508</v>
      </c>
      <c r="I16" s="47">
        <f t="shared" si="4"/>
        <v>284509.18838245916</v>
      </c>
      <c r="J16" s="48">
        <f t="shared" si="5"/>
        <v>19611.03642953407</v>
      </c>
      <c r="K16" s="48">
        <f t="shared" si="6"/>
        <v>39222.072859068139</v>
      </c>
    </row>
    <row r="17" spans="1:11" ht="13.5" thickBot="1">
      <c r="A17" s="54" t="s">
        <v>24</v>
      </c>
      <c r="B17" s="44">
        <f>SUM(B9:B16)</f>
        <v>15576132.562848253</v>
      </c>
      <c r="C17" s="44">
        <f>SUM(C9:C16)</f>
        <v>15576132.512848251</v>
      </c>
      <c r="D17" s="11"/>
      <c r="E17" s="11"/>
      <c r="F17" s="11"/>
      <c r="G17" s="12"/>
      <c r="H17" s="44">
        <f>SUM(H9:H16)</f>
        <v>15576132.562848251</v>
      </c>
      <c r="I17" s="44">
        <f>SUM(I9:I16)</f>
        <v>15576132.562848253</v>
      </c>
      <c r="J17" s="49">
        <f>SUM(J9:J16)</f>
        <v>-4.1109160520136356E-10</v>
      </c>
      <c r="K17" s="49">
        <f>SUM(K9:K16)</f>
        <v>1.076841726899147E-9</v>
      </c>
    </row>
    <row r="18" spans="1:11" ht="13.5" thickTop="1">
      <c r="A18" s="13"/>
      <c r="B18" s="13"/>
      <c r="C18" s="13"/>
      <c r="H18" s="15"/>
      <c r="I18" s="15"/>
      <c r="J18" s="15"/>
    </row>
    <row r="19" spans="1:11" hidden="1">
      <c r="A19" s="17" t="s">
        <v>25</v>
      </c>
      <c r="B19" s="18"/>
      <c r="C19" s="18"/>
      <c r="D19" s="18"/>
      <c r="E19" s="18"/>
      <c r="F19" s="18"/>
    </row>
    <row r="20" spans="1:11" hidden="1">
      <c r="A20" s="17"/>
      <c r="B20" s="18"/>
      <c r="C20" s="18"/>
      <c r="D20" s="18"/>
      <c r="E20" s="18"/>
      <c r="F20" s="18"/>
    </row>
    <row r="21" spans="1:11" hidden="1">
      <c r="A21" s="19" t="s">
        <v>4</v>
      </c>
      <c r="B21" s="20">
        <f>B9/($B$17-$B$12)</f>
        <v>0.64858374871448998</v>
      </c>
      <c r="C21" s="21">
        <f t="shared" ref="C21:C28" si="7">$C$29*B21</f>
        <v>286882.17549793795</v>
      </c>
      <c r="D21" s="22">
        <f>'Exhibit B3.3, Attach 2'!E8</f>
        <v>0.94697448040997356</v>
      </c>
      <c r="E21" s="22">
        <f t="shared" ref="E21:E28" si="8">C21/C9</f>
        <v>3.1054354304808858E-2</v>
      </c>
      <c r="F21" s="23">
        <f t="shared" ref="F21:F28" si="9">D21+E21</f>
        <v>0.97802883471478241</v>
      </c>
      <c r="K21" s="24"/>
    </row>
    <row r="22" spans="1:11" hidden="1">
      <c r="A22" s="19" t="s">
        <v>6</v>
      </c>
      <c r="B22" s="20">
        <f>B10/($B$17-$B$12)</f>
        <v>0.17984655846825445</v>
      </c>
      <c r="C22" s="21">
        <f t="shared" si="7"/>
        <v>79549.899379150535</v>
      </c>
      <c r="D22" s="22">
        <f>'Exhibit B3.3, Attach 2'!E9</f>
        <v>1.0661611341233002</v>
      </c>
      <c r="E22" s="22">
        <f t="shared" si="8"/>
        <v>3.4962869968687006E-2</v>
      </c>
      <c r="F22" s="23">
        <f t="shared" si="9"/>
        <v>1.1011240040919872</v>
      </c>
      <c r="K22" s="24"/>
    </row>
    <row r="23" spans="1:11" hidden="1">
      <c r="A23" s="19" t="s">
        <v>8</v>
      </c>
      <c r="B23" s="20">
        <f>B11/($B$17-$B$12)</f>
        <v>0.13435945414377398</v>
      </c>
      <c r="C23" s="21">
        <f t="shared" si="7"/>
        <v>59430.000489341859</v>
      </c>
      <c r="D23" s="22">
        <f>'Exhibit B3.3, Attach 2'!E10</f>
        <v>0.76540577136104537</v>
      </c>
      <c r="E23" s="22">
        <f t="shared" si="8"/>
        <v>2.3965672867175995E-2</v>
      </c>
      <c r="F23" s="23">
        <f t="shared" si="9"/>
        <v>0.78937144422822136</v>
      </c>
      <c r="K23" s="24"/>
    </row>
    <row r="24" spans="1:11" hidden="1">
      <c r="A24" s="19" t="s">
        <v>10</v>
      </c>
      <c r="B24" s="20">
        <v>0</v>
      </c>
      <c r="C24" s="21">
        <f t="shared" si="7"/>
        <v>0</v>
      </c>
      <c r="D24" s="22">
        <f>'Exhibit B3.3, Attach 2'!E11</f>
        <v>1.7825496310469233</v>
      </c>
      <c r="E24" s="22">
        <f t="shared" si="8"/>
        <v>0</v>
      </c>
      <c r="F24" s="23">
        <f t="shared" si="9"/>
        <v>1.7825496310469233</v>
      </c>
      <c r="K24" s="24"/>
    </row>
    <row r="25" spans="1:11" hidden="1">
      <c r="A25" s="19" t="s">
        <v>11</v>
      </c>
      <c r="B25" s="20">
        <f>B13/($B$17-$B$12)</f>
        <v>1.5634716767634754E-2</v>
      </c>
      <c r="C25" s="21">
        <f t="shared" si="7"/>
        <v>6915.5626678638992</v>
      </c>
      <c r="D25" s="22">
        <f>'Exhibit B3.3, Attach 2'!E12</f>
        <v>0.69048772825302351</v>
      </c>
      <c r="E25" s="22">
        <f t="shared" si="8"/>
        <v>2.2331386502752404E-2</v>
      </c>
      <c r="F25" s="23">
        <f t="shared" si="9"/>
        <v>0.71281911475577586</v>
      </c>
      <c r="K25" s="24"/>
    </row>
    <row r="26" spans="1:11" hidden="1">
      <c r="A26" s="19" t="s">
        <v>13</v>
      </c>
      <c r="B26" s="20">
        <f>B14/($B$17-$B$12)</f>
        <v>1.9471874626312122E-3</v>
      </c>
      <c r="C26" s="21">
        <f t="shared" si="7"/>
        <v>861.28179512536087</v>
      </c>
      <c r="D26" s="22">
        <f>'Exhibit B3.3, Attach 2'!E13</f>
        <v>0.64947232380507469</v>
      </c>
      <c r="E26" s="22">
        <f t="shared" si="8"/>
        <v>1.9641331110761277E-2</v>
      </c>
      <c r="F26" s="23">
        <f t="shared" si="9"/>
        <v>0.66911365491583596</v>
      </c>
      <c r="K26" s="24"/>
    </row>
    <row r="27" spans="1:11" hidden="1">
      <c r="A27" s="19" t="s">
        <v>14</v>
      </c>
      <c r="B27" s="20">
        <f>B15/($B$17-$B$12)</f>
        <v>1.4429929107270989E-3</v>
      </c>
      <c r="C27" s="21">
        <f t="shared" si="7"/>
        <v>638.26598535345545</v>
      </c>
      <c r="D27" s="22">
        <f>'Exhibit B3.3, Attach 2'!E14</f>
        <v>0.73097683760491039</v>
      </c>
      <c r="E27" s="22">
        <f t="shared" si="8"/>
        <v>2.1707600805281987E-2</v>
      </c>
      <c r="F27" s="23">
        <f t="shared" si="9"/>
        <v>0.75268443841019239</v>
      </c>
      <c r="K27" s="24"/>
    </row>
    <row r="28" spans="1:11" hidden="1">
      <c r="A28" s="19" t="s">
        <v>15</v>
      </c>
      <c r="B28" s="20">
        <f>B16/($B$17-$B$12)</f>
        <v>1.8185341532488537E-2</v>
      </c>
      <c r="C28" s="21">
        <f t="shared" si="7"/>
        <v>8043.7574196912074</v>
      </c>
      <c r="D28" s="22">
        <f>'Exhibit B3.3, Attach 2'!E15</f>
        <v>0.76552505211026034</v>
      </c>
      <c r="E28" s="22">
        <f t="shared" si="8"/>
        <v>2.3973496069870329E-2</v>
      </c>
      <c r="F28" s="23">
        <f t="shared" si="9"/>
        <v>0.78949854818013065</v>
      </c>
      <c r="K28" s="24"/>
    </row>
    <row r="29" spans="1:11" ht="13.5" hidden="1" thickBot="1">
      <c r="A29" s="18"/>
      <c r="B29" s="18"/>
      <c r="C29" s="25">
        <f>'Exhibit B3.3, Attach 2'!K16/-2</f>
        <v>442320.94323446427</v>
      </c>
      <c r="D29" s="18"/>
      <c r="E29" s="18"/>
      <c r="F29" s="18"/>
    </row>
    <row r="30" spans="1:11" ht="13.5" hidden="1" thickTop="1">
      <c r="A30" s="18"/>
      <c r="B30" s="18"/>
      <c r="C30" s="18"/>
      <c r="D30" s="18"/>
      <c r="E30" s="18"/>
      <c r="F30" s="18"/>
    </row>
    <row r="31" spans="1:11" hidden="1">
      <c r="A31" s="19" t="s">
        <v>4</v>
      </c>
      <c r="B31" s="20">
        <f t="shared" ref="B31:B38" si="10">B21</f>
        <v>0.64858374871448998</v>
      </c>
      <c r="C31" s="26">
        <f t="shared" ref="C31:C38" si="11">$C$39*B31</f>
        <v>573764.3509958759</v>
      </c>
      <c r="D31" s="22">
        <f>'Exhibit B3.3, Attach 2'!F8</f>
        <v>0.94697448180086419</v>
      </c>
      <c r="E31" s="22">
        <f t="shared" ref="E31:E38" si="12">C31/C9</f>
        <v>6.2108708609617716E-2</v>
      </c>
      <c r="F31" s="23">
        <f t="shared" ref="F31:F38" si="13">D31+E31</f>
        <v>1.009083190410482</v>
      </c>
    </row>
    <row r="32" spans="1:11" hidden="1">
      <c r="A32" s="19" t="s">
        <v>6</v>
      </c>
      <c r="B32" s="20">
        <f t="shared" si="10"/>
        <v>0.17984655846825445</v>
      </c>
      <c r="C32" s="26">
        <f t="shared" si="11"/>
        <v>159099.79875830107</v>
      </c>
      <c r="D32" s="22">
        <f>'Exhibit B3.3, Attach 2'!F9</f>
        <v>1.0661611351367641</v>
      </c>
      <c r="E32" s="22">
        <f t="shared" si="12"/>
        <v>6.9925739937374012E-2</v>
      </c>
      <c r="F32" s="23">
        <f t="shared" si="13"/>
        <v>1.1360868750741382</v>
      </c>
    </row>
    <row r="33" spans="1:6" hidden="1">
      <c r="A33" s="19" t="s">
        <v>8</v>
      </c>
      <c r="B33" s="20">
        <f t="shared" si="10"/>
        <v>0.13435945414377398</v>
      </c>
      <c r="C33" s="26">
        <f t="shared" si="11"/>
        <v>118860.00097868372</v>
      </c>
      <c r="D33" s="22">
        <f>'Exhibit B3.3, Attach 2'!F10</f>
        <v>0.8</v>
      </c>
      <c r="E33" s="22">
        <f t="shared" si="12"/>
        <v>4.7931345734351989E-2</v>
      </c>
      <c r="F33" s="23">
        <f t="shared" si="13"/>
        <v>0.84793134573435203</v>
      </c>
    </row>
    <row r="34" spans="1:6" hidden="1">
      <c r="A34" s="19" t="s">
        <v>10</v>
      </c>
      <c r="B34" s="20">
        <f t="shared" si="10"/>
        <v>0</v>
      </c>
      <c r="C34" s="26">
        <f t="shared" si="11"/>
        <v>0</v>
      </c>
      <c r="D34" s="22">
        <f>'Exhibit B3.3, Attach 2'!F11</f>
        <v>1.1499999999999999</v>
      </c>
      <c r="E34" s="22">
        <f t="shared" si="12"/>
        <v>0</v>
      </c>
      <c r="F34" s="23">
        <f t="shared" si="13"/>
        <v>1.1499999999999999</v>
      </c>
    </row>
    <row r="35" spans="1:6" hidden="1">
      <c r="A35" s="19" t="s">
        <v>11</v>
      </c>
      <c r="B35" s="20">
        <f t="shared" si="10"/>
        <v>1.5634716767634754E-2</v>
      </c>
      <c r="C35" s="26">
        <f t="shared" si="11"/>
        <v>13831.125335727798</v>
      </c>
      <c r="D35" s="22">
        <f>'Exhibit B3.3, Attach 2'!F12</f>
        <v>0.7</v>
      </c>
      <c r="E35" s="22">
        <f t="shared" si="12"/>
        <v>4.4662773005504808E-2</v>
      </c>
      <c r="F35" s="23">
        <f t="shared" si="13"/>
        <v>0.74466277300550476</v>
      </c>
    </row>
    <row r="36" spans="1:6" hidden="1">
      <c r="A36" s="19" t="s">
        <v>13</v>
      </c>
      <c r="B36" s="20">
        <f t="shared" si="10"/>
        <v>1.9471874626312122E-3</v>
      </c>
      <c r="C36" s="26">
        <f t="shared" si="11"/>
        <v>1722.5635902507217</v>
      </c>
      <c r="D36" s="22">
        <f>'Exhibit B3.3, Attach 2'!F13</f>
        <v>0.7</v>
      </c>
      <c r="E36" s="22">
        <f t="shared" si="12"/>
        <v>3.9282662221522553E-2</v>
      </c>
      <c r="F36" s="23">
        <f t="shared" si="13"/>
        <v>0.7392826622215225</v>
      </c>
    </row>
    <row r="37" spans="1:6" hidden="1">
      <c r="A37" s="19" t="s">
        <v>14</v>
      </c>
      <c r="B37" s="20">
        <f t="shared" si="10"/>
        <v>1.4429929107270989E-3</v>
      </c>
      <c r="C37" s="26">
        <f t="shared" si="11"/>
        <v>1276.5319707069109</v>
      </c>
      <c r="D37" s="22">
        <f>'Exhibit B3.3, Attach 2'!F14</f>
        <v>0.8</v>
      </c>
      <c r="E37" s="22">
        <f t="shared" si="12"/>
        <v>4.3415201610563975E-2</v>
      </c>
      <c r="F37" s="23">
        <f t="shared" si="13"/>
        <v>0.84341520161056405</v>
      </c>
    </row>
    <row r="38" spans="1:6" hidden="1">
      <c r="A38" s="19" t="s">
        <v>15</v>
      </c>
      <c r="B38" s="20">
        <f t="shared" si="10"/>
        <v>1.8185341532488537E-2</v>
      </c>
      <c r="C38" s="26">
        <f t="shared" si="11"/>
        <v>16087.514839382415</v>
      </c>
      <c r="D38" s="22">
        <f>'Exhibit B3.3, Attach 2'!F15</f>
        <v>0.8</v>
      </c>
      <c r="E38" s="22">
        <f t="shared" si="12"/>
        <v>4.7946992139740657E-2</v>
      </c>
      <c r="F38" s="23">
        <f t="shared" si="13"/>
        <v>0.84794699213974067</v>
      </c>
    </row>
    <row r="39" spans="1:6" ht="13.5" hidden="1" thickBot="1">
      <c r="A39" s="18"/>
      <c r="B39" s="18"/>
      <c r="C39" s="25">
        <f>-'Exhibit B3.3, Attach 2'!K16</f>
        <v>884641.88646892854</v>
      </c>
      <c r="D39" s="18"/>
      <c r="E39" s="18"/>
      <c r="F39" s="18"/>
    </row>
  </sheetData>
  <mergeCells count="5">
    <mergeCell ref="A3:K3"/>
    <mergeCell ref="A4:K4"/>
    <mergeCell ref="A1:K1"/>
    <mergeCell ref="A2:K2"/>
    <mergeCell ref="A5:K5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zoomScaleNormal="100" workbookViewId="0">
      <selection sqref="A1:K1"/>
    </sheetView>
  </sheetViews>
  <sheetFormatPr defaultRowHeight="12.75"/>
  <cols>
    <col min="1" max="1" width="31.7109375" style="1" customWidth="1"/>
    <col min="2" max="3" width="13.7109375" style="1" customWidth="1"/>
    <col min="4" max="6" width="10.7109375" style="1" customWidth="1"/>
    <col min="7" max="7" width="17.5703125" style="1" customWidth="1"/>
    <col min="8" max="11" width="13.7109375" style="1" customWidth="1"/>
    <col min="12" max="12" width="11.28515625" style="1" bestFit="1" customWidth="1"/>
    <col min="13" max="14" width="11.140625" style="1" customWidth="1"/>
    <col min="15" max="16384" width="9.140625" style="1"/>
  </cols>
  <sheetData>
    <row r="1" spans="1:13">
      <c r="A1" s="51" t="s">
        <v>47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3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M2" s="16"/>
    </row>
    <row r="3" spans="1:13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M3" s="16"/>
    </row>
    <row r="4" spans="1:13">
      <c r="A4" s="52" t="s">
        <v>23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7" spans="1:13" s="57" customFormat="1" ht="72">
      <c r="A7" s="55" t="s">
        <v>0</v>
      </c>
      <c r="B7" s="55" t="s">
        <v>16</v>
      </c>
      <c r="C7" s="55" t="s">
        <v>17</v>
      </c>
      <c r="D7" s="56" t="s">
        <v>37</v>
      </c>
      <c r="E7" s="55" t="s">
        <v>35</v>
      </c>
      <c r="F7" s="55" t="s">
        <v>36</v>
      </c>
      <c r="G7" s="55" t="s">
        <v>26</v>
      </c>
      <c r="H7" s="55" t="s">
        <v>1</v>
      </c>
      <c r="I7" s="55" t="s">
        <v>2</v>
      </c>
      <c r="J7" s="56" t="s">
        <v>29</v>
      </c>
      <c r="K7" s="55" t="s">
        <v>3</v>
      </c>
    </row>
    <row r="8" spans="1:13">
      <c r="A8" s="5" t="s">
        <v>4</v>
      </c>
      <c r="B8" s="40">
        <v>8748212.7631921824</v>
      </c>
      <c r="C8" s="41">
        <v>9238066.0271372441</v>
      </c>
      <c r="D8" s="6">
        <f t="shared" ref="D8:D15" si="0">B8/C8</f>
        <v>0.94697447901908305</v>
      </c>
      <c r="E8" s="6">
        <f t="shared" ref="E8:E15" si="1">(F8+D8)/2</f>
        <v>0.94697448040997356</v>
      </c>
      <c r="F8" s="6">
        <v>0.94697448180086419</v>
      </c>
      <c r="G8" s="7" t="s">
        <v>5</v>
      </c>
      <c r="H8" s="45">
        <f t="shared" ref="H8:H15" si="2">$C8*E8</f>
        <v>8748212.7760413196</v>
      </c>
      <c r="I8" s="45">
        <f t="shared" ref="I8:I15" si="3">$C8*F8</f>
        <v>8748212.7888904605</v>
      </c>
      <c r="J8" s="46">
        <f t="shared" ref="J8:J15" si="4">(E8-D8)*C8</f>
        <v>1.2849138403694855E-2</v>
      </c>
      <c r="K8" s="46">
        <f t="shared" ref="K8:K15" si="5">(F8-D8)*C8</f>
        <v>2.5698277833021071E-2</v>
      </c>
    </row>
    <row r="9" spans="1:13">
      <c r="A9" s="5" t="s">
        <v>6</v>
      </c>
      <c r="B9" s="40">
        <v>2425802.313620355</v>
      </c>
      <c r="C9" s="41">
        <v>2275268.0043256171</v>
      </c>
      <c r="D9" s="6">
        <f t="shared" si="0"/>
        <v>1.066161133109836</v>
      </c>
      <c r="E9" s="6">
        <f t="shared" si="1"/>
        <v>1.0661611341233002</v>
      </c>
      <c r="F9" s="6">
        <v>1.0661611351367641</v>
      </c>
      <c r="G9" s="7" t="s">
        <v>7</v>
      </c>
      <c r="H9" s="45">
        <f t="shared" si="2"/>
        <v>2425802.3159262575</v>
      </c>
      <c r="I9" s="45">
        <f t="shared" si="3"/>
        <v>2425802.3182321601</v>
      </c>
      <c r="J9" s="46">
        <f t="shared" si="4"/>
        <v>2.3059026710867997E-3</v>
      </c>
      <c r="K9" s="46">
        <f t="shared" si="5"/>
        <v>4.6118048369626135E-3</v>
      </c>
    </row>
    <row r="10" spans="1:13">
      <c r="A10" s="5" t="s">
        <v>8</v>
      </c>
      <c r="B10" s="40">
        <v>1812264.173941734</v>
      </c>
      <c r="C10" s="41">
        <v>2479796.8669070303</v>
      </c>
      <c r="D10" s="6">
        <f t="shared" si="0"/>
        <v>0.73081154272209081</v>
      </c>
      <c r="E10" s="6">
        <f t="shared" si="1"/>
        <v>0.76540577136104537</v>
      </c>
      <c r="F10" s="6">
        <v>0.8</v>
      </c>
      <c r="G10" s="7" t="s">
        <v>9</v>
      </c>
      <c r="H10" s="45">
        <f t="shared" si="2"/>
        <v>1898050.833733679</v>
      </c>
      <c r="I10" s="45">
        <f t="shared" si="3"/>
        <v>1983837.4935256243</v>
      </c>
      <c r="J10" s="46">
        <f t="shared" si="4"/>
        <v>85786.659791944985</v>
      </c>
      <c r="K10" s="46">
        <f t="shared" si="5"/>
        <v>171573.31958389023</v>
      </c>
    </row>
    <row r="11" spans="1:13">
      <c r="A11" s="5" t="s">
        <v>10</v>
      </c>
      <c r="B11" s="40">
        <v>2087955.0059307856</v>
      </c>
      <c r="C11" s="41">
        <v>864542.10752421292</v>
      </c>
      <c r="D11" s="6">
        <f t="shared" si="0"/>
        <v>2.4150992620938467</v>
      </c>
      <c r="E11" s="6">
        <f t="shared" si="1"/>
        <v>2.1075496310469233</v>
      </c>
      <c r="F11" s="6">
        <v>1.8</v>
      </c>
      <c r="G11" s="7" t="s">
        <v>5</v>
      </c>
      <c r="H11" s="45">
        <f t="shared" si="2"/>
        <v>1822065.3997371844</v>
      </c>
      <c r="I11" s="45">
        <f t="shared" si="3"/>
        <v>1556175.7935435832</v>
      </c>
      <c r="J11" s="46">
        <f t="shared" si="4"/>
        <v>-265889.60619360133</v>
      </c>
      <c r="K11" s="46">
        <f t="shared" si="5"/>
        <v>-531779.21238720242</v>
      </c>
    </row>
    <row r="12" spans="1:13">
      <c r="A12" s="5" t="s">
        <v>11</v>
      </c>
      <c r="B12" s="40">
        <v>210883.83581397231</v>
      </c>
      <c r="C12" s="41">
        <v>309679.05494858266</v>
      </c>
      <c r="D12" s="6">
        <f t="shared" si="0"/>
        <v>0.68097545650604707</v>
      </c>
      <c r="E12" s="6">
        <f t="shared" si="1"/>
        <v>0.69048772825302351</v>
      </c>
      <c r="F12" s="6">
        <v>0.7</v>
      </c>
      <c r="G12" s="7" t="s">
        <v>12</v>
      </c>
      <c r="H12" s="45">
        <f t="shared" si="2"/>
        <v>213829.58713899009</v>
      </c>
      <c r="I12" s="45">
        <f t="shared" si="3"/>
        <v>216775.33846400786</v>
      </c>
      <c r="J12" s="46">
        <f t="shared" si="4"/>
        <v>2945.7513250177681</v>
      </c>
      <c r="K12" s="46">
        <f t="shared" si="5"/>
        <v>5891.5026500355361</v>
      </c>
    </row>
    <row r="13" spans="1:13">
      <c r="A13" s="5" t="s">
        <v>13</v>
      </c>
      <c r="B13" s="40">
        <v>26264.010232573386</v>
      </c>
      <c r="C13" s="41">
        <v>43850.479902223822</v>
      </c>
      <c r="D13" s="6">
        <f t="shared" si="0"/>
        <v>0.59894464761014943</v>
      </c>
      <c r="E13" s="6">
        <f t="shared" si="1"/>
        <v>0.64947232380507469</v>
      </c>
      <c r="F13" s="6">
        <v>0.7</v>
      </c>
      <c r="G13" s="7" t="s">
        <v>12</v>
      </c>
      <c r="H13" s="45">
        <f t="shared" si="2"/>
        <v>28479.67308206503</v>
      </c>
      <c r="I13" s="45">
        <f t="shared" si="3"/>
        <v>30695.335931556674</v>
      </c>
      <c r="J13" s="46">
        <f t="shared" si="4"/>
        <v>2215.6628494916436</v>
      </c>
      <c r="K13" s="46">
        <f t="shared" si="5"/>
        <v>4431.3256989832871</v>
      </c>
    </row>
    <row r="14" spans="1:13">
      <c r="A14" s="5" t="s">
        <v>14</v>
      </c>
      <c r="B14" s="40">
        <v>19463.344593260266</v>
      </c>
      <c r="C14" s="41">
        <v>29402.880174493985</v>
      </c>
      <c r="D14" s="6">
        <f t="shared" si="0"/>
        <v>0.66195367520982062</v>
      </c>
      <c r="E14" s="6">
        <f t="shared" si="1"/>
        <v>0.73097683760491039</v>
      </c>
      <c r="F14" s="6">
        <v>0.8</v>
      </c>
      <c r="G14" s="7" t="s">
        <v>7</v>
      </c>
      <c r="H14" s="45">
        <f t="shared" si="2"/>
        <v>21492.824366427729</v>
      </c>
      <c r="I14" s="45">
        <f t="shared" si="3"/>
        <v>23522.304139595188</v>
      </c>
      <c r="J14" s="46">
        <f t="shared" si="4"/>
        <v>2029.4797731674637</v>
      </c>
      <c r="K14" s="46">
        <f t="shared" si="5"/>
        <v>4058.9595463349237</v>
      </c>
    </row>
    <row r="15" spans="1:13">
      <c r="A15" s="5" t="s">
        <v>15</v>
      </c>
      <c r="B15" s="42">
        <v>245287.115523391</v>
      </c>
      <c r="C15" s="43">
        <v>335527.09192884591</v>
      </c>
      <c r="D15" s="9">
        <f t="shared" si="0"/>
        <v>0.73105010422052064</v>
      </c>
      <c r="E15" s="9">
        <f t="shared" si="1"/>
        <v>0.76552505211026034</v>
      </c>
      <c r="F15" s="9">
        <v>0.8</v>
      </c>
      <c r="G15" s="10" t="s">
        <v>7</v>
      </c>
      <c r="H15" s="47">
        <f t="shared" si="2"/>
        <v>256854.39453323389</v>
      </c>
      <c r="I15" s="47">
        <f t="shared" si="3"/>
        <v>268421.67354307673</v>
      </c>
      <c r="J15" s="48">
        <f t="shared" si="4"/>
        <v>11567.279009842867</v>
      </c>
      <c r="K15" s="48">
        <f t="shared" si="5"/>
        <v>23134.558019685734</v>
      </c>
    </row>
    <row r="16" spans="1:13" s="57" customFormat="1" thickBot="1">
      <c r="A16" s="58" t="s">
        <v>24</v>
      </c>
      <c r="B16" s="59">
        <f>SUM(B8:B15)</f>
        <v>15576132.562848253</v>
      </c>
      <c r="C16" s="59">
        <f>SUM(C8:C15)</f>
        <v>15576132.512848251</v>
      </c>
      <c r="D16" s="60"/>
      <c r="E16" s="60"/>
      <c r="F16" s="60"/>
      <c r="G16" s="61"/>
      <c r="H16" s="59">
        <f>SUM(H8:H15)</f>
        <v>15414787.804559158</v>
      </c>
      <c r="I16" s="59">
        <f>SUM(I8:I15)</f>
        <v>15253443.046270065</v>
      </c>
      <c r="J16" s="62">
        <f>SUM(J8:J15)</f>
        <v>-161344.75828909551</v>
      </c>
      <c r="K16" s="62">
        <f>SUM(K8:K15)</f>
        <v>-322689.51657819009</v>
      </c>
    </row>
    <row r="17" spans="1:3" ht="13.5" thickTop="1">
      <c r="A17" s="13"/>
      <c r="B17" s="13"/>
      <c r="C17" s="13"/>
    </row>
  </sheetData>
  <mergeCells count="4">
    <mergeCell ref="A1:K1"/>
    <mergeCell ref="A2:K2"/>
    <mergeCell ref="A4:K4"/>
    <mergeCell ref="A3:K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6"/>
  <sheetViews>
    <sheetView zoomScaleNormal="100" workbookViewId="0">
      <selection sqref="A1:E1"/>
    </sheetView>
  </sheetViews>
  <sheetFormatPr defaultRowHeight="12.75"/>
  <cols>
    <col min="1" max="1" width="31.7109375" style="1" customWidth="1"/>
    <col min="2" max="5" width="22.28515625" style="1" customWidth="1"/>
    <col min="6" max="6" width="11.28515625" style="1" bestFit="1" customWidth="1"/>
    <col min="7" max="16384" width="9.140625" style="1"/>
  </cols>
  <sheetData>
    <row r="1" spans="1:11">
      <c r="A1" s="51" t="s">
        <v>48</v>
      </c>
      <c r="B1" s="51"/>
      <c r="C1" s="51"/>
      <c r="D1" s="51"/>
      <c r="E1" s="51"/>
    </row>
    <row r="2" spans="1:11">
      <c r="A2" s="52" t="s">
        <v>30</v>
      </c>
      <c r="B2" s="52"/>
      <c r="C2" s="52"/>
      <c r="D2" s="52"/>
      <c r="E2" s="52"/>
      <c r="F2" s="27"/>
      <c r="G2" s="27"/>
      <c r="H2" s="27"/>
      <c r="I2" s="27"/>
      <c r="J2" s="27"/>
      <c r="K2" s="27"/>
    </row>
    <row r="3" spans="1:11">
      <c r="A3" s="51" t="s">
        <v>34</v>
      </c>
      <c r="B3" s="51"/>
      <c r="C3" s="51"/>
      <c r="D3" s="51"/>
      <c r="E3" s="51"/>
    </row>
    <row r="4" spans="1:11">
      <c r="A4" s="51" t="s">
        <v>31</v>
      </c>
      <c r="B4" s="51"/>
      <c r="C4" s="51"/>
      <c r="D4" s="51"/>
      <c r="E4" s="51"/>
      <c r="F4" s="30"/>
      <c r="G4" s="30"/>
      <c r="H4" s="30"/>
      <c r="I4" s="30"/>
      <c r="J4" s="30"/>
      <c r="K4" s="30"/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7" spans="1:11" ht="51">
      <c r="A7" s="3" t="s">
        <v>0</v>
      </c>
      <c r="B7" s="4" t="s">
        <v>27</v>
      </c>
      <c r="C7" s="3" t="s">
        <v>42</v>
      </c>
      <c r="D7" s="3" t="s">
        <v>26</v>
      </c>
      <c r="E7" s="3" t="s">
        <v>28</v>
      </c>
    </row>
    <row r="8" spans="1:11">
      <c r="A8" s="31" t="s">
        <v>4</v>
      </c>
      <c r="B8" s="32">
        <v>0.94697448180086419</v>
      </c>
      <c r="C8" s="32">
        <v>0.96182999090043197</v>
      </c>
      <c r="D8" s="33" t="s">
        <v>5</v>
      </c>
      <c r="E8" s="34">
        <f t="shared" ref="E8:E15" si="0">C8-B8</f>
        <v>1.4855509099567787E-2</v>
      </c>
    </row>
    <row r="9" spans="1:11">
      <c r="A9" s="5" t="s">
        <v>6</v>
      </c>
      <c r="B9" s="35">
        <v>1.0661611351367641</v>
      </c>
      <c r="C9" s="35">
        <v>1.0661611341233002</v>
      </c>
      <c r="D9" s="7" t="s">
        <v>7</v>
      </c>
      <c r="E9" s="36">
        <f t="shared" si="0"/>
        <v>-1.0134639794046052E-9</v>
      </c>
    </row>
    <row r="10" spans="1:11">
      <c r="A10" s="5" t="s">
        <v>8</v>
      </c>
      <c r="B10" s="35">
        <v>0.73081150349876789</v>
      </c>
      <c r="C10" s="35">
        <v>0.86540575174938394</v>
      </c>
      <c r="D10" s="7" t="s">
        <v>9</v>
      </c>
      <c r="E10" s="36">
        <f t="shared" si="0"/>
        <v>0.13459424825061606</v>
      </c>
      <c r="F10" s="8"/>
    </row>
    <row r="11" spans="1:11">
      <c r="A11" s="5" t="s">
        <v>10</v>
      </c>
      <c r="B11" s="35">
        <v>2.4148999999999998</v>
      </c>
      <c r="C11" s="35">
        <v>1.7825497812314413</v>
      </c>
      <c r="D11" s="7" t="s">
        <v>5</v>
      </c>
      <c r="E11" s="36">
        <f t="shared" si="0"/>
        <v>-0.63235021876855857</v>
      </c>
    </row>
    <row r="12" spans="1:11">
      <c r="A12" s="5" t="s">
        <v>11</v>
      </c>
      <c r="B12" s="35">
        <v>0.68069999999999997</v>
      </c>
      <c r="C12" s="35">
        <v>0.81548778866822147</v>
      </c>
      <c r="D12" s="7" t="s">
        <v>12</v>
      </c>
      <c r="E12" s="36">
        <f t="shared" si="0"/>
        <v>0.1347877886682215</v>
      </c>
    </row>
    <row r="13" spans="1:11">
      <c r="A13" s="5" t="s">
        <v>13</v>
      </c>
      <c r="B13" s="35">
        <v>0.59870000000000001</v>
      </c>
      <c r="C13" s="35">
        <v>0.77447560128361892</v>
      </c>
      <c r="D13" s="7" t="s">
        <v>12</v>
      </c>
      <c r="E13" s="36">
        <f t="shared" si="0"/>
        <v>0.17577560128361891</v>
      </c>
    </row>
    <row r="14" spans="1:11">
      <c r="A14" s="5" t="s">
        <v>14</v>
      </c>
      <c r="B14" s="35">
        <v>0.66169999999999995</v>
      </c>
      <c r="C14" s="35">
        <v>0.80597548878108127</v>
      </c>
      <c r="D14" s="7" t="s">
        <v>7</v>
      </c>
      <c r="E14" s="36">
        <f t="shared" si="0"/>
        <v>0.14427548878108132</v>
      </c>
    </row>
    <row r="15" spans="1:11">
      <c r="A15" s="37" t="s">
        <v>15</v>
      </c>
      <c r="B15" s="38">
        <v>0.73080000000000001</v>
      </c>
      <c r="C15" s="38">
        <v>0.79052505211026025</v>
      </c>
      <c r="D15" s="10" t="s">
        <v>7</v>
      </c>
      <c r="E15" s="39">
        <f t="shared" si="0"/>
        <v>5.9725052110260246E-2</v>
      </c>
    </row>
    <row r="16" spans="1:11">
      <c r="A16" s="13"/>
      <c r="B16" s="13"/>
    </row>
  </sheetData>
  <mergeCells count="4">
    <mergeCell ref="A1:E1"/>
    <mergeCell ref="A2:E2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zoomScaleNormal="100" workbookViewId="0">
      <selection sqref="A1:K1"/>
    </sheetView>
  </sheetViews>
  <sheetFormatPr defaultRowHeight="12.75"/>
  <cols>
    <col min="1" max="1" width="31.7109375" style="1" customWidth="1"/>
    <col min="2" max="3" width="13.7109375" style="1" customWidth="1"/>
    <col min="4" max="6" width="10.7109375" style="1" customWidth="1"/>
    <col min="7" max="7" width="17.5703125" style="1" customWidth="1"/>
    <col min="8" max="11" width="13.7109375" style="1" customWidth="1"/>
    <col min="12" max="12" width="11.28515625" style="1" bestFit="1" customWidth="1"/>
    <col min="13" max="14" width="11.140625" style="1" customWidth="1"/>
    <col min="15" max="16384" width="9.140625" style="1"/>
  </cols>
  <sheetData>
    <row r="1" spans="1:11">
      <c r="A1" s="51" t="s">
        <v>49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52" t="s">
        <v>22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7" spans="1:11" s="57" customFormat="1" ht="72">
      <c r="A7" s="55" t="s">
        <v>0</v>
      </c>
      <c r="B7" s="55" t="s">
        <v>16</v>
      </c>
      <c r="C7" s="55" t="s">
        <v>17</v>
      </c>
      <c r="D7" s="56" t="s">
        <v>37</v>
      </c>
      <c r="E7" s="55" t="s">
        <v>35</v>
      </c>
      <c r="F7" s="55" t="s">
        <v>36</v>
      </c>
      <c r="G7" s="55" t="s">
        <v>26</v>
      </c>
      <c r="H7" s="55" t="s">
        <v>1</v>
      </c>
      <c r="I7" s="55" t="s">
        <v>2</v>
      </c>
      <c r="J7" s="56" t="s">
        <v>29</v>
      </c>
      <c r="K7" s="55" t="s">
        <v>3</v>
      </c>
    </row>
    <row r="8" spans="1:11">
      <c r="A8" s="5" t="s">
        <v>4</v>
      </c>
      <c r="B8" s="40">
        <v>8748212.7631921824</v>
      </c>
      <c r="C8" s="41">
        <v>9238066.0271372441</v>
      </c>
      <c r="D8" s="6">
        <f t="shared" ref="D8:D15" si="0">B8/C8</f>
        <v>0.94697447901908305</v>
      </c>
      <c r="E8" s="6">
        <f t="shared" ref="E8:E15" si="1">(F8+D8)/2</f>
        <v>0.94697448040997356</v>
      </c>
      <c r="F8" s="6">
        <v>0.94697448180086419</v>
      </c>
      <c r="G8" s="7" t="s">
        <v>5</v>
      </c>
      <c r="H8" s="45">
        <f t="shared" ref="H8:H15" si="2">$C8*E8</f>
        <v>8748212.7760413196</v>
      </c>
      <c r="I8" s="45">
        <f t="shared" ref="I8:I15" si="3">$C8*F8</f>
        <v>8748212.7888904605</v>
      </c>
      <c r="J8" s="46">
        <f t="shared" ref="J8:J15" si="4">(E8-D8)*C8</f>
        <v>1.2849138403694855E-2</v>
      </c>
      <c r="K8" s="46">
        <f t="shared" ref="K8:K15" si="5">(F8-D8)*C8</f>
        <v>2.5698277833021071E-2</v>
      </c>
    </row>
    <row r="9" spans="1:11">
      <c r="A9" s="5" t="s">
        <v>6</v>
      </c>
      <c r="B9" s="40">
        <v>2425802.313620355</v>
      </c>
      <c r="C9" s="41">
        <v>2275268.0043256171</v>
      </c>
      <c r="D9" s="6">
        <f t="shared" si="0"/>
        <v>1.066161133109836</v>
      </c>
      <c r="E9" s="6">
        <f t="shared" si="1"/>
        <v>1.0661611341233002</v>
      </c>
      <c r="F9" s="6">
        <v>1.0661611351367641</v>
      </c>
      <c r="G9" s="7" t="s">
        <v>7</v>
      </c>
      <c r="H9" s="45">
        <f t="shared" si="2"/>
        <v>2425802.3159262575</v>
      </c>
      <c r="I9" s="45">
        <f t="shared" si="3"/>
        <v>2425802.3182321601</v>
      </c>
      <c r="J9" s="46">
        <f t="shared" si="4"/>
        <v>2.3059026710867997E-3</v>
      </c>
      <c r="K9" s="46">
        <f t="shared" si="5"/>
        <v>4.6118048369626135E-3</v>
      </c>
    </row>
    <row r="10" spans="1:11">
      <c r="A10" s="5" t="s">
        <v>8</v>
      </c>
      <c r="B10" s="40">
        <v>1812264.173941734</v>
      </c>
      <c r="C10" s="41">
        <v>2479796.8669070303</v>
      </c>
      <c r="D10" s="6">
        <f t="shared" si="0"/>
        <v>0.73081154272209081</v>
      </c>
      <c r="E10" s="6">
        <f t="shared" si="1"/>
        <v>0.76540577136104537</v>
      </c>
      <c r="F10" s="6">
        <v>0.8</v>
      </c>
      <c r="G10" s="7" t="s">
        <v>9</v>
      </c>
      <c r="H10" s="45">
        <f t="shared" si="2"/>
        <v>1898050.833733679</v>
      </c>
      <c r="I10" s="45">
        <f t="shared" si="3"/>
        <v>1983837.4935256243</v>
      </c>
      <c r="J10" s="46">
        <f t="shared" si="4"/>
        <v>85786.659791944985</v>
      </c>
      <c r="K10" s="46">
        <f t="shared" si="5"/>
        <v>171573.31958389023</v>
      </c>
    </row>
    <row r="11" spans="1:11">
      <c r="A11" s="5" t="s">
        <v>10</v>
      </c>
      <c r="B11" s="40">
        <v>2087955.0059307856</v>
      </c>
      <c r="C11" s="41">
        <v>864542.10752421292</v>
      </c>
      <c r="D11" s="6">
        <f t="shared" si="0"/>
        <v>2.4150992620938467</v>
      </c>
      <c r="E11" s="6">
        <f t="shared" si="1"/>
        <v>1.7825496310469233</v>
      </c>
      <c r="F11" s="6">
        <v>1.1499999999999999</v>
      </c>
      <c r="G11" s="7" t="s">
        <v>5</v>
      </c>
      <c r="H11" s="45">
        <f t="shared" si="2"/>
        <v>1541089.2147918153</v>
      </c>
      <c r="I11" s="45">
        <f t="shared" si="3"/>
        <v>994223.42365284474</v>
      </c>
      <c r="J11" s="46">
        <f t="shared" si="4"/>
        <v>-546865.79113897041</v>
      </c>
      <c r="K11" s="46">
        <f t="shared" si="5"/>
        <v>-1093731.5822779408</v>
      </c>
    </row>
    <row r="12" spans="1:11">
      <c r="A12" s="5" t="s">
        <v>11</v>
      </c>
      <c r="B12" s="40">
        <v>210883.83581397231</v>
      </c>
      <c r="C12" s="41">
        <v>309679.05494858266</v>
      </c>
      <c r="D12" s="6">
        <f t="shared" si="0"/>
        <v>0.68097545650604707</v>
      </c>
      <c r="E12" s="6">
        <f t="shared" si="1"/>
        <v>0.69048772825302351</v>
      </c>
      <c r="F12" s="6">
        <v>0.7</v>
      </c>
      <c r="G12" s="7" t="s">
        <v>12</v>
      </c>
      <c r="H12" s="45">
        <f t="shared" si="2"/>
        <v>213829.58713899009</v>
      </c>
      <c r="I12" s="45">
        <f t="shared" si="3"/>
        <v>216775.33846400786</v>
      </c>
      <c r="J12" s="46">
        <f t="shared" si="4"/>
        <v>2945.7513250177681</v>
      </c>
      <c r="K12" s="46">
        <f t="shared" si="5"/>
        <v>5891.5026500355361</v>
      </c>
    </row>
    <row r="13" spans="1:11">
      <c r="A13" s="5" t="s">
        <v>13</v>
      </c>
      <c r="B13" s="40">
        <v>26264.010232573386</v>
      </c>
      <c r="C13" s="41">
        <v>43850.479902223822</v>
      </c>
      <c r="D13" s="6">
        <f t="shared" si="0"/>
        <v>0.59894464761014943</v>
      </c>
      <c r="E13" s="6">
        <f t="shared" si="1"/>
        <v>0.64947232380507469</v>
      </c>
      <c r="F13" s="6">
        <v>0.7</v>
      </c>
      <c r="G13" s="7" t="s">
        <v>12</v>
      </c>
      <c r="H13" s="45">
        <f t="shared" si="2"/>
        <v>28479.67308206503</v>
      </c>
      <c r="I13" s="45">
        <f t="shared" si="3"/>
        <v>30695.335931556674</v>
      </c>
      <c r="J13" s="46">
        <f t="shared" si="4"/>
        <v>2215.6628494916436</v>
      </c>
      <c r="K13" s="46">
        <f t="shared" si="5"/>
        <v>4431.3256989832871</v>
      </c>
    </row>
    <row r="14" spans="1:11">
      <c r="A14" s="5" t="s">
        <v>14</v>
      </c>
      <c r="B14" s="40">
        <v>19463.344593260266</v>
      </c>
      <c r="C14" s="41">
        <v>29402.880174493985</v>
      </c>
      <c r="D14" s="6">
        <f t="shared" si="0"/>
        <v>0.66195367520982062</v>
      </c>
      <c r="E14" s="6">
        <f t="shared" si="1"/>
        <v>0.73097683760491039</v>
      </c>
      <c r="F14" s="6">
        <v>0.8</v>
      </c>
      <c r="G14" s="7" t="s">
        <v>7</v>
      </c>
      <c r="H14" s="45">
        <f t="shared" si="2"/>
        <v>21492.824366427729</v>
      </c>
      <c r="I14" s="45">
        <f t="shared" si="3"/>
        <v>23522.304139595188</v>
      </c>
      <c r="J14" s="46">
        <f t="shared" si="4"/>
        <v>2029.4797731674637</v>
      </c>
      <c r="K14" s="46">
        <f t="shared" si="5"/>
        <v>4058.9595463349237</v>
      </c>
    </row>
    <row r="15" spans="1:11">
      <c r="A15" s="5" t="s">
        <v>15</v>
      </c>
      <c r="B15" s="42">
        <v>245287.115523391</v>
      </c>
      <c r="C15" s="43">
        <v>335527.09192884591</v>
      </c>
      <c r="D15" s="9">
        <f t="shared" si="0"/>
        <v>0.73105010422052064</v>
      </c>
      <c r="E15" s="9">
        <f t="shared" si="1"/>
        <v>0.76552505211026034</v>
      </c>
      <c r="F15" s="9">
        <v>0.8</v>
      </c>
      <c r="G15" s="10" t="s">
        <v>7</v>
      </c>
      <c r="H15" s="47">
        <f t="shared" si="2"/>
        <v>256854.39453323389</v>
      </c>
      <c r="I15" s="47">
        <f t="shared" si="3"/>
        <v>268421.67354307673</v>
      </c>
      <c r="J15" s="48">
        <f t="shared" si="4"/>
        <v>11567.279009842867</v>
      </c>
      <c r="K15" s="48">
        <f t="shared" si="5"/>
        <v>23134.558019685734</v>
      </c>
    </row>
    <row r="16" spans="1:11" s="57" customFormat="1" thickBot="1">
      <c r="A16" s="58" t="s">
        <v>24</v>
      </c>
      <c r="B16" s="59">
        <f>SUM(B8:B15)</f>
        <v>15576132.562848253</v>
      </c>
      <c r="C16" s="59">
        <f>SUM(C8:C15)</f>
        <v>15576132.512848251</v>
      </c>
      <c r="D16" s="60"/>
      <c r="E16" s="60"/>
      <c r="F16" s="60"/>
      <c r="G16" s="61"/>
      <c r="H16" s="59">
        <f>SUM(H8:H15)</f>
        <v>15133811.619613789</v>
      </c>
      <c r="I16" s="59">
        <f>SUM(I8:I15)</f>
        <v>14691490.676379327</v>
      </c>
      <c r="J16" s="62">
        <f>SUM(J8:J15)</f>
        <v>-442320.94323446462</v>
      </c>
      <c r="K16" s="62">
        <f>SUM(K8:K15)</f>
        <v>-884641.88646892854</v>
      </c>
    </row>
    <row r="17" spans="1:3" ht="13.5" thickTop="1">
      <c r="A17" s="13"/>
      <c r="B17" s="13"/>
      <c r="C17" s="13"/>
    </row>
  </sheetData>
  <mergeCells count="4">
    <mergeCell ref="A1:K1"/>
    <mergeCell ref="A4:K4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zoomScaleNormal="100" workbookViewId="0">
      <selection sqref="A1:K1"/>
    </sheetView>
  </sheetViews>
  <sheetFormatPr defaultRowHeight="12.75"/>
  <cols>
    <col min="1" max="1" width="31.7109375" style="1" customWidth="1"/>
    <col min="2" max="3" width="13.7109375" style="1" customWidth="1"/>
    <col min="4" max="6" width="10.7109375" style="1" customWidth="1"/>
    <col min="7" max="7" width="17.5703125" style="1" customWidth="1"/>
    <col min="8" max="11" width="13.7109375" style="1" customWidth="1"/>
    <col min="12" max="12" width="11.28515625" style="1" bestFit="1" customWidth="1"/>
    <col min="13" max="14" width="11.140625" style="1" customWidth="1"/>
    <col min="15" max="16384" width="9.140625" style="1"/>
  </cols>
  <sheetData>
    <row r="1" spans="1:11">
      <c r="A1" s="51" t="s">
        <v>50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52" t="s">
        <v>22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>
      <c r="A5" s="52" t="s">
        <v>20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>
      <c r="A6" s="52" t="s">
        <v>38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s="57" customFormat="1" ht="72">
      <c r="A9" s="55" t="s">
        <v>0</v>
      </c>
      <c r="B9" s="55" t="s">
        <v>16</v>
      </c>
      <c r="C9" s="55" t="s">
        <v>17</v>
      </c>
      <c r="D9" s="56" t="s">
        <v>37</v>
      </c>
      <c r="E9" s="55" t="s">
        <v>35</v>
      </c>
      <c r="F9" s="55" t="s">
        <v>36</v>
      </c>
      <c r="G9" s="55" t="s">
        <v>26</v>
      </c>
      <c r="H9" s="55" t="s">
        <v>1</v>
      </c>
      <c r="I9" s="55" t="s">
        <v>2</v>
      </c>
      <c r="J9" s="56" t="s">
        <v>29</v>
      </c>
      <c r="K9" s="55" t="s">
        <v>3</v>
      </c>
    </row>
    <row r="10" spans="1:11">
      <c r="A10" s="5" t="s">
        <v>4</v>
      </c>
      <c r="B10" s="40">
        <v>8748212.7631921824</v>
      </c>
      <c r="C10" s="41">
        <v>9238066.0271372441</v>
      </c>
      <c r="D10" s="6">
        <f t="shared" ref="D10:D17" si="0">B10/C10</f>
        <v>0.94697447901908305</v>
      </c>
      <c r="E10" s="6">
        <f t="shared" ref="E10:E17" si="1">(F10+D10)/2</f>
        <v>0.99485473950954151</v>
      </c>
      <c r="F10" s="6">
        <v>1.042735</v>
      </c>
      <c r="G10" s="7" t="s">
        <v>5</v>
      </c>
      <c r="H10" s="45">
        <f t="shared" ref="H10:H17" si="2">$C10*E10</f>
        <v>9190533.7709995676</v>
      </c>
      <c r="I10" s="45">
        <f t="shared" ref="I10:I17" si="3">$C10*F10</f>
        <v>9632854.7788069546</v>
      </c>
      <c r="J10" s="46">
        <f t="shared" ref="J10:J17" si="4">(E10-D10)*C10</f>
        <v>442321.00780738593</v>
      </c>
      <c r="K10" s="46">
        <f t="shared" ref="K10:K17" si="5">(F10-D10)*C10</f>
        <v>884642.01561477187</v>
      </c>
    </row>
    <row r="11" spans="1:11">
      <c r="A11" s="5" t="s">
        <v>6</v>
      </c>
      <c r="B11" s="40">
        <v>2425802.313620355</v>
      </c>
      <c r="C11" s="41">
        <v>2275268.0043256171</v>
      </c>
      <c r="D11" s="6">
        <f t="shared" si="0"/>
        <v>1.066161133109836</v>
      </c>
      <c r="E11" s="6">
        <f t="shared" si="1"/>
        <v>1.066161133109836</v>
      </c>
      <c r="F11" s="6">
        <v>1.066161133109836</v>
      </c>
      <c r="G11" s="7" t="s">
        <v>7</v>
      </c>
      <c r="H11" s="45">
        <f t="shared" si="2"/>
        <v>2425802.313620355</v>
      </c>
      <c r="I11" s="45">
        <f t="shared" si="3"/>
        <v>2425802.313620355</v>
      </c>
      <c r="J11" s="46">
        <f t="shared" si="4"/>
        <v>0</v>
      </c>
      <c r="K11" s="46">
        <f t="shared" si="5"/>
        <v>0</v>
      </c>
    </row>
    <row r="12" spans="1:11">
      <c r="A12" s="5" t="s">
        <v>8</v>
      </c>
      <c r="B12" s="40">
        <v>1812264.173941734</v>
      </c>
      <c r="C12" s="41">
        <v>2479796.8669070303</v>
      </c>
      <c r="D12" s="6">
        <f t="shared" si="0"/>
        <v>0.73081154272209081</v>
      </c>
      <c r="E12" s="6">
        <f t="shared" si="1"/>
        <v>0.76540577136104537</v>
      </c>
      <c r="F12" s="6">
        <v>0.8</v>
      </c>
      <c r="G12" s="7" t="s">
        <v>9</v>
      </c>
      <c r="H12" s="45">
        <f t="shared" si="2"/>
        <v>1898050.833733679</v>
      </c>
      <c r="I12" s="45">
        <f t="shared" si="3"/>
        <v>1983837.4935256243</v>
      </c>
      <c r="J12" s="46">
        <f t="shared" si="4"/>
        <v>85786.659791944985</v>
      </c>
      <c r="K12" s="46">
        <f t="shared" si="5"/>
        <v>171573.31958389023</v>
      </c>
    </row>
    <row r="13" spans="1:11">
      <c r="A13" s="5" t="s">
        <v>10</v>
      </c>
      <c r="B13" s="40">
        <v>2087955.0059307856</v>
      </c>
      <c r="C13" s="41">
        <v>864542.10752421292</v>
      </c>
      <c r="D13" s="6">
        <f t="shared" si="0"/>
        <v>2.4150992620938467</v>
      </c>
      <c r="E13" s="6">
        <f t="shared" si="1"/>
        <v>1.7825496310469233</v>
      </c>
      <c r="F13" s="6">
        <v>1.1499999999999999</v>
      </c>
      <c r="G13" s="7" t="s">
        <v>5</v>
      </c>
      <c r="H13" s="45">
        <f t="shared" si="2"/>
        <v>1541089.2147918153</v>
      </c>
      <c r="I13" s="45">
        <f t="shared" si="3"/>
        <v>994223.42365284474</v>
      </c>
      <c r="J13" s="46">
        <f t="shared" si="4"/>
        <v>-546865.79113897041</v>
      </c>
      <c r="K13" s="46">
        <f t="shared" si="5"/>
        <v>-1093731.5822779408</v>
      </c>
    </row>
    <row r="14" spans="1:11">
      <c r="A14" s="5" t="s">
        <v>11</v>
      </c>
      <c r="B14" s="40">
        <v>210883.83581397231</v>
      </c>
      <c r="C14" s="41">
        <v>309679.05494858266</v>
      </c>
      <c r="D14" s="6">
        <f t="shared" si="0"/>
        <v>0.68097545650604707</v>
      </c>
      <c r="E14" s="6">
        <f t="shared" si="1"/>
        <v>0.69048772825302351</v>
      </c>
      <c r="F14" s="6">
        <v>0.7</v>
      </c>
      <c r="G14" s="7" t="s">
        <v>12</v>
      </c>
      <c r="H14" s="45">
        <f t="shared" si="2"/>
        <v>213829.58713899009</v>
      </c>
      <c r="I14" s="45">
        <f t="shared" si="3"/>
        <v>216775.33846400786</v>
      </c>
      <c r="J14" s="46">
        <f t="shared" si="4"/>
        <v>2945.7513250177681</v>
      </c>
      <c r="K14" s="46">
        <f t="shared" si="5"/>
        <v>5891.5026500355361</v>
      </c>
    </row>
    <row r="15" spans="1:11">
      <c r="A15" s="5" t="s">
        <v>13</v>
      </c>
      <c r="B15" s="40">
        <v>26264.010232573386</v>
      </c>
      <c r="C15" s="41">
        <v>43850.479902223822</v>
      </c>
      <c r="D15" s="6">
        <f t="shared" si="0"/>
        <v>0.59894464761014943</v>
      </c>
      <c r="E15" s="6">
        <f t="shared" si="1"/>
        <v>0.64947232380507469</v>
      </c>
      <c r="F15" s="6">
        <v>0.7</v>
      </c>
      <c r="G15" s="7" t="s">
        <v>12</v>
      </c>
      <c r="H15" s="45">
        <f t="shared" si="2"/>
        <v>28479.67308206503</v>
      </c>
      <c r="I15" s="45">
        <f t="shared" si="3"/>
        <v>30695.335931556674</v>
      </c>
      <c r="J15" s="46">
        <f t="shared" si="4"/>
        <v>2215.6628494916436</v>
      </c>
      <c r="K15" s="46">
        <f t="shared" si="5"/>
        <v>4431.3256989832871</v>
      </c>
    </row>
    <row r="16" spans="1:11">
      <c r="A16" s="5" t="s">
        <v>14</v>
      </c>
      <c r="B16" s="40">
        <v>19463.344593260266</v>
      </c>
      <c r="C16" s="41">
        <v>29402.880174493985</v>
      </c>
      <c r="D16" s="6">
        <f t="shared" si="0"/>
        <v>0.66195367520982062</v>
      </c>
      <c r="E16" s="6">
        <f t="shared" si="1"/>
        <v>0.73097683760491039</v>
      </c>
      <c r="F16" s="6">
        <v>0.8</v>
      </c>
      <c r="G16" s="7" t="s">
        <v>7</v>
      </c>
      <c r="H16" s="45">
        <f t="shared" si="2"/>
        <v>21492.824366427729</v>
      </c>
      <c r="I16" s="45">
        <f t="shared" si="3"/>
        <v>23522.304139595188</v>
      </c>
      <c r="J16" s="46">
        <f t="shared" si="4"/>
        <v>2029.4797731674637</v>
      </c>
      <c r="K16" s="46">
        <f t="shared" si="5"/>
        <v>4058.9595463349237</v>
      </c>
    </row>
    <row r="17" spans="1:11">
      <c r="A17" s="5" t="s">
        <v>15</v>
      </c>
      <c r="B17" s="42">
        <v>245287.115523391</v>
      </c>
      <c r="C17" s="43">
        <v>335527.09192884591</v>
      </c>
      <c r="D17" s="9">
        <f t="shared" si="0"/>
        <v>0.73105010422052064</v>
      </c>
      <c r="E17" s="9">
        <f t="shared" si="1"/>
        <v>0.76552505211026034</v>
      </c>
      <c r="F17" s="9">
        <v>0.8</v>
      </c>
      <c r="G17" s="10" t="s">
        <v>7</v>
      </c>
      <c r="H17" s="47">
        <f t="shared" si="2"/>
        <v>256854.39453323389</v>
      </c>
      <c r="I17" s="47">
        <f t="shared" si="3"/>
        <v>268421.67354307673</v>
      </c>
      <c r="J17" s="48">
        <f t="shared" si="4"/>
        <v>11567.279009842867</v>
      </c>
      <c r="K17" s="48">
        <f t="shared" si="5"/>
        <v>23134.558019685734</v>
      </c>
    </row>
    <row r="18" spans="1:11" s="57" customFormat="1" thickBot="1">
      <c r="A18" s="58" t="s">
        <v>24</v>
      </c>
      <c r="B18" s="59">
        <f>SUM(B10:B17)</f>
        <v>15576132.562848253</v>
      </c>
      <c r="C18" s="59">
        <f>SUM(C10:C17)</f>
        <v>15576132.512848251</v>
      </c>
      <c r="D18" s="60"/>
      <c r="E18" s="60"/>
      <c r="F18" s="60"/>
      <c r="G18" s="61"/>
      <c r="H18" s="59">
        <f>SUM(H10:H17)</f>
        <v>15576132.612266134</v>
      </c>
      <c r="I18" s="59">
        <f>SUM(I10:I17)</f>
        <v>15576132.661684016</v>
      </c>
      <c r="J18" s="62">
        <f>SUM(J10:J17)</f>
        <v>4.9417880223700195E-2</v>
      </c>
      <c r="K18" s="62">
        <f>SUM(K10:K17)</f>
        <v>9.8835760676593054E-2</v>
      </c>
    </row>
    <row r="19" spans="1:11" ht="13.5" thickTop="1">
      <c r="A19" s="13"/>
      <c r="B19" s="13"/>
      <c r="C19" s="13"/>
    </row>
  </sheetData>
  <mergeCells count="6">
    <mergeCell ref="A1:K1"/>
    <mergeCell ref="A2:K2"/>
    <mergeCell ref="A4:K4"/>
    <mergeCell ref="A5:K5"/>
    <mergeCell ref="A6:K6"/>
    <mergeCell ref="A3:K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zoomScaleNormal="100" workbookViewId="0">
      <selection sqref="A1:K1"/>
    </sheetView>
  </sheetViews>
  <sheetFormatPr defaultRowHeight="12.75"/>
  <cols>
    <col min="1" max="1" width="31.7109375" style="1" customWidth="1"/>
    <col min="2" max="3" width="13.7109375" style="1" customWidth="1"/>
    <col min="4" max="6" width="10.7109375" style="1" customWidth="1"/>
    <col min="7" max="7" width="17.5703125" style="1" customWidth="1"/>
    <col min="8" max="11" width="13.7109375" style="1" customWidth="1"/>
    <col min="12" max="12" width="11.28515625" style="1" bestFit="1" customWidth="1"/>
    <col min="13" max="14" width="11.140625" style="1" customWidth="1"/>
    <col min="15" max="16384" width="9.140625" style="1"/>
  </cols>
  <sheetData>
    <row r="1" spans="1:11">
      <c r="A1" s="51" t="s">
        <v>51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52" t="s">
        <v>21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7" spans="1:11" s="57" customFormat="1" ht="72">
      <c r="A7" s="55" t="s">
        <v>0</v>
      </c>
      <c r="B7" s="55" t="s">
        <v>16</v>
      </c>
      <c r="C7" s="55" t="s">
        <v>17</v>
      </c>
      <c r="D7" s="56" t="s">
        <v>37</v>
      </c>
      <c r="E7" s="55" t="s">
        <v>35</v>
      </c>
      <c r="F7" s="55" t="s">
        <v>36</v>
      </c>
      <c r="G7" s="55" t="s">
        <v>26</v>
      </c>
      <c r="H7" s="55" t="s">
        <v>1</v>
      </c>
      <c r="I7" s="55" t="s">
        <v>2</v>
      </c>
      <c r="J7" s="56" t="s">
        <v>29</v>
      </c>
      <c r="K7" s="55" t="s">
        <v>3</v>
      </c>
    </row>
    <row r="8" spans="1:11">
      <c r="A8" s="5" t="s">
        <v>4</v>
      </c>
      <c r="B8" s="40">
        <v>8748212.7631921824</v>
      </c>
      <c r="C8" s="41">
        <v>9238066.0271372441</v>
      </c>
      <c r="D8" s="6">
        <f t="shared" ref="D8:D15" si="0">B8/C8</f>
        <v>0.94697447901908305</v>
      </c>
      <c r="E8" s="6">
        <f t="shared" ref="E8:E15" si="1">(F8+D8)/2</f>
        <v>0.94697448040997356</v>
      </c>
      <c r="F8" s="6">
        <v>0.94697448180086419</v>
      </c>
      <c r="G8" s="7" t="s">
        <v>5</v>
      </c>
      <c r="H8" s="45">
        <f t="shared" ref="H8:H15" si="2">$C8*E8</f>
        <v>8748212.7760413196</v>
      </c>
      <c r="I8" s="45">
        <f t="shared" ref="I8:I15" si="3">$C8*F8</f>
        <v>8748212.7888904605</v>
      </c>
      <c r="J8" s="46">
        <f t="shared" ref="J8:J15" si="4">(E8-D8)*C8</f>
        <v>1.2849138403694855E-2</v>
      </c>
      <c r="K8" s="46">
        <f t="shared" ref="K8:K15" si="5">(F8-D8)*C8</f>
        <v>2.5698277833021071E-2</v>
      </c>
    </row>
    <row r="9" spans="1:11">
      <c r="A9" s="5" t="s">
        <v>6</v>
      </c>
      <c r="B9" s="40">
        <v>2425802.313620355</v>
      </c>
      <c r="C9" s="41">
        <v>2275268.0043256171</v>
      </c>
      <c r="D9" s="6">
        <f t="shared" si="0"/>
        <v>1.066161133109836</v>
      </c>
      <c r="E9" s="6">
        <f t="shared" si="1"/>
        <v>1.066161133109836</v>
      </c>
      <c r="F9" s="6">
        <v>1.066161133109836</v>
      </c>
      <c r="G9" s="7" t="s">
        <v>7</v>
      </c>
      <c r="H9" s="45">
        <f t="shared" si="2"/>
        <v>2425802.313620355</v>
      </c>
      <c r="I9" s="45">
        <f t="shared" si="3"/>
        <v>2425802.313620355</v>
      </c>
      <c r="J9" s="46">
        <f t="shared" si="4"/>
        <v>0</v>
      </c>
      <c r="K9" s="46">
        <f t="shared" si="5"/>
        <v>0</v>
      </c>
    </row>
    <row r="10" spans="1:11">
      <c r="A10" s="5" t="s">
        <v>8</v>
      </c>
      <c r="B10" s="40">
        <v>1812264.173941734</v>
      </c>
      <c r="C10" s="41">
        <v>2479796.8669070303</v>
      </c>
      <c r="D10" s="6">
        <f t="shared" si="0"/>
        <v>0.73081154272209081</v>
      </c>
      <c r="E10" s="6">
        <f t="shared" si="1"/>
        <v>0.89817952136104551</v>
      </c>
      <c r="F10" s="6">
        <v>1.0655475000000001</v>
      </c>
      <c r="G10" s="7" t="s">
        <v>9</v>
      </c>
      <c r="H10" s="45">
        <f t="shared" si="2"/>
        <v>2227302.7629911769</v>
      </c>
      <c r="I10" s="45">
        <f t="shared" si="3"/>
        <v>2642341.3520406191</v>
      </c>
      <c r="J10" s="46">
        <f t="shared" si="4"/>
        <v>415038.58904944261</v>
      </c>
      <c r="K10" s="46">
        <f t="shared" si="5"/>
        <v>830077.17809888499</v>
      </c>
    </row>
    <row r="11" spans="1:11">
      <c r="A11" s="5" t="s">
        <v>10</v>
      </c>
      <c r="B11" s="40">
        <v>2087955.0059307856</v>
      </c>
      <c r="C11" s="41">
        <v>864542.10752421292</v>
      </c>
      <c r="D11" s="6">
        <f t="shared" si="0"/>
        <v>2.4150992620938467</v>
      </c>
      <c r="E11" s="6">
        <f t="shared" si="1"/>
        <v>1.7825496310469233</v>
      </c>
      <c r="F11" s="6">
        <v>1.1499999999999999</v>
      </c>
      <c r="G11" s="7" t="s">
        <v>5</v>
      </c>
      <c r="H11" s="45">
        <f t="shared" si="2"/>
        <v>1541089.2147918153</v>
      </c>
      <c r="I11" s="45">
        <f t="shared" si="3"/>
        <v>994223.42365284474</v>
      </c>
      <c r="J11" s="46">
        <f t="shared" si="4"/>
        <v>-546865.79113897041</v>
      </c>
      <c r="K11" s="46">
        <f t="shared" si="5"/>
        <v>-1093731.5822779408</v>
      </c>
    </row>
    <row r="12" spans="1:11">
      <c r="A12" s="5" t="s">
        <v>11</v>
      </c>
      <c r="B12" s="40">
        <v>210883.83581397231</v>
      </c>
      <c r="C12" s="41">
        <v>309679.05494858266</v>
      </c>
      <c r="D12" s="6">
        <f t="shared" si="0"/>
        <v>0.68097545650604707</v>
      </c>
      <c r="E12" s="6">
        <f t="shared" si="1"/>
        <v>0.87326147825302358</v>
      </c>
      <c r="F12" s="6">
        <f>F10</f>
        <v>1.0655475000000001</v>
      </c>
      <c r="G12" s="7" t="s">
        <v>12</v>
      </c>
      <c r="H12" s="45">
        <f t="shared" si="2"/>
        <v>270430.78930839861</v>
      </c>
      <c r="I12" s="45">
        <f t="shared" si="3"/>
        <v>329977.74280282494</v>
      </c>
      <c r="J12" s="46">
        <f t="shared" si="4"/>
        <v>59546.9534944263</v>
      </c>
      <c r="K12" s="46">
        <f t="shared" si="5"/>
        <v>119093.9069888526</v>
      </c>
    </row>
    <row r="13" spans="1:11">
      <c r="A13" s="5" t="s">
        <v>13</v>
      </c>
      <c r="B13" s="40">
        <v>26264.010232573386</v>
      </c>
      <c r="C13" s="41">
        <v>43850.479902223822</v>
      </c>
      <c r="D13" s="6">
        <f t="shared" si="0"/>
        <v>0.59894464761014943</v>
      </c>
      <c r="E13" s="6">
        <f t="shared" si="1"/>
        <v>0.83224607380507476</v>
      </c>
      <c r="F13" s="6">
        <f>F10</f>
        <v>1.0655475000000001</v>
      </c>
      <c r="G13" s="7" t="s">
        <v>12</v>
      </c>
      <c r="H13" s="45">
        <f t="shared" si="2"/>
        <v>36494.389733094118</v>
      </c>
      <c r="I13" s="45">
        <f t="shared" si="3"/>
        <v>46724.769233614839</v>
      </c>
      <c r="J13" s="46">
        <f t="shared" si="4"/>
        <v>10230.379500520728</v>
      </c>
      <c r="K13" s="46">
        <f t="shared" si="5"/>
        <v>20460.759001041457</v>
      </c>
    </row>
    <row r="14" spans="1:11">
      <c r="A14" s="5" t="s">
        <v>14</v>
      </c>
      <c r="B14" s="40">
        <v>19463.344593260266</v>
      </c>
      <c r="C14" s="41">
        <v>29402.880174493985</v>
      </c>
      <c r="D14" s="6">
        <f t="shared" si="0"/>
        <v>0.66195367520982062</v>
      </c>
      <c r="E14" s="6">
        <f t="shared" si="1"/>
        <v>0.8637505876049103</v>
      </c>
      <c r="F14" s="6">
        <f>F10</f>
        <v>1.0655475000000001</v>
      </c>
      <c r="G14" s="7" t="s">
        <v>7</v>
      </c>
      <c r="H14" s="45">
        <f t="shared" si="2"/>
        <v>25396.755027995947</v>
      </c>
      <c r="I14" s="45">
        <f t="shared" si="3"/>
        <v>31330.165462731631</v>
      </c>
      <c r="J14" s="46">
        <f t="shared" si="4"/>
        <v>5933.4104347356815</v>
      </c>
      <c r="K14" s="46">
        <f t="shared" si="5"/>
        <v>11866.820869471367</v>
      </c>
    </row>
    <row r="15" spans="1:11">
      <c r="A15" s="5" t="s">
        <v>15</v>
      </c>
      <c r="B15" s="42">
        <v>245287.115523391</v>
      </c>
      <c r="C15" s="43">
        <v>335527.09192884591</v>
      </c>
      <c r="D15" s="9">
        <f t="shared" si="0"/>
        <v>0.73105010422052064</v>
      </c>
      <c r="E15" s="9">
        <f t="shared" si="1"/>
        <v>0.89829880211026036</v>
      </c>
      <c r="F15" s="9">
        <f>F10</f>
        <v>1.0655475000000001</v>
      </c>
      <c r="G15" s="10" t="s">
        <v>7</v>
      </c>
      <c r="H15" s="47">
        <f t="shared" si="2"/>
        <v>301403.5847552215</v>
      </c>
      <c r="I15" s="47">
        <f t="shared" si="3"/>
        <v>357520.05398705194</v>
      </c>
      <c r="J15" s="48">
        <f t="shared" si="4"/>
        <v>56116.469231830481</v>
      </c>
      <c r="K15" s="48">
        <f t="shared" si="5"/>
        <v>112232.93846366096</v>
      </c>
    </row>
    <row r="16" spans="1:11" s="57" customFormat="1" thickBot="1">
      <c r="A16" s="58" t="s">
        <v>24</v>
      </c>
      <c r="B16" s="59">
        <f>SUM(B8:B15)</f>
        <v>15576132.562848253</v>
      </c>
      <c r="C16" s="59">
        <f>SUM(C8:C15)</f>
        <v>15576132.512848251</v>
      </c>
      <c r="D16" s="60"/>
      <c r="E16" s="60"/>
      <c r="F16" s="60"/>
      <c r="G16" s="61"/>
      <c r="H16" s="59">
        <f>SUM(H8:H15)</f>
        <v>15576132.586269379</v>
      </c>
      <c r="I16" s="59">
        <f>SUM(I8:I15)</f>
        <v>15576132.609690502</v>
      </c>
      <c r="J16" s="62">
        <f>SUM(J8:J15)</f>
        <v>2.3421123805746902E-2</v>
      </c>
      <c r="K16" s="62">
        <f>SUM(K8:K15)</f>
        <v>4.6842248426401056E-2</v>
      </c>
    </row>
    <row r="17" spans="1:3" ht="13.5" thickTop="1">
      <c r="A17" s="13"/>
      <c r="B17" s="13"/>
      <c r="C17" s="13"/>
    </row>
  </sheetData>
  <mergeCells count="4">
    <mergeCell ref="A2:K2"/>
    <mergeCell ref="A4:K4"/>
    <mergeCell ref="A1:K1"/>
    <mergeCell ref="A3:K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8"/>
  <sheetViews>
    <sheetView zoomScaleNormal="100" workbookViewId="0">
      <selection activeCell="G19" sqref="G19"/>
    </sheetView>
  </sheetViews>
  <sheetFormatPr defaultRowHeight="12.75"/>
  <cols>
    <col min="1" max="1" width="31.7109375" style="1" customWidth="1"/>
    <col min="2" max="3" width="13.7109375" style="1" customWidth="1"/>
    <col min="4" max="5" width="10.7109375" style="1" customWidth="1"/>
    <col min="6" max="6" width="17.5703125" style="1" customWidth="1"/>
    <col min="7" max="8" width="13.7109375" style="1" customWidth="1"/>
    <col min="9" max="9" width="11.28515625" style="1" bestFit="1" customWidth="1"/>
    <col min="10" max="11" width="11.140625" style="1" customWidth="1"/>
    <col min="12" max="16384" width="9.140625" style="1"/>
  </cols>
  <sheetData>
    <row r="1" spans="1:11">
      <c r="A1" s="51" t="s">
        <v>52</v>
      </c>
      <c r="B1" s="51"/>
      <c r="C1" s="51"/>
      <c r="D1" s="51"/>
      <c r="E1" s="51"/>
      <c r="F1" s="51"/>
      <c r="G1" s="51"/>
      <c r="H1" s="51"/>
      <c r="I1" s="2"/>
      <c r="J1" s="2"/>
      <c r="K1" s="2"/>
    </row>
    <row r="2" spans="1:11">
      <c r="A2" s="52" t="s">
        <v>30</v>
      </c>
      <c r="B2" s="52"/>
      <c r="C2" s="52"/>
      <c r="D2" s="52"/>
      <c r="E2" s="52"/>
      <c r="F2" s="52"/>
      <c r="G2" s="52"/>
      <c r="H2" s="52"/>
    </row>
    <row r="3" spans="1:11">
      <c r="A3" s="51" t="s">
        <v>32</v>
      </c>
      <c r="B3" s="51"/>
      <c r="C3" s="51"/>
      <c r="D3" s="51"/>
      <c r="E3" s="51"/>
      <c r="F3" s="51"/>
      <c r="G3" s="51"/>
      <c r="H3" s="51"/>
    </row>
    <row r="4" spans="1:11">
      <c r="A4" s="52" t="s">
        <v>40</v>
      </c>
      <c r="B4" s="52"/>
      <c r="C4" s="52"/>
      <c r="D4" s="52"/>
      <c r="E4" s="52"/>
      <c r="F4" s="52"/>
      <c r="G4" s="52"/>
      <c r="H4" s="52"/>
    </row>
    <row r="5" spans="1:11">
      <c r="A5" s="52" t="s">
        <v>39</v>
      </c>
      <c r="B5" s="52"/>
      <c r="C5" s="52"/>
      <c r="D5" s="52"/>
      <c r="E5" s="52"/>
      <c r="F5" s="52"/>
      <c r="G5" s="52"/>
      <c r="H5" s="52"/>
    </row>
    <row r="8" spans="1:11" s="57" customFormat="1" ht="48">
      <c r="A8" s="55" t="s">
        <v>0</v>
      </c>
      <c r="B8" s="55" t="s">
        <v>16</v>
      </c>
      <c r="C8" s="55" t="s">
        <v>17</v>
      </c>
      <c r="D8" s="56" t="s">
        <v>37</v>
      </c>
      <c r="E8" s="55" t="s">
        <v>35</v>
      </c>
      <c r="F8" s="55" t="s">
        <v>26</v>
      </c>
      <c r="G8" s="55" t="s">
        <v>1</v>
      </c>
      <c r="H8" s="56" t="s">
        <v>29</v>
      </c>
    </row>
    <row r="9" spans="1:11">
      <c r="A9" s="5" t="s">
        <v>4</v>
      </c>
      <c r="B9" s="40">
        <v>8748212.7631921824</v>
      </c>
      <c r="C9" s="41">
        <v>9238066.0271372441</v>
      </c>
      <c r="D9" s="6">
        <f t="shared" ref="D9:D16" si="0">B9/C9</f>
        <v>0.94697447901908305</v>
      </c>
      <c r="E9" s="6">
        <v>0.98749604999999996</v>
      </c>
      <c r="F9" s="7" t="s">
        <v>5</v>
      </c>
      <c r="G9" s="45">
        <f t="shared" ref="G9:G16" si="1">$C9*E9</f>
        <v>9122553.7114372216</v>
      </c>
      <c r="H9" s="46">
        <f t="shared" ref="H9:H16" si="2">(E9-D9)*C9</f>
        <v>374340.94824503892</v>
      </c>
    </row>
    <row r="10" spans="1:11">
      <c r="A10" s="5" t="s">
        <v>6</v>
      </c>
      <c r="B10" s="40">
        <v>2425802.313620355</v>
      </c>
      <c r="C10" s="41">
        <v>2275268.0043256171</v>
      </c>
      <c r="D10" s="6">
        <f t="shared" si="0"/>
        <v>1.066161133109836</v>
      </c>
      <c r="E10" s="6">
        <v>1.0661611341233002</v>
      </c>
      <c r="F10" s="7" t="s">
        <v>7</v>
      </c>
      <c r="G10" s="45">
        <f t="shared" si="1"/>
        <v>2425802.3159262575</v>
      </c>
      <c r="H10" s="46">
        <f t="shared" si="2"/>
        <v>2.3059026710867997E-3</v>
      </c>
    </row>
    <row r="11" spans="1:11">
      <c r="A11" s="5" t="s">
        <v>8</v>
      </c>
      <c r="B11" s="40">
        <v>1812264.173941734</v>
      </c>
      <c r="C11" s="41">
        <v>2479796.8669070303</v>
      </c>
      <c r="D11" s="6">
        <f t="shared" si="0"/>
        <v>0.73081154272209081</v>
      </c>
      <c r="E11" s="6">
        <v>0.76540577136104537</v>
      </c>
      <c r="F11" s="7" t="s">
        <v>9</v>
      </c>
      <c r="G11" s="45">
        <f t="shared" si="1"/>
        <v>1898050.833733679</v>
      </c>
      <c r="H11" s="46">
        <f t="shared" si="2"/>
        <v>85786.659791944985</v>
      </c>
    </row>
    <row r="12" spans="1:11">
      <c r="A12" s="5" t="s">
        <v>10</v>
      </c>
      <c r="B12" s="40">
        <v>2087955.0059307856</v>
      </c>
      <c r="C12" s="41">
        <v>864542.10752421292</v>
      </c>
      <c r="D12" s="6">
        <f t="shared" si="0"/>
        <v>2.4150992620938467</v>
      </c>
      <c r="E12" s="6">
        <v>1.7825496310469233</v>
      </c>
      <c r="F12" s="7" t="s">
        <v>5</v>
      </c>
      <c r="G12" s="45">
        <f t="shared" si="1"/>
        <v>1541089.2147918153</v>
      </c>
      <c r="H12" s="46">
        <f t="shared" si="2"/>
        <v>-546865.79113897041</v>
      </c>
    </row>
    <row r="13" spans="1:11">
      <c r="A13" s="5" t="s">
        <v>11</v>
      </c>
      <c r="B13" s="40">
        <v>210883.83581397231</v>
      </c>
      <c r="C13" s="41">
        <v>309679.05494858266</v>
      </c>
      <c r="D13" s="6">
        <f t="shared" si="0"/>
        <v>0.68097545650604707</v>
      </c>
      <c r="E13" s="6">
        <v>0.69048772825302351</v>
      </c>
      <c r="F13" s="7" t="s">
        <v>12</v>
      </c>
      <c r="G13" s="45">
        <f t="shared" si="1"/>
        <v>213829.58713899009</v>
      </c>
      <c r="H13" s="46">
        <f t="shared" si="2"/>
        <v>2945.7513250177681</v>
      </c>
    </row>
    <row r="14" spans="1:11">
      <c r="A14" s="5" t="s">
        <v>13</v>
      </c>
      <c r="B14" s="40">
        <v>26264.010232573386</v>
      </c>
      <c r="C14" s="41">
        <v>43850.479902223822</v>
      </c>
      <c r="D14" s="6">
        <f t="shared" si="0"/>
        <v>0.59894464761014943</v>
      </c>
      <c r="E14" s="6">
        <v>0.64947232380507469</v>
      </c>
      <c r="F14" s="7" t="s">
        <v>12</v>
      </c>
      <c r="G14" s="45">
        <f t="shared" si="1"/>
        <v>28479.67308206503</v>
      </c>
      <c r="H14" s="46">
        <f t="shared" si="2"/>
        <v>2215.6628494916436</v>
      </c>
    </row>
    <row r="15" spans="1:11">
      <c r="A15" s="5" t="s">
        <v>14</v>
      </c>
      <c r="B15" s="40">
        <v>19463.344593260266</v>
      </c>
      <c r="C15" s="41">
        <v>29402.880174493985</v>
      </c>
      <c r="D15" s="6">
        <f t="shared" si="0"/>
        <v>0.66195367520982062</v>
      </c>
      <c r="E15" s="6">
        <v>0.73097683760491039</v>
      </c>
      <c r="F15" s="7" t="s">
        <v>7</v>
      </c>
      <c r="G15" s="45">
        <f t="shared" si="1"/>
        <v>21492.824366427729</v>
      </c>
      <c r="H15" s="46">
        <f t="shared" si="2"/>
        <v>2029.4797731674637</v>
      </c>
    </row>
    <row r="16" spans="1:11">
      <c r="A16" s="5" t="s">
        <v>15</v>
      </c>
      <c r="B16" s="42">
        <v>245287.115523391</v>
      </c>
      <c r="C16" s="43">
        <v>335527.09192884591</v>
      </c>
      <c r="D16" s="9">
        <f t="shared" si="0"/>
        <v>0.73105010422052064</v>
      </c>
      <c r="E16" s="9">
        <f>76.552505211026%+(E9-D9)*5</f>
        <v>0.96813290701484456</v>
      </c>
      <c r="F16" s="10" t="s">
        <v>7</v>
      </c>
      <c r="G16" s="47">
        <f t="shared" si="1"/>
        <v>324834.8188913106</v>
      </c>
      <c r="H16" s="48">
        <f t="shared" si="2"/>
        <v>79547.703367919574</v>
      </c>
    </row>
    <row r="17" spans="1:8" s="57" customFormat="1" thickBot="1">
      <c r="A17" s="58" t="s">
        <v>24</v>
      </c>
      <c r="B17" s="59">
        <f>SUM(B9:B16)</f>
        <v>15576132.562848253</v>
      </c>
      <c r="C17" s="59">
        <f>SUM(C9:C16)</f>
        <v>15576132.512848251</v>
      </c>
      <c r="D17" s="60"/>
      <c r="E17" s="60"/>
      <c r="F17" s="61"/>
      <c r="G17" s="59">
        <f>SUM(G9:G16)</f>
        <v>15576132.979367768</v>
      </c>
      <c r="H17" s="62">
        <f>SUM(H9:H16)</f>
        <v>0.41651951256790198</v>
      </c>
    </row>
    <row r="18" spans="1:8" ht="13.5" thickTop="1">
      <c r="A18" s="13"/>
      <c r="B18" s="13"/>
      <c r="C18" s="13"/>
    </row>
  </sheetData>
  <mergeCells count="5">
    <mergeCell ref="A4:H4"/>
    <mergeCell ref="A5:H5"/>
    <mergeCell ref="A1:H1"/>
    <mergeCell ref="A2:H2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Exhibit B1.1, Attach 1</vt:lpstr>
      <vt:lpstr>Exhibit B2.2, Attach 1</vt:lpstr>
      <vt:lpstr>Exhibit B2.3, Attach 1</vt:lpstr>
      <vt:lpstr>Exhibit B3.3, Attach 1</vt:lpstr>
      <vt:lpstr>Exhibit B3.3, Attach 2</vt:lpstr>
      <vt:lpstr>Exhibit B3.3, Attach 3</vt:lpstr>
      <vt:lpstr>Exhibit B3.3, Attach 4</vt:lpstr>
      <vt:lpstr>Exhibit B3.3, Attach 5</vt:lpstr>
      <vt:lpstr>'Exhibit B3.3, Attach 2'!OLE_LINK1</vt:lpstr>
      <vt:lpstr>'Exhibit B2.2, Attach 1'!Print_Area</vt:lpstr>
    </vt:vector>
  </TitlesOfParts>
  <Company>Municipality of Chatham-Kent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</dc:creator>
  <cp:lastModifiedBy>Andrya Eagen</cp:lastModifiedBy>
  <cp:lastPrinted>2010-11-25T18:00:19Z</cp:lastPrinted>
  <dcterms:created xsi:type="dcterms:W3CDTF">2010-11-17T03:21:52Z</dcterms:created>
  <dcterms:modified xsi:type="dcterms:W3CDTF">2010-11-26T00:52:05Z</dcterms:modified>
</cp:coreProperties>
</file>