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600" yWindow="45" windowWidth="14115" windowHeight="7935"/>
  </bookViews>
  <sheets>
    <sheet name="1. LDC Information" sheetId="1" r:id="rId1"/>
    <sheet name="2. Smart Meter Data" sheetId="2" r:id="rId2"/>
    <sheet name="3.  LDC Assumptions and Data" sheetId="3" r:id="rId3"/>
    <sheet name="4. Smart Meter Rev Req" sheetId="7" r:id="rId4"/>
    <sheet name="5. PILs" sheetId="8" r:id="rId5"/>
    <sheet name="6. Avg Nt Fix Ass &amp;UCC" sheetId="9" r:id="rId6"/>
    <sheet name="7. Funding Adder Collected" sheetId="10" r:id="rId7"/>
    <sheet name="8. Smart Meter Rate  Adder" sheetId="11" r:id="rId8"/>
  </sheets>
  <externalReferences>
    <externalReference r:id="rId9"/>
    <externalReference r:id="rId10"/>
    <externalReference r:id="rId11"/>
    <externalReference r:id="rId12"/>
    <externalReference r:id="rId13"/>
  </externalReferences>
  <definedNames>
    <definedName name="CDM_2007">#REF!</definedName>
    <definedName name="EDR_06_OthInfo">'[1]4. 2006 Smart Meter Information'!#REF!</definedName>
    <definedName name="EDR06Tariffs">'[1]3. 2006 Tariff Sheet'!#REF!</definedName>
    <definedName name="impactdata">'[2]8-7 OTHER CHGS, COMMOD (Input)'!$B$15:$AS$118</definedName>
    <definedName name="Model_Organization">#REF!</definedName>
    <definedName name="OtherRateCharges">#REF!</definedName>
    <definedName name="PriceCapParams">#REF!</definedName>
    <definedName name="_xlnm.Print_Area" localSheetId="0">'1. LDC Information'!$A$1:$G$21</definedName>
    <definedName name="_xlnm.Print_Area" localSheetId="1">'2. Smart Meter Data'!$A$1:$K$148</definedName>
    <definedName name="_xlnm.Print_Area" localSheetId="5">'6. Avg Nt Fix Ass &amp;UCC'!$A$1:$I$124</definedName>
    <definedName name="_xlnm.Print_Titles" localSheetId="1">'2. Smart Meter Data'!$1:$1</definedName>
    <definedName name="_xlnm.Print_Titles" localSheetId="5">'6. Avg Nt Fix Ass &amp;UCC'!$1:$2</definedName>
    <definedName name="Rate_Riders">#REF!</definedName>
    <definedName name="RPP_Data">#REF!</definedName>
    <definedName name="terr_name">'[2]1-1 GENERAL (Input)'!$C$56:$D$59</definedName>
    <definedName name="UtilityInfo">#REF!</definedName>
    <definedName name="Z_Factor_Analysis">#REF!</definedName>
  </definedNames>
  <calcPr calcId="125725" iterate="1"/>
</workbook>
</file>

<file path=xl/calcChain.xml><?xml version="1.0" encoding="utf-8"?>
<calcChain xmlns="http://schemas.openxmlformats.org/spreadsheetml/2006/main">
  <c r="I142" i="2"/>
  <c r="H142"/>
  <c r="H140"/>
  <c r="G142"/>
  <c r="G140"/>
  <c r="G56"/>
  <c r="G41"/>
  <c r="G39"/>
  <c r="C63" i="10" l="1"/>
  <c r="C64"/>
  <c r="C65"/>
  <c r="C66"/>
  <c r="C67"/>
  <c r="C62"/>
  <c r="G80" i="2"/>
  <c r="C81" i="10"/>
  <c r="C13" i="11"/>
  <c r="D10" i="2"/>
  <c r="D16" s="1"/>
  <c r="K6"/>
  <c r="K8"/>
  <c r="E10"/>
  <c r="E16" s="1"/>
  <c r="F10"/>
  <c r="F16" s="1"/>
  <c r="G10"/>
  <c r="G16" s="1"/>
  <c r="E104"/>
  <c r="E84"/>
  <c r="E77"/>
  <c r="E66"/>
  <c r="E52"/>
  <c r="E20"/>
  <c r="E38"/>
  <c r="F104"/>
  <c r="F84"/>
  <c r="F77"/>
  <c r="F66"/>
  <c r="F52"/>
  <c r="F20"/>
  <c r="F38" s="1"/>
  <c r="G104"/>
  <c r="G84"/>
  <c r="G77"/>
  <c r="G66"/>
  <c r="G52"/>
  <c r="G20"/>
  <c r="G38"/>
  <c r="H104"/>
  <c r="H84"/>
  <c r="H77"/>
  <c r="H66"/>
  <c r="H52"/>
  <c r="H20"/>
  <c r="H38"/>
  <c r="U22" i="7"/>
  <c r="U23"/>
  <c r="U27"/>
  <c r="U28"/>
  <c r="R27"/>
  <c r="R28"/>
  <c r="R22"/>
  <c r="R23"/>
  <c r="O27"/>
  <c r="O28"/>
  <c r="O22"/>
  <c r="O23"/>
  <c r="L27"/>
  <c r="L28"/>
  <c r="L22"/>
  <c r="L23"/>
  <c r="I22"/>
  <c r="I27"/>
  <c r="D16" i="3"/>
  <c r="E16"/>
  <c r="E21"/>
  <c r="F16"/>
  <c r="F21"/>
  <c r="G16"/>
  <c r="G21"/>
  <c r="H16"/>
  <c r="H21"/>
  <c r="I16"/>
  <c r="I21"/>
  <c r="G26" i="8"/>
  <c r="D4" i="10"/>
  <c r="E4" s="1"/>
  <c r="F4" s="1"/>
  <c r="B5" s="1"/>
  <c r="D5"/>
  <c r="D6"/>
  <c r="I14" i="8"/>
  <c r="I37" s="1"/>
  <c r="I8"/>
  <c r="I9"/>
  <c r="I10"/>
  <c r="I11"/>
  <c r="I12"/>
  <c r="I18"/>
  <c r="I19"/>
  <c r="I20"/>
  <c r="C92" i="9"/>
  <c r="D92"/>
  <c r="E92"/>
  <c r="F92"/>
  <c r="G92"/>
  <c r="H92"/>
  <c r="C106"/>
  <c r="D106"/>
  <c r="E106"/>
  <c r="F106"/>
  <c r="G106"/>
  <c r="H106"/>
  <c r="C120"/>
  <c r="D120"/>
  <c r="E120"/>
  <c r="F120"/>
  <c r="G120"/>
  <c r="H120"/>
  <c r="H14" i="8"/>
  <c r="H37" s="1"/>
  <c r="V40" i="7"/>
  <c r="V39"/>
  <c r="V38"/>
  <c r="V37"/>
  <c r="V36"/>
  <c r="U29"/>
  <c r="R29"/>
  <c r="O29"/>
  <c r="L29"/>
  <c r="I29"/>
  <c r="I28"/>
  <c r="F29"/>
  <c r="F28"/>
  <c r="U24"/>
  <c r="R24"/>
  <c r="O24"/>
  <c r="L24"/>
  <c r="I24"/>
  <c r="I23"/>
  <c r="F24"/>
  <c r="F23"/>
  <c r="B17"/>
  <c r="U12"/>
  <c r="U11"/>
  <c r="U10"/>
  <c r="U9"/>
  <c r="U8"/>
  <c r="U7"/>
  <c r="U6"/>
  <c r="R7"/>
  <c r="R6"/>
  <c r="O7"/>
  <c r="O6"/>
  <c r="L7"/>
  <c r="L6"/>
  <c r="I6"/>
  <c r="F7"/>
  <c r="I7"/>
  <c r="F6"/>
  <c r="C7"/>
  <c r="C6"/>
  <c r="D14" i="8"/>
  <c r="D37" s="1"/>
  <c r="E14"/>
  <c r="F14"/>
  <c r="F37" s="1"/>
  <c r="G14"/>
  <c r="G37" s="1"/>
  <c r="C14"/>
  <c r="C37" s="1"/>
  <c r="E37"/>
  <c r="I21"/>
  <c r="I22"/>
  <c r="I6"/>
  <c r="I7"/>
  <c r="D6"/>
  <c r="E6"/>
  <c r="F6"/>
  <c r="G6"/>
  <c r="H6"/>
  <c r="D7"/>
  <c r="E7"/>
  <c r="F7"/>
  <c r="G7"/>
  <c r="H7"/>
  <c r="C7"/>
  <c r="C6"/>
  <c r="H119" i="9"/>
  <c r="D119"/>
  <c r="E119"/>
  <c r="F119"/>
  <c r="G119"/>
  <c r="C119"/>
  <c r="D5"/>
  <c r="D20" s="1"/>
  <c r="D35" s="1"/>
  <c r="D50" s="1"/>
  <c r="D65" s="1"/>
  <c r="D83" s="1"/>
  <c r="D96" s="1"/>
  <c r="D110" s="1"/>
  <c r="E5"/>
  <c r="E20" s="1"/>
  <c r="E35" s="1"/>
  <c r="E50" s="1"/>
  <c r="E65" s="1"/>
  <c r="E83" s="1"/>
  <c r="E96" s="1"/>
  <c r="E110" s="1"/>
  <c r="F5"/>
  <c r="F20" s="1"/>
  <c r="F35" s="1"/>
  <c r="F50" s="1"/>
  <c r="F65" s="1"/>
  <c r="F83" s="1"/>
  <c r="F96" s="1"/>
  <c r="F110" s="1"/>
  <c r="G5"/>
  <c r="G20" s="1"/>
  <c r="G35" s="1"/>
  <c r="G50" s="1"/>
  <c r="G65" s="1"/>
  <c r="G83" s="1"/>
  <c r="G96" s="1"/>
  <c r="G110" s="1"/>
  <c r="H5"/>
  <c r="H20" s="1"/>
  <c r="H35" s="1"/>
  <c r="H50" s="1"/>
  <c r="H65" s="1"/>
  <c r="H83" s="1"/>
  <c r="H96" s="1"/>
  <c r="H110" s="1"/>
  <c r="D6"/>
  <c r="D21" s="1"/>
  <c r="D36" s="1"/>
  <c r="D51" s="1"/>
  <c r="D66" s="1"/>
  <c r="D84" s="1"/>
  <c r="D97" s="1"/>
  <c r="D111" s="1"/>
  <c r="E6"/>
  <c r="E21" s="1"/>
  <c r="E36" s="1"/>
  <c r="E51" s="1"/>
  <c r="E66" s="1"/>
  <c r="E84" s="1"/>
  <c r="E97" s="1"/>
  <c r="E111" s="1"/>
  <c r="F6"/>
  <c r="F21" s="1"/>
  <c r="F36" s="1"/>
  <c r="F51" s="1"/>
  <c r="F66" s="1"/>
  <c r="F84" s="1"/>
  <c r="F97" s="1"/>
  <c r="F111" s="1"/>
  <c r="G6"/>
  <c r="G21" s="1"/>
  <c r="G36" s="1"/>
  <c r="G51" s="1"/>
  <c r="G66" s="1"/>
  <c r="G84" s="1"/>
  <c r="G97" s="1"/>
  <c r="G111" s="1"/>
  <c r="H6"/>
  <c r="H21" s="1"/>
  <c r="H36" s="1"/>
  <c r="H51" s="1"/>
  <c r="H66" s="1"/>
  <c r="H84" s="1"/>
  <c r="H97" s="1"/>
  <c r="H111" s="1"/>
  <c r="C6"/>
  <c r="C21" s="1"/>
  <c r="C36" s="1"/>
  <c r="C51" s="1"/>
  <c r="C66" s="1"/>
  <c r="C84" s="1"/>
  <c r="C97" s="1"/>
  <c r="C111" s="1"/>
  <c r="C5"/>
  <c r="C20" s="1"/>
  <c r="C35" s="1"/>
  <c r="C50" s="1"/>
  <c r="C65" s="1"/>
  <c r="C83" s="1"/>
  <c r="C96" s="1"/>
  <c r="C110" s="1"/>
  <c r="H105"/>
  <c r="D105"/>
  <c r="E105"/>
  <c r="F105"/>
  <c r="G105"/>
  <c r="C105"/>
  <c r="D91"/>
  <c r="E91"/>
  <c r="F91"/>
  <c r="G91"/>
  <c r="H91"/>
  <c r="C91"/>
  <c r="B73"/>
  <c r="B58"/>
  <c r="B43"/>
  <c r="B28"/>
  <c r="B13"/>
  <c r="D29" i="3"/>
  <c r="D39" s="1"/>
  <c r="D58" s="1"/>
  <c r="D66" s="1"/>
  <c r="E29"/>
  <c r="E39" s="1"/>
  <c r="E58" s="1"/>
  <c r="E66" s="1"/>
  <c r="F29"/>
  <c r="F39" s="1"/>
  <c r="F58" s="1"/>
  <c r="F66" s="1"/>
  <c r="G29"/>
  <c r="G39" s="1"/>
  <c r="G58" s="1"/>
  <c r="G66" s="1"/>
  <c r="H29"/>
  <c r="H39" s="1"/>
  <c r="H58" s="1"/>
  <c r="H66" s="1"/>
  <c r="I29"/>
  <c r="I39" s="1"/>
  <c r="I58" s="1"/>
  <c r="I66" s="1"/>
  <c r="D30"/>
  <c r="D40" s="1"/>
  <c r="D59" s="1"/>
  <c r="D67" s="1"/>
  <c r="E30"/>
  <c r="E40" s="1"/>
  <c r="E59" s="1"/>
  <c r="E67" s="1"/>
  <c r="F30"/>
  <c r="F40" s="1"/>
  <c r="F59" s="1"/>
  <c r="F67" s="1"/>
  <c r="G30"/>
  <c r="G40" s="1"/>
  <c r="G59" s="1"/>
  <c r="G67" s="1"/>
  <c r="H30"/>
  <c r="H40" s="1"/>
  <c r="H59" s="1"/>
  <c r="H67" s="1"/>
  <c r="I30"/>
  <c r="I40"/>
  <c r="I59" s="1"/>
  <c r="I67" s="1"/>
  <c r="C30"/>
  <c r="C40" s="1"/>
  <c r="C59" s="1"/>
  <c r="C67" s="1"/>
  <c r="C29"/>
  <c r="C39" s="1"/>
  <c r="C58" s="1"/>
  <c r="C66" s="1"/>
  <c r="D21"/>
  <c r="J39"/>
  <c r="H10" i="2"/>
  <c r="I10"/>
  <c r="J10"/>
  <c r="E145"/>
  <c r="D45" i="3" s="1"/>
  <c r="F145" i="2"/>
  <c r="E45" i="3" s="1"/>
  <c r="H145" i="2"/>
  <c r="G45" i="3" s="1"/>
  <c r="I145" i="2"/>
  <c r="H45" i="3" s="1"/>
  <c r="J145" i="2"/>
  <c r="I45" i="3" s="1"/>
  <c r="E129" i="2"/>
  <c r="D44" i="3" s="1"/>
  <c r="F129" i="2"/>
  <c r="E44" i="3" s="1"/>
  <c r="G129" i="2"/>
  <c r="F44" i="3" s="1"/>
  <c r="H129" i="2"/>
  <c r="G44" i="3" s="1"/>
  <c r="I129" i="2"/>
  <c r="H44" i="3" s="1"/>
  <c r="J129" i="2"/>
  <c r="I44" i="3" s="1"/>
  <c r="E122" i="2"/>
  <c r="D43" i="3" s="1"/>
  <c r="F122" i="2"/>
  <c r="E43" i="3" s="1"/>
  <c r="G122" i="2"/>
  <c r="F43" i="3" s="1"/>
  <c r="H122" i="2"/>
  <c r="G43" i="3" s="1"/>
  <c r="I122" i="2"/>
  <c r="H43" i="3" s="1"/>
  <c r="J122" i="2"/>
  <c r="I43" i="3" s="1"/>
  <c r="E113" i="2"/>
  <c r="D42" i="3" s="1"/>
  <c r="F113" i="2"/>
  <c r="E42" i="3" s="1"/>
  <c r="G113" i="2"/>
  <c r="F42" i="3" s="1"/>
  <c r="H113" i="2"/>
  <c r="G42" i="3" s="1"/>
  <c r="I113" i="2"/>
  <c r="H42" i="3" s="1"/>
  <c r="J113" i="2"/>
  <c r="I42" i="3" s="1"/>
  <c r="K138" i="2"/>
  <c r="K136"/>
  <c r="K134"/>
  <c r="K132"/>
  <c r="K126"/>
  <c r="K129" s="1"/>
  <c r="K119"/>
  <c r="K116"/>
  <c r="K122"/>
  <c r="K110"/>
  <c r="K113"/>
  <c r="E107"/>
  <c r="D41" i="3"/>
  <c r="F107" i="2"/>
  <c r="E41" i="3"/>
  <c r="G107" i="2"/>
  <c r="F41" i="3" s="1"/>
  <c r="H107" i="2"/>
  <c r="G41" i="3"/>
  <c r="I107" i="2"/>
  <c r="H41" i="3"/>
  <c r="J107" i="2"/>
  <c r="I41" i="3" s="1"/>
  <c r="J147" i="2"/>
  <c r="K105"/>
  <c r="K107"/>
  <c r="E103"/>
  <c r="F103"/>
  <c r="G103"/>
  <c r="H103"/>
  <c r="I103"/>
  <c r="J103"/>
  <c r="I104"/>
  <c r="J104"/>
  <c r="D104"/>
  <c r="D103"/>
  <c r="E97"/>
  <c r="F97"/>
  <c r="G97"/>
  <c r="H97"/>
  <c r="I97"/>
  <c r="J97"/>
  <c r="K95"/>
  <c r="K93"/>
  <c r="K91"/>
  <c r="K89"/>
  <c r="K87"/>
  <c r="K85"/>
  <c r="E83"/>
  <c r="F83"/>
  <c r="G83"/>
  <c r="H83"/>
  <c r="I83"/>
  <c r="J83"/>
  <c r="I84"/>
  <c r="J84"/>
  <c r="D84"/>
  <c r="D83"/>
  <c r="E80"/>
  <c r="F80"/>
  <c r="H80"/>
  <c r="I80"/>
  <c r="J80"/>
  <c r="E76"/>
  <c r="F76"/>
  <c r="G76"/>
  <c r="H76"/>
  <c r="I76"/>
  <c r="J76"/>
  <c r="I77"/>
  <c r="J77"/>
  <c r="D77"/>
  <c r="D76"/>
  <c r="E73"/>
  <c r="F73"/>
  <c r="G73"/>
  <c r="H73"/>
  <c r="I73"/>
  <c r="J73"/>
  <c r="D73"/>
  <c r="K71"/>
  <c r="K69"/>
  <c r="K67"/>
  <c r="E65"/>
  <c r="F65"/>
  <c r="G65"/>
  <c r="H65"/>
  <c r="I65"/>
  <c r="J65"/>
  <c r="I66"/>
  <c r="J66"/>
  <c r="D66"/>
  <c r="D65"/>
  <c r="E62"/>
  <c r="F62"/>
  <c r="I62"/>
  <c r="J62"/>
  <c r="K59"/>
  <c r="K53"/>
  <c r="E51"/>
  <c r="F51"/>
  <c r="G51"/>
  <c r="H51"/>
  <c r="I51"/>
  <c r="J51"/>
  <c r="I52"/>
  <c r="J52"/>
  <c r="D52"/>
  <c r="D51"/>
  <c r="J48"/>
  <c r="K45"/>
  <c r="K43"/>
  <c r="K32"/>
  <c r="K30"/>
  <c r="K28"/>
  <c r="K26"/>
  <c r="K23"/>
  <c r="K21"/>
  <c r="E19"/>
  <c r="E37" s="1"/>
  <c r="F19"/>
  <c r="F37" s="1"/>
  <c r="G19"/>
  <c r="G37" s="1"/>
  <c r="H19"/>
  <c r="H37" s="1"/>
  <c r="I19"/>
  <c r="I37" s="1"/>
  <c r="J19"/>
  <c r="J37" s="1"/>
  <c r="I20"/>
  <c r="I38" s="1"/>
  <c r="J20"/>
  <c r="J38" s="1"/>
  <c r="D20"/>
  <c r="D38" s="1"/>
  <c r="D19"/>
  <c r="D37" s="1"/>
  <c r="K14"/>
  <c r="H16"/>
  <c r="I16"/>
  <c r="J16"/>
  <c r="C16" i="3"/>
  <c r="E48" i="2"/>
  <c r="D48"/>
  <c r="I48"/>
  <c r="D80"/>
  <c r="D97"/>
  <c r="D107"/>
  <c r="C41" i="3" s="1"/>
  <c r="D113" i="2"/>
  <c r="C42" i="3" s="1"/>
  <c r="D122" i="2"/>
  <c r="C43" i="3" s="1"/>
  <c r="D129" i="2"/>
  <c r="C44" i="3"/>
  <c r="D145" i="2"/>
  <c r="C45" i="3" s="1"/>
  <c r="C21"/>
  <c r="C23" i="7"/>
  <c r="C28"/>
  <c r="C24"/>
  <c r="C29"/>
  <c r="B53"/>
  <c r="C16" i="9"/>
  <c r="C31"/>
  <c r="C46"/>
  <c r="C61"/>
  <c r="C76"/>
  <c r="K73" i="2"/>
  <c r="E147"/>
  <c r="K97"/>
  <c r="I99"/>
  <c r="E99"/>
  <c r="J99"/>
  <c r="D62"/>
  <c r="F48"/>
  <c r="F99" s="1"/>
  <c r="E10" i="3" l="1"/>
  <c r="U13" i="7"/>
  <c r="V13" s="1"/>
  <c r="I10" i="3"/>
  <c r="W41" i="7"/>
  <c r="W47" s="1"/>
  <c r="J43" i="3"/>
  <c r="J41"/>
  <c r="I23" i="8"/>
  <c r="I25" s="1"/>
  <c r="I27" s="1"/>
  <c r="I33" s="1"/>
  <c r="I41" s="1"/>
  <c r="I13"/>
  <c r="G10" i="3"/>
  <c r="I15" i="8"/>
  <c r="I32" s="1"/>
  <c r="D99" i="2"/>
  <c r="J42" i="3"/>
  <c r="E5" i="10"/>
  <c r="F5" s="1"/>
  <c r="B6" s="1"/>
  <c r="I46" i="3"/>
  <c r="I47" s="1"/>
  <c r="J44"/>
  <c r="G46"/>
  <c r="Q33" i="7" s="1"/>
  <c r="O16" s="1"/>
  <c r="O17" s="1"/>
  <c r="P17" s="1"/>
  <c r="E46" i="3"/>
  <c r="K33" i="7" s="1"/>
  <c r="D46" i="3"/>
  <c r="H33" i="7" s="1"/>
  <c r="F16" s="1"/>
  <c r="F17" s="1"/>
  <c r="G17" s="1"/>
  <c r="H46" i="3"/>
  <c r="D147" i="2"/>
  <c r="I147"/>
  <c r="F147"/>
  <c r="D10" i="3"/>
  <c r="H10"/>
  <c r="F10"/>
  <c r="H47"/>
  <c r="T33" i="7"/>
  <c r="C46" i="3"/>
  <c r="H147" i="2"/>
  <c r="K78"/>
  <c r="K80" s="1"/>
  <c r="K10"/>
  <c r="D50" i="3" s="1"/>
  <c r="D51" s="1"/>
  <c r="D52" s="1"/>
  <c r="J12" i="2"/>
  <c r="H12"/>
  <c r="K16"/>
  <c r="I34" i="8" l="1"/>
  <c r="E47" i="3"/>
  <c r="G47"/>
  <c r="Q46" i="7"/>
  <c r="G12" i="2"/>
  <c r="E12"/>
  <c r="F12"/>
  <c r="D12"/>
  <c r="W33" i="7"/>
  <c r="U16" s="1"/>
  <c r="U17" s="1"/>
  <c r="V17" s="1"/>
  <c r="V19" s="1"/>
  <c r="H46"/>
  <c r="I40" i="8"/>
  <c r="I42" s="1"/>
  <c r="W51" i="7" s="1"/>
  <c r="W54" s="1"/>
  <c r="E6" i="10"/>
  <c r="F6" s="1"/>
  <c r="B7" s="1"/>
  <c r="D47" i="3"/>
  <c r="K46" i="7"/>
  <c r="I16"/>
  <c r="I17" s="1"/>
  <c r="J17" s="1"/>
  <c r="C47" i="3"/>
  <c r="E33" i="7"/>
  <c r="T46"/>
  <c r="R16"/>
  <c r="R17" s="1"/>
  <c r="S17" s="1"/>
  <c r="I12" i="2"/>
  <c r="D53" i="3"/>
  <c r="D54" s="1"/>
  <c r="D55"/>
  <c r="W46" i="7" l="1"/>
  <c r="E7" i="10"/>
  <c r="F7" s="1"/>
  <c r="B8" s="1"/>
  <c r="E46" i="7"/>
  <c r="C16"/>
  <c r="C17" s="1"/>
  <c r="D17" s="1"/>
  <c r="V24"/>
  <c r="V29" s="1"/>
  <c r="V23"/>
  <c r="E8" i="10" l="1"/>
  <c r="F8" s="1"/>
  <c r="B9" s="1"/>
  <c r="V28" i="7"/>
  <c r="V25"/>
  <c r="E9" i="10" l="1"/>
  <c r="F9" s="1"/>
  <c r="B10" s="1"/>
  <c r="W48" i="7"/>
  <c r="V30"/>
  <c r="W30" s="1"/>
  <c r="W43" s="1"/>
  <c r="E10" i="10" l="1"/>
  <c r="F10" s="1"/>
  <c r="B11" s="1"/>
  <c r="W53" i="7"/>
  <c r="W55" s="1"/>
  <c r="W49"/>
  <c r="E11" i="10" l="1"/>
  <c r="F11" s="1"/>
  <c r="B12" s="1"/>
  <c r="E12" l="1"/>
  <c r="F12" s="1"/>
  <c r="B13" s="1"/>
  <c r="E13" l="1"/>
  <c r="F13" s="1"/>
  <c r="B14" s="1"/>
  <c r="E14" l="1"/>
  <c r="F14" s="1"/>
  <c r="B15" s="1"/>
  <c r="E15" l="1"/>
  <c r="F15" s="1"/>
  <c r="B16" s="1"/>
  <c r="E16" l="1"/>
  <c r="F16" s="1"/>
  <c r="B17" s="1"/>
  <c r="E17" l="1"/>
  <c r="F17" s="1"/>
  <c r="B18" s="1"/>
  <c r="E18" l="1"/>
  <c r="F18" s="1"/>
  <c r="B19" s="1"/>
  <c r="E19" l="1"/>
  <c r="F19" s="1"/>
  <c r="B20" s="1"/>
  <c r="E20" l="1"/>
  <c r="F20" s="1"/>
  <c r="B21" s="1"/>
  <c r="E21" l="1"/>
  <c r="F21" s="1"/>
  <c r="B22" s="1"/>
  <c r="E22" l="1"/>
  <c r="F22" s="1"/>
  <c r="B23" s="1"/>
  <c r="E23" l="1"/>
  <c r="F23" s="1"/>
  <c r="B24" s="1"/>
  <c r="E24" l="1"/>
  <c r="F24" s="1"/>
  <c r="B25" s="1"/>
  <c r="E25" l="1"/>
  <c r="F25" s="1"/>
  <c r="B26" s="1"/>
  <c r="E26" l="1"/>
  <c r="F26" s="1"/>
  <c r="B27" s="1"/>
  <c r="E27" l="1"/>
  <c r="F27" s="1"/>
  <c r="B28" s="1"/>
  <c r="E28" l="1"/>
  <c r="F28" s="1"/>
  <c r="B29" s="1"/>
  <c r="E29" l="1"/>
  <c r="F29" s="1"/>
  <c r="B30" s="1"/>
  <c r="E30" l="1"/>
  <c r="F30" s="1"/>
  <c r="B31" s="1"/>
  <c r="E31" l="1"/>
  <c r="F31" s="1"/>
  <c r="B32" s="1"/>
  <c r="E32" l="1"/>
  <c r="F32" s="1"/>
  <c r="B33" s="1"/>
  <c r="E33" l="1"/>
  <c r="F33" s="1"/>
  <c r="B34" s="1"/>
  <c r="E34" l="1"/>
  <c r="F34" s="1"/>
  <c r="B35" s="1"/>
  <c r="E35" l="1"/>
  <c r="F35" s="1"/>
  <c r="B36" s="1"/>
  <c r="E36" l="1"/>
  <c r="F36" s="1"/>
  <c r="B37" s="1"/>
  <c r="E37" l="1"/>
  <c r="F37" s="1"/>
  <c r="B38" s="1"/>
  <c r="E38" l="1"/>
  <c r="F38" s="1"/>
  <c r="B39" s="1"/>
  <c r="E39" l="1"/>
  <c r="F39" s="1"/>
  <c r="B40" s="1"/>
  <c r="E40" l="1"/>
  <c r="F40" s="1"/>
  <c r="B41" s="1"/>
  <c r="E41" l="1"/>
  <c r="F41" s="1"/>
  <c r="B42" s="1"/>
  <c r="E42" l="1"/>
  <c r="F42" s="1"/>
  <c r="B43" s="1"/>
  <c r="E43" l="1"/>
  <c r="F43" s="1"/>
  <c r="B44" s="1"/>
  <c r="E44" l="1"/>
  <c r="F44" s="1"/>
  <c r="B45" s="1"/>
  <c r="E45" l="1"/>
  <c r="F45" s="1"/>
  <c r="B46" s="1"/>
  <c r="E46" l="1"/>
  <c r="F46" s="1"/>
  <c r="B47" s="1"/>
  <c r="E47" l="1"/>
  <c r="F47" s="1"/>
  <c r="B48" s="1"/>
  <c r="E48" l="1"/>
  <c r="F48" s="1"/>
  <c r="B49" s="1"/>
  <c r="E49" l="1"/>
  <c r="F49" s="1"/>
  <c r="B50" s="1"/>
  <c r="E50" l="1"/>
  <c r="F50" s="1"/>
  <c r="B51" s="1"/>
  <c r="E51" l="1"/>
  <c r="F51" s="1"/>
  <c r="B52" s="1"/>
  <c r="E52" l="1"/>
  <c r="F52" s="1"/>
  <c r="B53" s="1"/>
  <c r="E53" l="1"/>
  <c r="F53" s="1"/>
  <c r="B54" s="1"/>
  <c r="E54" l="1"/>
  <c r="F54" s="1"/>
  <c r="B55" s="1"/>
  <c r="E55" l="1"/>
  <c r="F55" s="1"/>
  <c r="B56" s="1"/>
  <c r="E56" l="1"/>
  <c r="F56" s="1"/>
  <c r="B57" s="1"/>
  <c r="E57" l="1"/>
  <c r="F57" s="1"/>
  <c r="B58" s="1"/>
  <c r="E58" l="1"/>
  <c r="F58" s="1"/>
  <c r="B59" s="1"/>
  <c r="E59" l="1"/>
  <c r="F59" s="1"/>
  <c r="B60" s="1"/>
  <c r="E60" l="1"/>
  <c r="F60" s="1"/>
  <c r="B61" s="1"/>
  <c r="E61" l="1"/>
  <c r="F61" s="1"/>
  <c r="B62" s="1"/>
  <c r="E62" l="1"/>
  <c r="F62" s="1"/>
  <c r="B63" s="1"/>
  <c r="E63" l="1"/>
  <c r="F63" s="1"/>
  <c r="B64" s="1"/>
  <c r="E64" l="1"/>
  <c r="F64" s="1"/>
  <c r="B65" s="1"/>
  <c r="E65" l="1"/>
  <c r="F65" s="1"/>
  <c r="B66" s="1"/>
  <c r="E66" l="1"/>
  <c r="F66" s="1"/>
  <c r="B67" s="1"/>
  <c r="E67" l="1"/>
  <c r="F67" s="1"/>
  <c r="B68" s="1"/>
  <c r="E68" l="1"/>
  <c r="F68" s="1"/>
  <c r="B69" s="1"/>
  <c r="E69" l="1"/>
  <c r="F69" s="1"/>
  <c r="B70" s="1"/>
  <c r="E70" l="1"/>
  <c r="F70" s="1"/>
  <c r="B71" s="1"/>
  <c r="E71" l="1"/>
  <c r="F71" s="1"/>
  <c r="B72" s="1"/>
  <c r="E72" l="1"/>
  <c r="F72" s="1"/>
  <c r="B73" s="1"/>
  <c r="E73" l="1"/>
  <c r="F73" s="1"/>
  <c r="B74" s="1"/>
  <c r="E74" l="1"/>
  <c r="F74" s="1"/>
  <c r="B75" s="1"/>
  <c r="E75" l="1"/>
  <c r="F75" s="1"/>
  <c r="B76" s="1"/>
  <c r="E76" l="1"/>
  <c r="F76" s="1"/>
  <c r="B77" s="1"/>
  <c r="E77" l="1"/>
  <c r="F77" s="1"/>
  <c r="B78" s="1"/>
  <c r="E78" l="1"/>
  <c r="F78" s="1"/>
  <c r="B79" s="1"/>
  <c r="E79" l="1"/>
  <c r="F79" s="1"/>
  <c r="B80" s="1"/>
  <c r="E80" l="1"/>
  <c r="E81" s="1"/>
  <c r="C14" i="11" s="1"/>
  <c r="F80" i="10" l="1"/>
  <c r="K140" i="2" l="1"/>
  <c r="K142"/>
  <c r="G48" l="1"/>
  <c r="G99" s="1"/>
  <c r="K145"/>
  <c r="K147" s="1"/>
  <c r="G145"/>
  <c r="G62"/>
  <c r="F45" i="3" l="1"/>
  <c r="G147" i="2"/>
  <c r="J45" i="3" l="1"/>
  <c r="J46" s="1"/>
  <c r="F46"/>
  <c r="N33" i="7" s="1"/>
  <c r="F47" i="3" l="1"/>
  <c r="E55"/>
  <c r="J47"/>
  <c r="N46" i="7"/>
  <c r="L16"/>
  <c r="L17" s="1"/>
  <c r="M17" s="1"/>
  <c r="C55" i="3" l="1"/>
  <c r="H39" i="2" l="1"/>
  <c r="H56"/>
  <c r="H41"/>
  <c r="K41" s="1"/>
  <c r="H62" l="1"/>
  <c r="K56"/>
  <c r="K62" s="1"/>
  <c r="H48"/>
  <c r="K39"/>
  <c r="K48" s="1"/>
  <c r="C31" i="3" l="1"/>
  <c r="G35"/>
  <c r="G69" i="9" s="1"/>
  <c r="G115" s="1"/>
  <c r="C35" i="3"/>
  <c r="H99" i="2"/>
  <c r="H31" i="3" s="1"/>
  <c r="I33"/>
  <c r="C34"/>
  <c r="D35"/>
  <c r="D69" i="9" s="1"/>
  <c r="D115" s="1"/>
  <c r="H34" i="3"/>
  <c r="H54" i="9" s="1"/>
  <c r="H114" s="1"/>
  <c r="E34" i="3"/>
  <c r="E54" i="9" s="1"/>
  <c r="E114" s="1"/>
  <c r="D31" i="3"/>
  <c r="E33"/>
  <c r="E39" i="9" s="1"/>
  <c r="E101" s="1"/>
  <c r="C33" i="3"/>
  <c r="F31"/>
  <c r="I35"/>
  <c r="E32"/>
  <c r="E24" i="9" s="1"/>
  <c r="E100" s="1"/>
  <c r="E103" s="1"/>
  <c r="K99" i="2"/>
  <c r="F33" i="3" l="1"/>
  <c r="F39" i="9" s="1"/>
  <c r="F101" s="1"/>
  <c r="I34" i="3"/>
  <c r="H32"/>
  <c r="H24" i="9" s="1"/>
  <c r="H100" s="1"/>
  <c r="F32" i="3"/>
  <c r="F24" i="9" s="1"/>
  <c r="F100" s="1"/>
  <c r="E35" i="3"/>
  <c r="E69" i="9" s="1"/>
  <c r="E115" s="1"/>
  <c r="E117" s="1"/>
  <c r="C54"/>
  <c r="C9"/>
  <c r="C69"/>
  <c r="H9"/>
  <c r="H87" s="1"/>
  <c r="H89" s="1"/>
  <c r="C39"/>
  <c r="D34" i="3"/>
  <c r="D54" i="9" s="1"/>
  <c r="D114" s="1"/>
  <c r="D117" s="1"/>
  <c r="I31" i="3"/>
  <c r="G32"/>
  <c r="G24" i="9" s="1"/>
  <c r="G100" s="1"/>
  <c r="G33" i="3"/>
  <c r="G39" i="9" s="1"/>
  <c r="G101" s="1"/>
  <c r="F34" i="3"/>
  <c r="F54" i="9" s="1"/>
  <c r="F114" s="1"/>
  <c r="E31" i="3"/>
  <c r="F35"/>
  <c r="F69" i="9" s="1"/>
  <c r="F115" s="1"/>
  <c r="I32" i="3"/>
  <c r="G31"/>
  <c r="D33"/>
  <c r="D39" i="9" s="1"/>
  <c r="D101" s="1"/>
  <c r="C32" i="3"/>
  <c r="C36" s="1"/>
  <c r="C37" s="1"/>
  <c r="G34"/>
  <c r="G54" i="9" s="1"/>
  <c r="G114" s="1"/>
  <c r="G117" s="1"/>
  <c r="D32" i="3"/>
  <c r="D24" i="9" s="1"/>
  <c r="D100" s="1"/>
  <c r="D9"/>
  <c r="D87" s="1"/>
  <c r="D89" s="1"/>
  <c r="F9"/>
  <c r="F87" s="1"/>
  <c r="F89" s="1"/>
  <c r="H33" i="3"/>
  <c r="H39" i="9" s="1"/>
  <c r="H101" s="1"/>
  <c r="H35" i="3"/>
  <c r="H69" i="9" s="1"/>
  <c r="H115" s="1"/>
  <c r="H117" s="1"/>
  <c r="F36" i="3" l="1"/>
  <c r="F37" s="1"/>
  <c r="F103" i="9"/>
  <c r="H103"/>
  <c r="F117"/>
  <c r="E36" i="3"/>
  <c r="E37" s="1"/>
  <c r="E9" i="9"/>
  <c r="E87" s="1"/>
  <c r="E89" s="1"/>
  <c r="C10"/>
  <c r="C13" s="1"/>
  <c r="C87"/>
  <c r="C55"/>
  <c r="C114"/>
  <c r="I36" i="3"/>
  <c r="I37" s="1"/>
  <c r="D103" i="9"/>
  <c r="G103"/>
  <c r="J33" i="3"/>
  <c r="E52" s="1"/>
  <c r="J35"/>
  <c r="E54" s="1"/>
  <c r="J34"/>
  <c r="E53" s="1"/>
  <c r="C101" i="9"/>
  <c r="C40"/>
  <c r="C115"/>
  <c r="C70"/>
  <c r="J32" i="3"/>
  <c r="E51" s="1"/>
  <c r="C24" i="9"/>
  <c r="G36" i="3"/>
  <c r="G37" s="1"/>
  <c r="G9" i="9"/>
  <c r="G87" s="1"/>
  <c r="G89" s="1"/>
  <c r="D36" i="3"/>
  <c r="D37" s="1"/>
  <c r="H36"/>
  <c r="H37" s="1"/>
  <c r="J31"/>
  <c r="J36" l="1"/>
  <c r="J37" s="1"/>
  <c r="E50"/>
  <c r="D68" i="9"/>
  <c r="D70" s="1"/>
  <c r="C53" i="3"/>
  <c r="C14" i="9"/>
  <c r="D12" s="1"/>
  <c r="D36" i="7"/>
  <c r="C58" i="9"/>
  <c r="D53"/>
  <c r="D55" s="1"/>
  <c r="C73"/>
  <c r="C51" i="3"/>
  <c r="C43" i="9"/>
  <c r="D38"/>
  <c r="D40" s="1"/>
  <c r="C52" i="3"/>
  <c r="C117" i="9"/>
  <c r="C118" s="1"/>
  <c r="C121" s="1"/>
  <c r="C12" i="8" s="1"/>
  <c r="C116" i="9"/>
  <c r="D8"/>
  <c r="D10" s="1"/>
  <c r="E8" s="1"/>
  <c r="E10" s="1"/>
  <c r="C17"/>
  <c r="C100"/>
  <c r="C25"/>
  <c r="C54" i="3"/>
  <c r="C89" i="9"/>
  <c r="C90" s="1"/>
  <c r="C93" s="1"/>
  <c r="C10" i="8" s="1"/>
  <c r="C88" i="9"/>
  <c r="C122" l="1"/>
  <c r="D113" s="1"/>
  <c r="D118" s="1"/>
  <c r="D121" s="1"/>
  <c r="D12" i="8" s="1"/>
  <c r="D86" i="9"/>
  <c r="C94"/>
  <c r="C28"/>
  <c r="D23"/>
  <c r="D25" s="1"/>
  <c r="D39" i="7"/>
  <c r="C59" i="9"/>
  <c r="F8"/>
  <c r="F10" s="1"/>
  <c r="G8" s="1"/>
  <c r="G10" s="1"/>
  <c r="E53"/>
  <c r="E55" s="1"/>
  <c r="E56" i="3"/>
  <c r="C50"/>
  <c r="C56" s="1"/>
  <c r="C18" i="8"/>
  <c r="C18" i="9"/>
  <c r="C8" i="7" s="1"/>
  <c r="D16" i="9"/>
  <c r="D38" i="7"/>
  <c r="C44" i="9"/>
  <c r="D13"/>
  <c r="G36" i="7" s="1"/>
  <c r="E68" i="9"/>
  <c r="E70" s="1"/>
  <c r="C103"/>
  <c r="C104" s="1"/>
  <c r="C107" s="1"/>
  <c r="C11" i="8" s="1"/>
  <c r="C102" i="9"/>
  <c r="E38"/>
  <c r="E40" s="1"/>
  <c r="F38" s="1"/>
  <c r="F40" s="1"/>
  <c r="D40" i="7"/>
  <c r="C74" i="9"/>
  <c r="D116" l="1"/>
  <c r="D122" s="1"/>
  <c r="E113" s="1"/>
  <c r="E116" s="1"/>
  <c r="D57"/>
  <c r="C62"/>
  <c r="D90"/>
  <c r="D93" s="1"/>
  <c r="D10" i="8" s="1"/>
  <c r="D88" i="9"/>
  <c r="D72"/>
  <c r="C77"/>
  <c r="F50" i="3"/>
  <c r="F55"/>
  <c r="F52"/>
  <c r="F54"/>
  <c r="F53"/>
  <c r="F51"/>
  <c r="H8" i="9"/>
  <c r="H10" s="1"/>
  <c r="C108"/>
  <c r="D99" s="1"/>
  <c r="D14"/>
  <c r="G38"/>
  <c r="G40" s="1"/>
  <c r="F68"/>
  <c r="F70" s="1"/>
  <c r="C29"/>
  <c r="D37" i="7"/>
  <c r="E41" s="1"/>
  <c r="E47" s="1"/>
  <c r="C9" i="8" s="1"/>
  <c r="D42" i="9"/>
  <c r="C47"/>
  <c r="F53"/>
  <c r="F55" s="1"/>
  <c r="G53" s="1"/>
  <c r="G55" s="1"/>
  <c r="E23"/>
  <c r="E25" s="1"/>
  <c r="F23" s="1"/>
  <c r="F25" s="1"/>
  <c r="G23" s="1"/>
  <c r="G25" s="1"/>
  <c r="E118" l="1"/>
  <c r="E121" s="1"/>
  <c r="E12" i="8" s="1"/>
  <c r="G68" i="9"/>
  <c r="G70" s="1"/>
  <c r="D73"/>
  <c r="G40" i="7" s="1"/>
  <c r="D58" i="9"/>
  <c r="G39" i="7" s="1"/>
  <c r="H23" i="9"/>
  <c r="H25" s="1"/>
  <c r="H38"/>
  <c r="H40" s="1"/>
  <c r="F56" i="3"/>
  <c r="H53" i="9"/>
  <c r="H55" s="1"/>
  <c r="D27"/>
  <c r="C32"/>
  <c r="D104"/>
  <c r="D107" s="1"/>
  <c r="D11" i="8" s="1"/>
  <c r="D102" i="9"/>
  <c r="D17"/>
  <c r="E12"/>
  <c r="C22" i="8"/>
  <c r="D76" i="9"/>
  <c r="C78"/>
  <c r="C12" i="7" s="1"/>
  <c r="D61" i="9"/>
  <c r="C21" i="8"/>
  <c r="C63" i="9"/>
  <c r="C11" i="7" s="1"/>
  <c r="D43" i="9"/>
  <c r="G38" i="7" s="1"/>
  <c r="D46" i="9"/>
  <c r="C48"/>
  <c r="C10" i="7" s="1"/>
  <c r="C20" i="8"/>
  <c r="E86" i="9"/>
  <c r="D94"/>
  <c r="D108" l="1"/>
  <c r="E99" s="1"/>
  <c r="E102" s="1"/>
  <c r="D44"/>
  <c r="E42" s="1"/>
  <c r="E122"/>
  <c r="F113" s="1"/>
  <c r="F116" s="1"/>
  <c r="E88"/>
  <c r="E90"/>
  <c r="E93" s="1"/>
  <c r="E10" i="8" s="1"/>
  <c r="H68" i="9"/>
  <c r="H70" s="1"/>
  <c r="E16"/>
  <c r="D18" i="8"/>
  <c r="D18" i="9"/>
  <c r="F8" i="7" s="1"/>
  <c r="D28" i="9"/>
  <c r="G37" i="7" s="1"/>
  <c r="H41" s="1"/>
  <c r="H47" s="1"/>
  <c r="D9" i="8" s="1"/>
  <c r="D59" i="9"/>
  <c r="E13"/>
  <c r="J36" i="7" s="1"/>
  <c r="C19" i="8"/>
  <c r="C23" s="1"/>
  <c r="C25" s="1"/>
  <c r="C27" s="1"/>
  <c r="C33" s="1"/>
  <c r="C41" s="1"/>
  <c r="C33" i="9"/>
  <c r="C9" i="7" s="1"/>
  <c r="C13" s="1"/>
  <c r="D13" s="1"/>
  <c r="D19" s="1"/>
  <c r="D31" i="9"/>
  <c r="D74"/>
  <c r="F118" l="1"/>
  <c r="F121" s="1"/>
  <c r="F12" i="8" s="1"/>
  <c r="E104" i="9"/>
  <c r="E107" s="1"/>
  <c r="E11" i="8" s="1"/>
  <c r="D47" i="9"/>
  <c r="E46" s="1"/>
  <c r="D29"/>
  <c r="D32" s="1"/>
  <c r="F86"/>
  <c r="E94"/>
  <c r="E72"/>
  <c r="D77"/>
  <c r="E57"/>
  <c r="D62"/>
  <c r="E43"/>
  <c r="J38" i="7" s="1"/>
  <c r="E14" i="9"/>
  <c r="D24" i="7"/>
  <c r="D29" s="1"/>
  <c r="D23"/>
  <c r="F122" i="9" l="1"/>
  <c r="G113" s="1"/>
  <c r="G118" s="1"/>
  <c r="G121" s="1"/>
  <c r="G12" i="8" s="1"/>
  <c r="D48" i="9"/>
  <c r="F10" i="7" s="1"/>
  <c r="E108" i="9"/>
  <c r="F99" s="1"/>
  <c r="D20" i="8"/>
  <c r="E27" i="9"/>
  <c r="E28" s="1"/>
  <c r="E44"/>
  <c r="F42" s="1"/>
  <c r="E76"/>
  <c r="D78"/>
  <c r="F12" i="7" s="1"/>
  <c r="D22" i="8"/>
  <c r="D28" i="7"/>
  <c r="D25"/>
  <c r="F12" i="9"/>
  <c r="E17"/>
  <c r="E58"/>
  <c r="J39" i="7" s="1"/>
  <c r="F88" i="9"/>
  <c r="F90"/>
  <c r="F93" s="1"/>
  <c r="F10" i="8" s="1"/>
  <c r="D21"/>
  <c r="E61" i="9"/>
  <c r="D63"/>
  <c r="F11" i="7" s="1"/>
  <c r="D19" i="8"/>
  <c r="D33" i="9"/>
  <c r="F9" i="7" s="1"/>
  <c r="E31" i="9"/>
  <c r="E73"/>
  <c r="J40" i="7" s="1"/>
  <c r="G116" i="9" l="1"/>
  <c r="G122" s="1"/>
  <c r="H113" s="1"/>
  <c r="F104"/>
  <c r="F107" s="1"/>
  <c r="F11" i="8" s="1"/>
  <c r="F102" i="9"/>
  <c r="D23" i="8"/>
  <c r="D25" s="1"/>
  <c r="D27" s="1"/>
  <c r="D33" s="1"/>
  <c r="D41" s="1"/>
  <c r="E59" i="9"/>
  <c r="E62" s="1"/>
  <c r="J37" i="7"/>
  <c r="K41" s="1"/>
  <c r="K47" s="1"/>
  <c r="E9" i="8" s="1"/>
  <c r="E29" i="9"/>
  <c r="F27" s="1"/>
  <c r="E74"/>
  <c r="E77" s="1"/>
  <c r="E47"/>
  <c r="E48" s="1"/>
  <c r="I10" i="7" s="1"/>
  <c r="E18" i="9"/>
  <c r="I8" i="7" s="1"/>
  <c r="E18" i="8"/>
  <c r="F16" i="9"/>
  <c r="E48" i="7"/>
  <c r="D30"/>
  <c r="E30" s="1"/>
  <c r="E43" s="1"/>
  <c r="F43" i="9"/>
  <c r="M38" i="7" s="1"/>
  <c r="F57" i="9"/>
  <c r="G86"/>
  <c r="F94"/>
  <c r="F13"/>
  <c r="M36" i="7" s="1"/>
  <c r="F13"/>
  <c r="G13" s="1"/>
  <c r="G19" s="1"/>
  <c r="E32" i="9" l="1"/>
  <c r="F31" s="1"/>
  <c r="F108"/>
  <c r="G99" s="1"/>
  <c r="F46"/>
  <c r="F72"/>
  <c r="F73" s="1"/>
  <c r="M40" i="7" s="1"/>
  <c r="F14" i="9"/>
  <c r="G12" s="1"/>
  <c r="E20" i="8"/>
  <c r="H116" i="9"/>
  <c r="H118"/>
  <c r="H121" s="1"/>
  <c r="H12" i="8" s="1"/>
  <c r="F28" i="9"/>
  <c r="M37" i="7" s="1"/>
  <c r="F58" i="9"/>
  <c r="M39" i="7" s="1"/>
  <c r="E78" i="9"/>
  <c r="I12" i="7" s="1"/>
  <c r="E22" i="8"/>
  <c r="F76" i="9"/>
  <c r="F44"/>
  <c r="F61"/>
  <c r="E21" i="8"/>
  <c r="E63" i="9"/>
  <c r="I11" i="7" s="1"/>
  <c r="G24"/>
  <c r="G29" s="1"/>
  <c r="G23"/>
  <c r="G90" i="9"/>
  <c r="G93" s="1"/>
  <c r="G10" i="8" s="1"/>
  <c r="G88" i="9"/>
  <c r="E53" i="7"/>
  <c r="E49"/>
  <c r="C8" i="8" s="1"/>
  <c r="C13" s="1"/>
  <c r="C15" s="1"/>
  <c r="C32" s="1"/>
  <c r="E19" l="1"/>
  <c r="E23" s="1"/>
  <c r="E25" s="1"/>
  <c r="E27" s="1"/>
  <c r="E33" s="1"/>
  <c r="E41" s="1"/>
  <c r="E33" i="9"/>
  <c r="I9" i="7" s="1"/>
  <c r="I13" s="1"/>
  <c r="J13" s="1"/>
  <c r="J19" s="1"/>
  <c r="J23" s="1"/>
  <c r="G104" i="9"/>
  <c r="G107" s="1"/>
  <c r="G11" i="8" s="1"/>
  <c r="G102" i="9"/>
  <c r="F59"/>
  <c r="G57" s="1"/>
  <c r="F29"/>
  <c r="G27" s="1"/>
  <c r="F17"/>
  <c r="F18" s="1"/>
  <c r="L8" i="7" s="1"/>
  <c r="N41"/>
  <c r="N47" s="1"/>
  <c r="F9" i="8" s="1"/>
  <c r="H122" i="9"/>
  <c r="C40" i="8"/>
  <c r="C42" s="1"/>
  <c r="E51" i="7" s="1"/>
  <c r="E54" s="1"/>
  <c r="E55" s="1"/>
  <c r="C5" i="11" s="1"/>
  <c r="C34" i="8"/>
  <c r="G13" i="9"/>
  <c r="P36" i="7" s="1"/>
  <c r="G94" i="9"/>
  <c r="H86"/>
  <c r="F18" i="8"/>
  <c r="G16" i="9"/>
  <c r="G25" i="7"/>
  <c r="G28"/>
  <c r="G42" i="9"/>
  <c r="F47"/>
  <c r="F32"/>
  <c r="F74"/>
  <c r="F62" l="1"/>
  <c r="F21" i="8" s="1"/>
  <c r="G108" i="9"/>
  <c r="H99" s="1"/>
  <c r="J24" i="7"/>
  <c r="J29" s="1"/>
  <c r="F48" i="9"/>
  <c r="L10" i="7" s="1"/>
  <c r="F20" i="8"/>
  <c r="G46" i="9"/>
  <c r="G72"/>
  <c r="F77"/>
  <c r="H88"/>
  <c r="H90"/>
  <c r="H93" s="1"/>
  <c r="H10" i="8" s="1"/>
  <c r="G14" i="9"/>
  <c r="G28"/>
  <c r="P37" i="7" s="1"/>
  <c r="G58" i="9"/>
  <c r="P39" i="7" s="1"/>
  <c r="H48"/>
  <c r="G30"/>
  <c r="H30" s="1"/>
  <c r="H43" s="1"/>
  <c r="F33" i="9"/>
  <c r="L9" i="7" s="1"/>
  <c r="F19" i="8"/>
  <c r="G31" i="9"/>
  <c r="G43"/>
  <c r="P38" i="7" s="1"/>
  <c r="J28"/>
  <c r="F23" i="8" l="1"/>
  <c r="F25" s="1"/>
  <c r="F27" s="1"/>
  <c r="F33" s="1"/>
  <c r="F41" s="1"/>
  <c r="F63" i="9"/>
  <c r="L11" i="7" s="1"/>
  <c r="H104" i="9"/>
  <c r="H107" s="1"/>
  <c r="H11" i="8" s="1"/>
  <c r="H102" i="9"/>
  <c r="G61"/>
  <c r="J25" i="7"/>
  <c r="H94" i="9"/>
  <c r="G29"/>
  <c r="H27" s="1"/>
  <c r="G76"/>
  <c r="F22" i="8"/>
  <c r="F78" i="9"/>
  <c r="L12" i="7" s="1"/>
  <c r="J30"/>
  <c r="K30" s="1"/>
  <c r="K43" s="1"/>
  <c r="K48"/>
  <c r="H12" i="9"/>
  <c r="G17"/>
  <c r="G44"/>
  <c r="G59"/>
  <c r="H49" i="7"/>
  <c r="D8" i="8" s="1"/>
  <c r="D13" s="1"/>
  <c r="D15" s="1"/>
  <c r="D32" s="1"/>
  <c r="H53" i="7"/>
  <c r="G73" i="9"/>
  <c r="P40" i="7" s="1"/>
  <c r="Q41" s="1"/>
  <c r="Q47" s="1"/>
  <c r="G9" i="8" s="1"/>
  <c r="L13" i="7" l="1"/>
  <c r="M13" s="1"/>
  <c r="M19" s="1"/>
  <c r="M24" s="1"/>
  <c r="M29" s="1"/>
  <c r="H108" i="9"/>
  <c r="G74"/>
  <c r="G77" s="1"/>
  <c r="G32"/>
  <c r="G19" i="8" s="1"/>
  <c r="H28" i="9"/>
  <c r="S37" i="7" s="1"/>
  <c r="H42" i="9"/>
  <c r="G47"/>
  <c r="K49" i="7"/>
  <c r="E8" i="8" s="1"/>
  <c r="E13" s="1"/>
  <c r="E15" s="1"/>
  <c r="E32" s="1"/>
  <c r="K53" i="7"/>
  <c r="G18" i="8"/>
  <c r="G18" i="9"/>
  <c r="O8" i="7" s="1"/>
  <c r="H16" i="9"/>
  <c r="H57"/>
  <c r="G62"/>
  <c r="D40" i="8"/>
  <c r="D42" s="1"/>
  <c r="H51" i="7" s="1"/>
  <c r="H54" s="1"/>
  <c r="H55" s="1"/>
  <c r="C6" i="11" s="1"/>
  <c r="D34" i="8"/>
  <c r="H13" i="9"/>
  <c r="S36" i="7" s="1"/>
  <c r="M23" l="1"/>
  <c r="M25" s="1"/>
  <c r="H72" i="9"/>
  <c r="H73" s="1"/>
  <c r="S40" i="7" s="1"/>
  <c r="H31" i="9"/>
  <c r="H29"/>
  <c r="H32" s="1"/>
  <c r="H19" i="8" s="1"/>
  <c r="G33" i="9"/>
  <c r="O9" i="7" s="1"/>
  <c r="H58" i="9"/>
  <c r="S39" i="7" s="1"/>
  <c r="H61" i="9"/>
  <c r="G21" i="8"/>
  <c r="G63" i="9"/>
  <c r="O11" i="7" s="1"/>
  <c r="H46" i="9"/>
  <c r="G48"/>
  <c r="O10" i="7" s="1"/>
  <c r="G20" i="8"/>
  <c r="G23" s="1"/>
  <c r="G25" s="1"/>
  <c r="G27" s="1"/>
  <c r="G33" s="1"/>
  <c r="G41" s="1"/>
  <c r="E34"/>
  <c r="E40"/>
  <c r="E42" s="1"/>
  <c r="K51" i="7" s="1"/>
  <c r="K54" s="1"/>
  <c r="K55" s="1"/>
  <c r="C7" i="11" s="1"/>
  <c r="H43" i="9"/>
  <c r="S38" i="7" s="1"/>
  <c r="H76" i="9"/>
  <c r="G78"/>
  <c r="O12" i="7" s="1"/>
  <c r="G22" i="8"/>
  <c r="H14" i="9"/>
  <c r="H17" s="1"/>
  <c r="M28" i="7" l="1"/>
  <c r="M30" s="1"/>
  <c r="N30" s="1"/>
  <c r="N43" s="1"/>
  <c r="H33" i="9"/>
  <c r="R9" i="7" s="1"/>
  <c r="H18" i="8"/>
  <c r="H18" i="9"/>
  <c r="R8" i="7" s="1"/>
  <c r="O13"/>
  <c r="P13" s="1"/>
  <c r="P19" s="1"/>
  <c r="H59" i="9"/>
  <c r="H62" s="1"/>
  <c r="T41" i="7"/>
  <c r="T47" s="1"/>
  <c r="H9" i="8" s="1"/>
  <c r="H44" i="9"/>
  <c r="H47" s="1"/>
  <c r="H74"/>
  <c r="H77" s="1"/>
  <c r="N48" i="7" l="1"/>
  <c r="N49" s="1"/>
  <c r="F8" i="8" s="1"/>
  <c r="F13" s="1"/>
  <c r="F15" s="1"/>
  <c r="F32" s="1"/>
  <c r="P24" i="7"/>
  <c r="P29" s="1"/>
  <c r="P23"/>
  <c r="H22" i="8"/>
  <c r="H78" i="9"/>
  <c r="R12" i="7" s="1"/>
  <c r="N53"/>
  <c r="H20" i="8"/>
  <c r="H23" s="1"/>
  <c r="H25" s="1"/>
  <c r="H27" s="1"/>
  <c r="H33" s="1"/>
  <c r="H41" s="1"/>
  <c r="H48" i="9"/>
  <c r="R10" i="7" s="1"/>
  <c r="H63" i="9"/>
  <c r="R11" i="7" s="1"/>
  <c r="H21" i="8"/>
  <c r="R13" i="7" l="1"/>
  <c r="S13" s="1"/>
  <c r="S19" s="1"/>
  <c r="S23" s="1"/>
  <c r="F34" i="8"/>
  <c r="F40"/>
  <c r="F42" s="1"/>
  <c r="N51" i="7" s="1"/>
  <c r="N54" s="1"/>
  <c r="N55" s="1"/>
  <c r="C8" i="11" s="1"/>
  <c r="P28" i="7"/>
  <c r="P25"/>
  <c r="S24" l="1"/>
  <c r="S29" s="1"/>
  <c r="S28"/>
  <c r="P30"/>
  <c r="Q30" s="1"/>
  <c r="Q43" s="1"/>
  <c r="Q48"/>
  <c r="S25" l="1"/>
  <c r="S30"/>
  <c r="T30" s="1"/>
  <c r="T43" s="1"/>
  <c r="T48"/>
  <c r="Q49"/>
  <c r="G8" i="8" s="1"/>
  <c r="G13" s="1"/>
  <c r="G15" s="1"/>
  <c r="G32" s="1"/>
  <c r="Q53" i="7"/>
  <c r="G34" i="8" l="1"/>
  <c r="G40"/>
  <c r="G42" s="1"/>
  <c r="Q51" i="7" s="1"/>
  <c r="Q54" s="1"/>
  <c r="Q55" s="1"/>
  <c r="C9" i="11" s="1"/>
  <c r="T53" i="7"/>
  <c r="T49"/>
  <c r="H8" i="8" s="1"/>
  <c r="H13" s="1"/>
  <c r="H15" s="1"/>
  <c r="H32" s="1"/>
  <c r="H40" l="1"/>
  <c r="H42" s="1"/>
  <c r="T51" i="7" s="1"/>
  <c r="T54" s="1"/>
  <c r="T55" s="1"/>
  <c r="C10" i="11" s="1"/>
  <c r="C11" s="1"/>
  <c r="C16" s="1"/>
  <c r="C20" s="1"/>
  <c r="H34" i="8"/>
</calcChain>
</file>

<file path=xl/sharedStrings.xml><?xml version="1.0" encoding="utf-8"?>
<sst xmlns="http://schemas.openxmlformats.org/spreadsheetml/2006/main" count="407" uniqueCount="287">
  <si>
    <t>Name of LDC:</t>
  </si>
  <si>
    <t>Licence Number:</t>
  </si>
  <si>
    <t>Date of Submission:</t>
  </si>
  <si>
    <t>Contact Information</t>
  </si>
  <si>
    <t>Name:</t>
  </si>
  <si>
    <t>Title:</t>
  </si>
  <si>
    <t>Phone Number:</t>
  </si>
  <si>
    <t>E-Mail Address:</t>
  </si>
  <si>
    <t>Smart Meter</t>
  </si>
  <si>
    <t>Comp. Hard.</t>
  </si>
  <si>
    <t>Comp. Soft.</t>
  </si>
  <si>
    <t>Tools &amp; Equipment</t>
  </si>
  <si>
    <t>Sheet 2.  Smart Meter Capital Cost and Operational Expense Data</t>
  </si>
  <si>
    <t>Other Equipment</t>
  </si>
  <si>
    <t xml:space="preserve">Smart Meter Unit Installation Plan: </t>
  </si>
  <si>
    <t>assume calendar year installation</t>
  </si>
  <si>
    <t>Total</t>
  </si>
  <si>
    <t>Planned number of Residential smart meters to be installed</t>
  </si>
  <si>
    <t>Planned number of General Service Less Than 50 kW smart meters</t>
  </si>
  <si>
    <t>Planned number of General Service Greater Than 50 kW smart meters</t>
  </si>
  <si>
    <t>Planned Meter Installation (Residential and Less Than 50 kW only)</t>
  </si>
  <si>
    <t xml:space="preserve">Other Unit Installation Plan: </t>
  </si>
  <si>
    <t>Planned number of Collectors to be installed</t>
  </si>
  <si>
    <t>Planned number of Repeaters to be installed</t>
  </si>
  <si>
    <t>Other : Please specify</t>
  </si>
  <si>
    <t>Capital Costs</t>
  </si>
  <si>
    <t>1.1 ADVANCED METERING COMMUNICATION DEVICE (AMCD)</t>
  </si>
  <si>
    <t>Asset Type</t>
  </si>
  <si>
    <t xml:space="preserve">1.1.1 Smart Meter  </t>
  </si>
  <si>
    <t>may include new meters and modules, etc.</t>
  </si>
  <si>
    <t xml:space="preserve">1.1.2 Installation Cost </t>
  </si>
  <si>
    <t>may include socket kits plus shipping, labour, benefits, vehicle, etc.</t>
  </si>
  <si>
    <t>1.1.3a Workforce Automation Hardware</t>
  </si>
  <si>
    <t>may include fieldworker handhelds, barcode hardware, etc.</t>
  </si>
  <si>
    <t>1.1.3b Workforce Automation Software</t>
  </si>
  <si>
    <t>Total Advanced Metering Communication Device (AMCD)</t>
  </si>
  <si>
    <t>1.2 ADVANCED METERING REGIONAL COLLECTOR (AMRC) (includes LAN)</t>
  </si>
  <si>
    <t>1.2.1 Collectors</t>
  </si>
  <si>
    <t>1.2.2 Repeaters</t>
  </si>
  <si>
    <t>may include radio licence, etc.</t>
  </si>
  <si>
    <t>1.2.3 Installation</t>
  </si>
  <si>
    <t>may include meter seals and rings, collector computer hardware, etc.</t>
  </si>
  <si>
    <t>Total Advanced Metering Regional Collector (AMRC) (includes LAN)</t>
  </si>
  <si>
    <t>1.3 ADVANCED METERING CONTROL COMPUTER (AMCC)</t>
  </si>
  <si>
    <t>1.3.1 Computer Hardware</t>
  </si>
  <si>
    <t>1.3.2 Computer Software</t>
  </si>
  <si>
    <t>1.3.3 Computer Software Licence &amp; Installation (includes hardware &amp; software)</t>
  </si>
  <si>
    <t>may include AS/400 disc space, backup &amp; recovery computer, UPS, etc</t>
  </si>
  <si>
    <t>Total Advanced Metering Control Computer (AMCC)</t>
  </si>
  <si>
    <t>1.4 WIDE AREA NETWORK (WAN)</t>
  </si>
  <si>
    <t>1.4.1 Activation Fees</t>
  </si>
  <si>
    <t>Total Wide Area Network (WAN)</t>
  </si>
  <si>
    <t>1.5 OTHER AMI CAPITAL COSTS RELATED TO MINIMUM FUNCTIONALITY</t>
  </si>
  <si>
    <t>1.5.1 Customer equipment (including repair of damaged equipment)</t>
  </si>
  <si>
    <t>1.5.2 AMI Interface to CIS</t>
  </si>
  <si>
    <t>1.5.3 Professional Fees</t>
  </si>
  <si>
    <t>1.5.4 Integration</t>
  </si>
  <si>
    <t>1.5.5 Program Management</t>
  </si>
  <si>
    <t>1.5.6 Other AMI Capital</t>
  </si>
  <si>
    <t>Total Other AMI Capital Costs Related To Minimum Functionality</t>
  </si>
  <si>
    <t>Total Capital Costs</t>
  </si>
  <si>
    <t>O M &amp; A</t>
  </si>
  <si>
    <t>2.1 ADVANCED METERING COMMUNICATION DEVICE (AMCD)</t>
  </si>
  <si>
    <t>2.1.1 Maintenance</t>
  </si>
  <si>
    <t>may include meter reverification costs, etc.</t>
  </si>
  <si>
    <t>Total Incremental AMI Operation Expenses</t>
  </si>
  <si>
    <t>2.2 ADVANCED METERING REGIONAL COLLECTOR (AMRC) (includes LAN)</t>
  </si>
  <si>
    <t>2.2.1 Maintenance</t>
  </si>
  <si>
    <t>2.3 ADVANCED METERING CONTROL COMPUTER (AMCC)</t>
  </si>
  <si>
    <t>2.3.1 Hardware Maintenance</t>
  </si>
  <si>
    <t>may include server support, etc</t>
  </si>
  <si>
    <t>2.3.2 Software Maintenance</t>
  </si>
  <si>
    <t>may include maintenance support, etc.</t>
  </si>
  <si>
    <t>2.4 WIDE AREA NETWORK (WAN)</t>
  </si>
  <si>
    <t>2.4.1 WIDE AREA NETWORK (WAN)</t>
  </si>
  <si>
    <t>may include serial to Ethernet hardware, etc.</t>
  </si>
  <si>
    <t>Total Incremental Other Operation Expenses</t>
  </si>
  <si>
    <t>2.5 OTHER AMI OM&amp;A COSTS RELATED TO MINIMUM FUNCTIONALITY</t>
  </si>
  <si>
    <t>2.5.1 Business Process Redesign</t>
  </si>
  <si>
    <t>2.5.2 Customer Communication</t>
  </si>
  <si>
    <t>may include project communication. etc.</t>
  </si>
  <si>
    <t>2.5.3 Program Management</t>
  </si>
  <si>
    <t>2.5.4 Change Management</t>
  </si>
  <si>
    <t>may include training, etc.</t>
  </si>
  <si>
    <t>2.5.5 Administration Cost</t>
  </si>
  <si>
    <t>2.5.6 Other AMI Expenses</t>
  </si>
  <si>
    <t>Total 2.5 Other AMI OM&amp;A Costs Related To Minimum Functionality</t>
  </si>
  <si>
    <t>Total O M &amp; A Costs</t>
  </si>
  <si>
    <t>Sheet 3.  LDC Assumptions and Data</t>
  </si>
  <si>
    <t>Assumptions:</t>
  </si>
  <si>
    <t>1. Planned meter installations occur evenly through the year.</t>
  </si>
  <si>
    <t>2. Year assumed January to December</t>
  </si>
  <si>
    <t>3. Amortization is straight line and has half year rule applied in first year</t>
  </si>
  <si>
    <t>2006 EDR Data Information</t>
  </si>
  <si>
    <t>Weighted Average Cost of Capital</t>
  </si>
  <si>
    <t>Working Capital Allowance %</t>
  </si>
  <si>
    <t>2006 EDR Tax Rate</t>
  </si>
  <si>
    <r>
      <t>Corporate Income Tax Rate</t>
    </r>
    <r>
      <rPr>
        <sz val="10"/>
        <rFont val="Arial"/>
        <family val="2"/>
      </rPr>
      <t xml:space="preserve"> </t>
    </r>
  </si>
  <si>
    <t>Computer Hardware</t>
  </si>
  <si>
    <t>Computer Software</t>
  </si>
  <si>
    <t>Operating Expense Data:</t>
  </si>
  <si>
    <t>2.1 Advanced Metering Communication Device (AMCD)</t>
  </si>
  <si>
    <t>2.2 Advanced Metering Regional Collector (AMRC) (includes LAN)</t>
  </si>
  <si>
    <t>2.3 Advanced Metering Control Computer (AMCC)</t>
  </si>
  <si>
    <t>2.4 Wide Area Network (WAN)</t>
  </si>
  <si>
    <t>2.5 Other AMI OM&amp;A Costs Related To Minimum Functionality</t>
  </si>
  <si>
    <t>Per Meter Cost Split:</t>
  </si>
  <si>
    <t>Per Meter</t>
  </si>
  <si>
    <t>Installed</t>
  </si>
  <si>
    <t>Investment</t>
  </si>
  <si>
    <t>% of Invest</t>
  </si>
  <si>
    <t>Smart meter including installation</t>
  </si>
  <si>
    <t>Computer Hardware Costs</t>
  </si>
  <si>
    <t>Computer Software Costs</t>
  </si>
  <si>
    <t>Smart meter incremental operating expenses</t>
  </si>
  <si>
    <t>Total Smart Meter Capital Costs per meter</t>
  </si>
  <si>
    <t>Smart Meters</t>
  </si>
  <si>
    <t>Operation Expense</t>
  </si>
  <si>
    <t>Return on Rate Base</t>
  </si>
  <si>
    <t>Operating Expenses</t>
  </si>
  <si>
    <t>Incremental Operating Expenses</t>
  </si>
  <si>
    <t>Amortization Expenses</t>
  </si>
  <si>
    <t>Revenue Requirement Before PILs</t>
  </si>
  <si>
    <t>Revenue Requirement for Smart Meters</t>
  </si>
  <si>
    <t xml:space="preserve">Opening </t>
  </si>
  <si>
    <t>Int. Rate</t>
  </si>
  <si>
    <t>Interest</t>
  </si>
  <si>
    <t>Closing</t>
  </si>
  <si>
    <t>Average Asset Values</t>
  </si>
  <si>
    <t>Net Fixed Assets Smart Meters</t>
  </si>
  <si>
    <t>Net Fixed Assets Computer Hardware</t>
  </si>
  <si>
    <t>Net Fixed Assets Computer Software</t>
  </si>
  <si>
    <t>Net Fixed Assets Tools &amp; Equipment</t>
  </si>
  <si>
    <t>Net Fixed Assets Other Equipment</t>
  </si>
  <si>
    <t>Total Net Fixed Assets</t>
  </si>
  <si>
    <t>Working Capital</t>
  </si>
  <si>
    <t>Smart Meters included in Rate Base</t>
  </si>
  <si>
    <t>Amortization Expenses - Smart Meters</t>
  </si>
  <si>
    <t>Amortization Expenses - Computer Hardware</t>
  </si>
  <si>
    <t>Amortization Expenses - Computer Software</t>
  </si>
  <si>
    <t>Amortization Expenses -  Tools &amp; Equipment</t>
  </si>
  <si>
    <t>Amortization Expenses - Other Equipment</t>
  </si>
  <si>
    <t>Total Amortization Expenses</t>
  </si>
  <si>
    <t>Calculation of Taxable Income</t>
  </si>
  <si>
    <t>Depreciation Expenses</t>
  </si>
  <si>
    <t>Interest Expense</t>
  </si>
  <si>
    <t>Taxable Income For PILs</t>
  </si>
  <si>
    <r>
      <t>Grossed up PILs</t>
    </r>
    <r>
      <rPr>
        <i/>
        <sz val="8"/>
        <rFont val="Arial"/>
        <family val="2"/>
      </rPr>
      <t xml:space="preserve"> (5. PILs)</t>
    </r>
  </si>
  <si>
    <t>Sheet 5. PILs</t>
  </si>
  <si>
    <t>PILs Calculation</t>
  </si>
  <si>
    <t>INCOME TAX</t>
  </si>
  <si>
    <t>Net Income</t>
  </si>
  <si>
    <t>Change in taxable income</t>
  </si>
  <si>
    <t>Income Taxes Payable</t>
  </si>
  <si>
    <t>ONTARIO CAPITAL TAX</t>
  </si>
  <si>
    <t>Rate Base</t>
  </si>
  <si>
    <t>Less: Exemption</t>
  </si>
  <si>
    <t>Deemed Taxable Capital</t>
  </si>
  <si>
    <t>Ontario Capital Tax Rate</t>
  </si>
  <si>
    <t>Net Amount (Taxable Capital x Rate)</t>
  </si>
  <si>
    <t>Gross Up</t>
  </si>
  <si>
    <t>PILs Payable</t>
  </si>
  <si>
    <t>Change in Income Taxes Payable</t>
  </si>
  <si>
    <t>Change in OCT</t>
  </si>
  <si>
    <t>PIL's</t>
  </si>
  <si>
    <t>Grossed Up PILs</t>
  </si>
  <si>
    <t>Smart Meter Average Net Fixed Assets</t>
  </si>
  <si>
    <t>Net Fixed Assets - Smart Meters</t>
  </si>
  <si>
    <t>Opening Capital Investment</t>
  </si>
  <si>
    <t>Closing Capital Investment</t>
  </si>
  <si>
    <t>Opening Accumulated Amortization</t>
  </si>
  <si>
    <t>Closing Accumulated Amortization</t>
  </si>
  <si>
    <t>Opening Net Fixed Assets</t>
  </si>
  <si>
    <t>Closing Net Fixed Assets</t>
  </si>
  <si>
    <t>Average Net Fixed Assets</t>
  </si>
  <si>
    <t>Net Fixed Assets - Computer Hardware</t>
  </si>
  <si>
    <t>Net Fixed Assets - Computer Software</t>
  </si>
  <si>
    <t>Net Fixed Assets - Tools &amp; Equipment</t>
  </si>
  <si>
    <t>Net Fixed Assets - Other Equipment</t>
  </si>
  <si>
    <t>For PILs Calculation</t>
  </si>
  <si>
    <t>UCC - Smart Meters</t>
  </si>
  <si>
    <t>Opening UCC</t>
  </si>
  <si>
    <t>Capital Additions</t>
  </si>
  <si>
    <t>UCC Before Half Year Rule</t>
  </si>
  <si>
    <t>Half Year Rule (1/2 Additions - Disposals)</t>
  </si>
  <si>
    <t>Reduced UCC</t>
  </si>
  <si>
    <t>CCA</t>
  </si>
  <si>
    <t>Closing UCC</t>
  </si>
  <si>
    <t>UCC - Computer Equipment</t>
  </si>
  <si>
    <t>Capital Additions Computer Hardware</t>
  </si>
  <si>
    <t>Capital Additions Computer Software</t>
  </si>
  <si>
    <t>UCC - General Equipment</t>
  </si>
  <si>
    <t>Capital Additions Tools &amp; Equipment</t>
  </si>
  <si>
    <t>Capital Additions Other Equipment</t>
  </si>
  <si>
    <r>
      <t>Sheet 1</t>
    </r>
    <r>
      <rPr>
        <b/>
        <sz val="20"/>
        <rFont val="Cooper Black"/>
        <family val="1"/>
      </rPr>
      <t xml:space="preserve"> Utility Information Sheet</t>
    </r>
  </si>
  <si>
    <r>
      <t>Capital Data:</t>
    </r>
    <r>
      <rPr>
        <i/>
        <sz val="8"/>
        <rFont val="Arial"/>
        <family val="2"/>
      </rPr>
      <t xml:space="preserve"> </t>
    </r>
  </si>
  <si>
    <r>
      <t>Weighted Debt Rate</t>
    </r>
    <r>
      <rPr>
        <i/>
        <sz val="8"/>
        <rFont val="Arial"/>
        <family val="2"/>
      </rPr>
      <t xml:space="preserve"> (3.  LDC Assumptions and Data)</t>
    </r>
  </si>
  <si>
    <r>
      <t>Proposed ROE</t>
    </r>
    <r>
      <rPr>
        <i/>
        <sz val="8"/>
        <rFont val="Arial"/>
        <family val="2"/>
      </rPr>
      <t xml:space="preserve"> (3.  LDC Assumptions and Data)</t>
    </r>
  </si>
  <si>
    <r>
      <t xml:space="preserve">Incremental Operating Expenses </t>
    </r>
    <r>
      <rPr>
        <i/>
        <sz val="8"/>
        <rFont val="Arial"/>
        <family val="2"/>
      </rPr>
      <t>(3.  LDC Assumptions and Data)</t>
    </r>
  </si>
  <si>
    <r>
      <t>Grossed up PILs</t>
    </r>
    <r>
      <rPr>
        <b/>
        <i/>
        <sz val="8"/>
        <rFont val="Arial"/>
        <family val="2"/>
      </rPr>
      <t xml:space="preserve"> (5. PILs)</t>
    </r>
  </si>
  <si>
    <r>
      <t>Amortization</t>
    </r>
    <r>
      <rPr>
        <i/>
        <sz val="8"/>
        <rFont val="Arial"/>
        <family val="2"/>
      </rPr>
      <t xml:space="preserve"> </t>
    </r>
  </si>
  <si>
    <r>
      <t xml:space="preserve">Tax Rate </t>
    </r>
    <r>
      <rPr>
        <i/>
        <sz val="8"/>
        <rFont val="Arial"/>
        <family val="2"/>
      </rPr>
      <t>(3.  LDC Assumptions and Data)</t>
    </r>
  </si>
  <si>
    <r>
      <t xml:space="preserve">Capital Investment </t>
    </r>
    <r>
      <rPr>
        <i/>
        <sz val="8"/>
        <rFont val="Arial"/>
        <family val="2"/>
      </rPr>
      <t>(3.  LDC Assumptions and Data)</t>
    </r>
  </si>
  <si>
    <r>
      <t>Capital Investment</t>
    </r>
    <r>
      <rPr>
        <i/>
        <sz val="8"/>
        <rFont val="Arial"/>
        <family val="2"/>
      </rPr>
      <t xml:space="preserve"> (3.  LDC Assumptions and Data)</t>
    </r>
  </si>
  <si>
    <t>Audited Actual</t>
  </si>
  <si>
    <t>Forecasted</t>
  </si>
  <si>
    <t>Later</t>
  </si>
  <si>
    <t>Planned / Actual Meter Installations</t>
  </si>
  <si>
    <t>Percentage of Completion</t>
  </si>
  <si>
    <t>Other Equip.</t>
  </si>
  <si>
    <t>Tools &amp; Equip</t>
  </si>
  <si>
    <t>Depreciation Rates</t>
  </si>
  <si>
    <t>Smart Meter (years)</t>
  </si>
  <si>
    <t>Computer Hardware  (years)</t>
  </si>
  <si>
    <t>Computer Software  (years)</t>
  </si>
  <si>
    <t>Tools &amp; Equipment  (years)</t>
  </si>
  <si>
    <t>Other Equipment  (years)</t>
  </si>
  <si>
    <t>CCA Rates</t>
  </si>
  <si>
    <t>Sheet 6. Avg Net Fixed Assets &amp;UCC</t>
  </si>
  <si>
    <t>Computer Equipment</t>
  </si>
  <si>
    <t>CCA Class</t>
  </si>
  <si>
    <t>General Equipment</t>
  </si>
  <si>
    <t>CCA Rate Class</t>
  </si>
  <si>
    <t xml:space="preserve">CCA Rate </t>
  </si>
  <si>
    <t>CCA - Smart Meters</t>
  </si>
  <si>
    <t>CCA -  Other Equipment</t>
  </si>
  <si>
    <t>CCA -  Computers</t>
  </si>
  <si>
    <t>Smart Meter Revenue Requirement Calculation</t>
  </si>
  <si>
    <t>Sheet 4. Smart Meter Rev Req Calc</t>
  </si>
  <si>
    <t>Fund Adder</t>
  </si>
  <si>
    <t xml:space="preserve"> Approved Deferral and Variance Accounts </t>
  </si>
  <si>
    <t>Prescribed Interest Rate (per the Bankers' Acceptances-3 months Plus 0.25 Spread)</t>
  </si>
  <si>
    <t xml:space="preserve"> CWIP Account</t>
  </si>
  <si>
    <t>Prescribed Interest Rate (per the DEX Mid Term Corporate Bond Index Yield 2)</t>
  </si>
  <si>
    <t xml:space="preserve"> </t>
  </si>
  <si>
    <t xml:space="preserve">Q4 2008 </t>
  </si>
  <si>
    <t xml:space="preserve">Q3 2008 </t>
  </si>
  <si>
    <t xml:space="preserve">Q2 2008 </t>
  </si>
  <si>
    <t xml:space="preserve">Q1 2008 </t>
  </si>
  <si>
    <t xml:space="preserve">Q4 2007 </t>
  </si>
  <si>
    <t xml:space="preserve">Q3 2007 </t>
  </si>
  <si>
    <t xml:space="preserve">Q2 2007 </t>
  </si>
  <si>
    <t xml:space="preserve">Q1 2007 </t>
  </si>
  <si>
    <t xml:space="preserve">Q4 2006 </t>
  </si>
  <si>
    <t xml:space="preserve">Q3 2006 </t>
  </si>
  <si>
    <t xml:space="preserve">Q2 2006 </t>
  </si>
  <si>
    <t>Deemed Long Term Debt %</t>
  </si>
  <si>
    <t>Deemed Equity %</t>
  </si>
  <si>
    <t>Deemed Short Term Debt %</t>
  </si>
  <si>
    <t>Deemed Short Term Debt  Rate%</t>
  </si>
  <si>
    <t>Deemed Short Term Debt Rate%</t>
  </si>
  <si>
    <t>Q1 2009</t>
  </si>
  <si>
    <t>Q2 2009</t>
  </si>
  <si>
    <t>Q3 2009</t>
  </si>
  <si>
    <t>Q3 2010</t>
  </si>
  <si>
    <t>Q4 2009</t>
  </si>
  <si>
    <t>Q1 2010</t>
  </si>
  <si>
    <t>Q2 2010</t>
  </si>
  <si>
    <t>Sheet 7. Smart Meter Funding Adder Collected</t>
  </si>
  <si>
    <t>Sheet 8 Applied for Smart Meter Rate Adder</t>
  </si>
  <si>
    <t>Revenue Requirement - 2006</t>
  </si>
  <si>
    <t>Revenue Requirement - 2007</t>
  </si>
  <si>
    <t>Revenue Requirement - 2008</t>
  </si>
  <si>
    <t>Revenue Requirement - 2009</t>
  </si>
  <si>
    <t>Revenue Requirement - 2010</t>
  </si>
  <si>
    <t>Revenue Requirement - 2011</t>
  </si>
  <si>
    <t>Total Revenue Requirement</t>
  </si>
  <si>
    <t>Amount</t>
  </si>
  <si>
    <t>Description</t>
  </si>
  <si>
    <t>Smart Meter Rate Adder Collected</t>
  </si>
  <si>
    <t>Carrying Cost / Interest</t>
  </si>
  <si>
    <t>Proposed Smart Meter Recovery</t>
  </si>
  <si>
    <t>Date</t>
  </si>
  <si>
    <t>2011 Expected Metered Customers</t>
  </si>
  <si>
    <t>Proposed Smart Meter Rate Adder</t>
  </si>
  <si>
    <r>
      <t>Deemed Debt</t>
    </r>
    <r>
      <rPr>
        <sz val="10"/>
        <rFont val="Arial"/>
        <family val="2"/>
      </rPr>
      <t/>
    </r>
  </si>
  <si>
    <r>
      <t>Deemed Equity</t>
    </r>
    <r>
      <rPr>
        <sz val="10"/>
        <rFont val="Arial"/>
        <family val="2"/>
      </rPr>
      <t xml:space="preserve"> </t>
    </r>
  </si>
  <si>
    <r>
      <t>Weighted Debt Rate</t>
    </r>
    <r>
      <rPr>
        <sz val="10"/>
        <rFont val="Arial"/>
        <family val="2"/>
      </rPr>
      <t/>
    </r>
  </si>
  <si>
    <t>Proposed ROE</t>
  </si>
  <si>
    <t>Transceivers</t>
  </si>
  <si>
    <t xml:space="preserve">  </t>
  </si>
  <si>
    <t>Middlesex Power Distribution - Dutton</t>
  </si>
  <si>
    <t>ED-2002-0059</t>
  </si>
  <si>
    <t>Andrya Eagen</t>
  </si>
  <si>
    <t>Senior Regulatory Specialist</t>
  </si>
  <si>
    <t>519-352-6300 x 243</t>
  </si>
  <si>
    <t>andryaeagen@ckenergy.com</t>
  </si>
</sst>
</file>

<file path=xl/styles.xml><?xml version="1.0" encoding="utf-8"?>
<styleSheet xmlns="http://schemas.openxmlformats.org/spreadsheetml/2006/main">
  <numFmts count="8">
    <numFmt numFmtId="164" formatCode="_-&quot;$&quot;* #,##0.00_-;\-&quot;$&quot;* #,##0.00_-;_-&quot;$&quot;* &quot;-&quot;??_-;_-@_-"/>
    <numFmt numFmtId="165" formatCode="_-* #,##0.00_-;\-* #,##0.00_-;_-* &quot;-&quot;??_-;_-@_-"/>
    <numFmt numFmtId="166" formatCode="_-&quot;$&quot;* #,##0_-;\-&quot;$&quot;* #,##0_-;_-&quot;$&quot;* &quot;-&quot;??_-;_-@_-"/>
    <numFmt numFmtId="167" formatCode="0.0%"/>
    <numFmt numFmtId="168" formatCode="_-* #,##0_-;\-* #,##0_-;_-* &quot;-&quot;??_-;_-@_-"/>
    <numFmt numFmtId="169" formatCode="0.000%"/>
    <numFmt numFmtId="170" formatCode="[$-409]mmmm\ d\,\ yyyy;@"/>
    <numFmt numFmtId="171" formatCode="&quot;$&quot;#,##0"/>
  </numFmts>
  <fonts count="30">
    <font>
      <sz val="10"/>
      <name val="Arial"/>
    </font>
    <font>
      <sz val="10"/>
      <name val="Arial"/>
      <family val="2"/>
    </font>
    <font>
      <u/>
      <sz val="7.5"/>
      <color indexed="12"/>
      <name val="Arial"/>
      <family val="2"/>
    </font>
    <font>
      <sz val="12"/>
      <name val="Arial"/>
      <family val="2"/>
    </font>
    <font>
      <sz val="8"/>
      <name val="Arial"/>
      <family val="2"/>
    </font>
    <font>
      <b/>
      <sz val="20"/>
      <name val="Cooper Black"/>
      <family val="1"/>
    </font>
    <font>
      <b/>
      <sz val="20"/>
      <color indexed="10"/>
      <name val="Cooper Black"/>
      <family val="1"/>
    </font>
    <font>
      <b/>
      <sz val="10"/>
      <name val="Arial"/>
      <family val="2"/>
    </font>
    <font>
      <sz val="10"/>
      <color indexed="12"/>
      <name val="Arial"/>
      <family val="2"/>
    </font>
    <font>
      <sz val="10"/>
      <color indexed="10"/>
      <name val="Arial"/>
      <family val="2"/>
    </font>
    <font>
      <b/>
      <sz val="8"/>
      <color indexed="9"/>
      <name val="Arial"/>
      <family val="2"/>
    </font>
    <font>
      <sz val="12"/>
      <color indexed="18"/>
      <name val="Cooper Black"/>
      <family val="1"/>
    </font>
    <font>
      <sz val="11"/>
      <name val="Arial"/>
      <family val="2"/>
    </font>
    <font>
      <b/>
      <sz val="8"/>
      <name val="Arial"/>
      <family val="2"/>
    </font>
    <font>
      <b/>
      <sz val="12"/>
      <name val="Arial"/>
      <family val="2"/>
    </font>
    <font>
      <b/>
      <sz val="11"/>
      <name val="Arial"/>
      <family val="2"/>
    </font>
    <font>
      <b/>
      <u/>
      <sz val="12"/>
      <name val="Cooper Black"/>
      <family val="1"/>
    </font>
    <font>
      <sz val="8"/>
      <color indexed="18"/>
      <name val="Cooper Black"/>
      <family val="1"/>
    </font>
    <font>
      <sz val="10"/>
      <name val="Arial"/>
      <family val="2"/>
    </font>
    <font>
      <b/>
      <sz val="16"/>
      <color indexed="10"/>
      <name val="Cooper Black"/>
      <family val="1"/>
    </font>
    <font>
      <b/>
      <sz val="14"/>
      <name val="Arial"/>
      <family val="2"/>
    </font>
    <font>
      <i/>
      <sz val="8"/>
      <name val="Arial"/>
      <family val="2"/>
    </font>
    <font>
      <b/>
      <sz val="18"/>
      <name val="Arial"/>
      <family val="2"/>
    </font>
    <font>
      <b/>
      <sz val="12"/>
      <name val="Arial"/>
      <family val="2"/>
    </font>
    <font>
      <b/>
      <sz val="20"/>
      <name val="Arial"/>
      <family val="2"/>
    </font>
    <font>
      <sz val="10"/>
      <color indexed="10"/>
      <name val="Arial"/>
      <family val="2"/>
    </font>
    <font>
      <b/>
      <i/>
      <sz val="8"/>
      <name val="Arial"/>
      <family val="2"/>
    </font>
    <font>
      <b/>
      <sz val="10"/>
      <color indexed="10"/>
      <name val="Arial"/>
      <family val="2"/>
    </font>
    <font>
      <b/>
      <sz val="24"/>
      <color indexed="10"/>
      <name val="Cooper Black"/>
      <family val="1"/>
    </font>
    <font>
      <sz val="16"/>
      <name val="Arial"/>
      <family val="2"/>
    </font>
  </fonts>
  <fills count="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42"/>
      </patternFill>
    </fill>
    <fill>
      <patternFill patternType="solid">
        <fgColor indexed="9"/>
        <bgColor indexed="42"/>
      </patternFill>
    </fill>
    <fill>
      <patternFill patternType="solid">
        <fgColor indexed="42"/>
        <bgColor indexed="64"/>
      </patternFill>
    </fill>
    <fill>
      <patternFill patternType="solid">
        <fgColor indexed="13"/>
        <bgColor indexed="64"/>
      </patternFill>
    </fill>
    <fill>
      <patternFill patternType="solid">
        <fgColor indexed="41"/>
        <bgColor indexed="64"/>
      </patternFill>
    </fill>
  </fills>
  <borders count="21">
    <border>
      <left/>
      <right/>
      <top/>
      <bottom/>
      <diagonal/>
    </border>
    <border>
      <left style="medium">
        <color indexed="8"/>
      </left>
      <right style="medium">
        <color indexed="22"/>
      </right>
      <top style="medium">
        <color indexed="8"/>
      </top>
      <bottom style="medium">
        <color indexed="22"/>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diagonal/>
    </border>
    <border>
      <left/>
      <right/>
      <top style="medium">
        <color indexed="64"/>
      </top>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8"/>
      </left>
      <right/>
      <top style="medium">
        <color indexed="8"/>
      </top>
      <bottom style="medium">
        <color indexed="22"/>
      </bottom>
      <diagonal/>
    </border>
    <border>
      <left/>
      <right style="medium">
        <color indexed="22"/>
      </right>
      <top style="medium">
        <color indexed="8"/>
      </top>
      <bottom style="medium">
        <color indexed="22"/>
      </bottom>
      <diagonal/>
    </border>
    <border>
      <left style="medium">
        <color indexed="64"/>
      </left>
      <right/>
      <top style="medium">
        <color indexed="64"/>
      </top>
      <bottom/>
      <diagonal/>
    </border>
    <border>
      <left/>
      <right style="medium">
        <color indexed="64"/>
      </right>
      <top style="medium">
        <color indexed="64"/>
      </top>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xf numFmtId="0" fontId="1" fillId="0" borderId="0"/>
    <xf numFmtId="9" fontId="1" fillId="0" borderId="0" applyFont="0" applyFill="0" applyBorder="0" applyAlignment="0" applyProtection="0"/>
  </cellStyleXfs>
  <cellXfs count="181">
    <xf numFmtId="0" fontId="0" fillId="0" borderId="0" xfId="0"/>
    <xf numFmtId="0" fontId="4" fillId="2" borderId="0" xfId="0" applyFont="1" applyFill="1" applyProtection="1"/>
    <xf numFmtId="0" fontId="0" fillId="0" borderId="0" xfId="0" applyProtection="1"/>
    <xf numFmtId="0" fontId="4" fillId="2" borderId="0" xfId="0" applyFont="1" applyFill="1"/>
    <xf numFmtId="0" fontId="6" fillId="2" borderId="0" xfId="0" applyFont="1" applyFill="1" applyProtection="1"/>
    <xf numFmtId="0" fontId="0" fillId="2" borderId="0" xfId="0" applyFill="1" applyProtection="1"/>
    <xf numFmtId="0" fontId="0" fillId="2" borderId="0" xfId="0" applyFill="1" applyBorder="1" applyProtection="1"/>
    <xf numFmtId="0" fontId="0" fillId="2" borderId="0" xfId="0" applyFill="1"/>
    <xf numFmtId="0" fontId="4" fillId="3" borderId="0" xfId="0" applyFont="1" applyFill="1" applyBorder="1" applyProtection="1"/>
    <xf numFmtId="0" fontId="10" fillId="2" borderId="0" xfId="0" applyFont="1" applyFill="1" applyProtection="1"/>
    <xf numFmtId="0" fontId="3" fillId="2" borderId="0" xfId="0" applyFont="1" applyFill="1" applyProtection="1"/>
    <xf numFmtId="0" fontId="11" fillId="2" borderId="0" xfId="0" applyFont="1" applyFill="1" applyAlignment="1" applyProtection="1">
      <alignment horizontal="right" indent="1"/>
    </xf>
    <xf numFmtId="0" fontId="13" fillId="2" borderId="0" xfId="0" applyFont="1" applyFill="1" applyAlignment="1" applyProtection="1">
      <alignment horizontal="left" indent="4"/>
    </xf>
    <xf numFmtId="0" fontId="12" fillId="2" borderId="0" xfId="0" applyFont="1" applyFill="1" applyBorder="1" applyAlignment="1" applyProtection="1">
      <alignment horizontal="left"/>
    </xf>
    <xf numFmtId="0" fontId="11" fillId="2" borderId="0" xfId="0" applyFont="1" applyFill="1" applyAlignment="1" applyProtection="1"/>
    <xf numFmtId="0" fontId="14" fillId="2" borderId="0" xfId="0" applyFont="1" applyFill="1" applyBorder="1" applyAlignment="1" applyProtection="1"/>
    <xf numFmtId="0" fontId="15" fillId="2" borderId="0" xfId="0" applyFont="1" applyFill="1" applyBorder="1" applyAlignment="1" applyProtection="1"/>
    <xf numFmtId="170" fontId="12" fillId="4" borderId="1" xfId="0" applyNumberFormat="1" applyFont="1" applyFill="1" applyBorder="1" applyAlignment="1" applyProtection="1">
      <alignment horizontal="left"/>
      <protection locked="0"/>
    </xf>
    <xf numFmtId="0" fontId="12" fillId="5" borderId="0" xfId="0" applyFont="1" applyFill="1" applyBorder="1" applyAlignment="1" applyProtection="1"/>
    <xf numFmtId="0" fontId="11" fillId="2" borderId="0" xfId="0" applyFont="1" applyFill="1" applyBorder="1" applyAlignment="1" applyProtection="1">
      <alignment horizontal="right" indent="1"/>
    </xf>
    <xf numFmtId="0" fontId="12" fillId="2" borderId="0" xfId="0" applyFont="1" applyFill="1" applyBorder="1" applyAlignment="1" applyProtection="1"/>
    <xf numFmtId="0" fontId="11" fillId="2" borderId="0" xfId="0" applyFont="1" applyFill="1" applyBorder="1" applyAlignment="1" applyProtection="1"/>
    <xf numFmtId="0" fontId="17" fillId="2" borderId="0" xfId="0" applyFont="1" applyFill="1" applyProtection="1"/>
    <xf numFmtId="0" fontId="12" fillId="2" borderId="0" xfId="0" applyFont="1" applyFill="1" applyProtection="1"/>
    <xf numFmtId="0" fontId="0" fillId="2" borderId="0" xfId="0" applyFill="1" applyAlignment="1" applyProtection="1">
      <alignment horizontal="center"/>
    </xf>
    <xf numFmtId="0" fontId="3" fillId="2" borderId="0" xfId="0" applyFont="1" applyFill="1"/>
    <xf numFmtId="0" fontId="19" fillId="2" borderId="0" xfId="0" applyFont="1" applyFill="1" applyAlignment="1" applyProtection="1"/>
    <xf numFmtId="0" fontId="4" fillId="3" borderId="0" xfId="0" applyFont="1" applyFill="1" applyProtection="1"/>
    <xf numFmtId="0" fontId="20" fillId="2" borderId="0" xfId="0" applyFont="1" applyFill="1" applyProtection="1"/>
    <xf numFmtId="0" fontId="21" fillId="2" borderId="0" xfId="0" applyFont="1" applyFill="1" applyAlignment="1" applyProtection="1">
      <alignment horizontal="left" vertical="top" indent="2"/>
    </xf>
    <xf numFmtId="0" fontId="0" fillId="2" borderId="0" xfId="0" applyFill="1" applyAlignment="1" applyProtection="1">
      <alignment horizontal="right"/>
    </xf>
    <xf numFmtId="0" fontId="0" fillId="2" borderId="0" xfId="0" applyFill="1" applyAlignment="1" applyProtection="1">
      <alignment horizontal="left" indent="1"/>
    </xf>
    <xf numFmtId="168" fontId="1" fillId="6" borderId="0" xfId="1" applyNumberFormat="1" applyFill="1" applyProtection="1">
      <protection locked="0"/>
    </xf>
    <xf numFmtId="168" fontId="0" fillId="2" borderId="0" xfId="0" applyNumberFormat="1" applyFill="1" applyProtection="1"/>
    <xf numFmtId="0" fontId="7" fillId="2" borderId="0" xfId="0" applyFont="1" applyFill="1" applyProtection="1"/>
    <xf numFmtId="168" fontId="1" fillId="2" borderId="2" xfId="1" applyNumberFormat="1" applyFill="1" applyBorder="1" applyProtection="1"/>
    <xf numFmtId="168" fontId="1" fillId="2" borderId="3" xfId="1" applyNumberFormat="1" applyFont="1" applyFill="1" applyBorder="1" applyProtection="1"/>
    <xf numFmtId="0" fontId="0" fillId="6" borderId="0" xfId="0" applyFill="1"/>
    <xf numFmtId="0" fontId="22" fillId="2" borderId="0" xfId="0" applyFont="1" applyFill="1" applyProtection="1"/>
    <xf numFmtId="0" fontId="20" fillId="2" borderId="0" xfId="0" applyFont="1" applyFill="1" applyAlignment="1" applyProtection="1">
      <alignment horizontal="left" indent="2"/>
    </xf>
    <xf numFmtId="0" fontId="0" fillId="2" borderId="0" xfId="0" applyFill="1" applyAlignment="1" applyProtection="1">
      <alignment horizontal="left" indent="2"/>
    </xf>
    <xf numFmtId="0" fontId="7" fillId="2" borderId="0" xfId="0" applyFont="1" applyFill="1" applyAlignment="1" applyProtection="1">
      <alignment horizontal="left" indent="2"/>
    </xf>
    <xf numFmtId="0" fontId="21" fillId="2" borderId="0" xfId="0" applyFont="1" applyFill="1" applyAlignment="1" applyProtection="1">
      <alignment horizontal="left" wrapText="1" indent="2"/>
    </xf>
    <xf numFmtId="166" fontId="1" fillId="2" borderId="0" xfId="2" applyNumberFormat="1" applyFill="1" applyProtection="1"/>
    <xf numFmtId="0" fontId="0" fillId="2" borderId="0" xfId="0" applyFill="1" applyAlignment="1">
      <alignment horizontal="left" indent="2"/>
    </xf>
    <xf numFmtId="0" fontId="23" fillId="2" borderId="0" xfId="0" applyFont="1" applyFill="1" applyProtection="1"/>
    <xf numFmtId="0" fontId="0" fillId="2" borderId="0" xfId="0" applyFill="1" applyAlignment="1" applyProtection="1">
      <alignment wrapText="1"/>
    </xf>
    <xf numFmtId="0" fontId="7" fillId="2" borderId="0" xfId="0" applyFont="1" applyFill="1" applyAlignment="1" applyProtection="1">
      <alignment horizontal="left" indent="1"/>
    </xf>
    <xf numFmtId="0" fontId="7" fillId="2" borderId="0" xfId="0" applyFont="1" applyFill="1" applyAlignment="1" applyProtection="1">
      <alignment horizontal="left"/>
    </xf>
    <xf numFmtId="10" fontId="1" fillId="2" borderId="0" xfId="6" applyNumberFormat="1" applyFont="1" applyFill="1" applyAlignment="1" applyProtection="1">
      <alignment horizontal="center"/>
    </xf>
    <xf numFmtId="0" fontId="18" fillId="2" borderId="0" xfId="0" applyFont="1" applyFill="1" applyAlignment="1" applyProtection="1">
      <alignment horizontal="left" indent="1"/>
    </xf>
    <xf numFmtId="0" fontId="3" fillId="0" borderId="0" xfId="4"/>
    <xf numFmtId="0" fontId="1" fillId="2" borderId="0" xfId="0" applyFont="1" applyFill="1" applyProtection="1"/>
    <xf numFmtId="0" fontId="24" fillId="2" borderId="0" xfId="0" applyFont="1" applyFill="1" applyProtection="1"/>
    <xf numFmtId="0" fontId="18" fillId="2" borderId="0" xfId="0" applyFont="1" applyFill="1" applyProtection="1"/>
    <xf numFmtId="0" fontId="0" fillId="2" borderId="6" xfId="0" applyFill="1" applyBorder="1" applyProtection="1"/>
    <xf numFmtId="166" fontId="0" fillId="2" borderId="0" xfId="0" applyNumberFormat="1" applyFill="1" applyBorder="1" applyProtection="1"/>
    <xf numFmtId="164" fontId="1" fillId="2" borderId="0" xfId="2" applyFill="1" applyBorder="1" applyProtection="1"/>
    <xf numFmtId="0" fontId="0" fillId="2" borderId="7" xfId="0" applyFill="1" applyBorder="1" applyProtection="1"/>
    <xf numFmtId="164" fontId="1" fillId="2" borderId="7" xfId="2" applyFill="1" applyBorder="1" applyProtection="1"/>
    <xf numFmtId="164" fontId="1" fillId="2" borderId="6" xfId="2" applyFill="1" applyBorder="1" applyProtection="1"/>
    <xf numFmtId="167" fontId="8" fillId="2" borderId="7" xfId="6" applyNumberFormat="1" applyFont="1" applyFill="1" applyBorder="1" applyAlignment="1" applyProtection="1">
      <alignment horizontal="center"/>
    </xf>
    <xf numFmtId="9" fontId="0" fillId="2" borderId="7" xfId="0" applyNumberFormat="1" applyFill="1" applyBorder="1" applyProtection="1"/>
    <xf numFmtId="166" fontId="0" fillId="2" borderId="6" xfId="0" applyNumberFormat="1" applyFill="1" applyBorder="1" applyProtection="1"/>
    <xf numFmtId="164" fontId="18" fillId="2" borderId="6" xfId="2" applyFont="1" applyFill="1" applyBorder="1" applyProtection="1"/>
    <xf numFmtId="0" fontId="0" fillId="2" borderId="8" xfId="0" applyFill="1" applyBorder="1" applyProtection="1"/>
    <xf numFmtId="164" fontId="1" fillId="2" borderId="9" xfId="2" applyFill="1" applyBorder="1" applyProtection="1"/>
    <xf numFmtId="0" fontId="1" fillId="2" borderId="0" xfId="0" applyFont="1" applyFill="1"/>
    <xf numFmtId="0" fontId="23" fillId="2" borderId="0" xfId="0" applyFont="1" applyFill="1" applyAlignment="1" applyProtection="1">
      <alignment horizontal="left"/>
    </xf>
    <xf numFmtId="10" fontId="0" fillId="2" borderId="0" xfId="0" applyNumberFormat="1" applyFill="1" applyAlignment="1" applyProtection="1">
      <alignment horizontal="center"/>
    </xf>
    <xf numFmtId="0" fontId="0" fillId="2" borderId="0" xfId="0" applyFill="1" applyAlignment="1" applyProtection="1">
      <alignment horizontal="center" wrapText="1"/>
    </xf>
    <xf numFmtId="167" fontId="1" fillId="2" borderId="0" xfId="6" applyNumberFormat="1" applyFill="1" applyProtection="1"/>
    <xf numFmtId="0" fontId="28" fillId="2" borderId="0" xfId="0" applyFont="1" applyFill="1" applyAlignment="1" applyProtection="1"/>
    <xf numFmtId="0" fontId="0" fillId="7" borderId="0" xfId="0" applyFill="1" applyAlignment="1" applyProtection="1">
      <alignment horizontal="center"/>
    </xf>
    <xf numFmtId="0" fontId="18" fillId="2" borderId="0" xfId="0" applyFont="1" applyFill="1" applyAlignment="1" applyProtection="1">
      <alignment horizontal="center"/>
    </xf>
    <xf numFmtId="0" fontId="29" fillId="2" borderId="0" xfId="0" applyFont="1" applyFill="1"/>
    <xf numFmtId="168" fontId="1" fillId="2" borderId="0" xfId="1" applyNumberFormat="1" applyFill="1" applyBorder="1" applyProtection="1"/>
    <xf numFmtId="9" fontId="1" fillId="2" borderId="0" xfId="6" applyFill="1" applyBorder="1" applyProtection="1"/>
    <xf numFmtId="0" fontId="23" fillId="7" borderId="0" xfId="0" applyFont="1" applyFill="1" applyAlignment="1" applyProtection="1">
      <alignment horizontal="left" indent="2"/>
    </xf>
    <xf numFmtId="9" fontId="1" fillId="6" borderId="0" xfId="6" applyFont="1" applyFill="1" applyAlignment="1" applyProtection="1">
      <alignment horizontal="center"/>
      <protection locked="0"/>
    </xf>
    <xf numFmtId="9" fontId="1" fillId="8" borderId="0" xfId="6" applyFont="1" applyFill="1" applyAlignment="1" applyProtection="1">
      <alignment horizontal="center"/>
    </xf>
    <xf numFmtId="10" fontId="1" fillId="6" borderId="0" xfId="6" applyNumberFormat="1" applyFont="1" applyFill="1" applyAlignment="1" applyProtection="1">
      <alignment horizontal="center"/>
      <protection locked="0"/>
    </xf>
    <xf numFmtId="168" fontId="1" fillId="6" borderId="0" xfId="1" applyNumberFormat="1" applyFill="1" applyAlignment="1" applyProtection="1">
      <alignment horizontal="center"/>
      <protection locked="0"/>
    </xf>
    <xf numFmtId="165" fontId="21" fillId="2" borderId="11" xfId="1" applyFont="1" applyFill="1" applyBorder="1" applyAlignment="1" applyProtection="1"/>
    <xf numFmtId="165" fontId="0" fillId="2" borderId="0" xfId="1" applyFont="1" applyFill="1" applyProtection="1"/>
    <xf numFmtId="10" fontId="1" fillId="8" borderId="0" xfId="6" applyNumberFormat="1" applyFont="1" applyFill="1" applyAlignment="1" applyProtection="1">
      <alignment horizontal="center"/>
    </xf>
    <xf numFmtId="166" fontId="1" fillId="8" borderId="0" xfId="2" applyNumberFormat="1" applyFont="1" applyFill="1" applyProtection="1"/>
    <xf numFmtId="166" fontId="0" fillId="8" borderId="0" xfId="0" applyNumberFormat="1" applyFill="1" applyProtection="1"/>
    <xf numFmtId="166" fontId="0" fillId="8" borderId="3" xfId="0" applyNumberFormat="1" applyFill="1" applyBorder="1" applyProtection="1"/>
    <xf numFmtId="166" fontId="1" fillId="8" borderId="0" xfId="2" applyNumberFormat="1" applyFill="1" applyProtection="1"/>
    <xf numFmtId="166" fontId="1" fillId="8" borderId="3" xfId="2" applyNumberFormat="1" applyFont="1" applyFill="1" applyBorder="1" applyProtection="1"/>
    <xf numFmtId="166" fontId="1" fillId="8" borderId="3" xfId="2" applyNumberFormat="1" applyFill="1" applyBorder="1" applyProtection="1"/>
    <xf numFmtId="164" fontId="1" fillId="8" borderId="0" xfId="2" applyFill="1" applyProtection="1"/>
    <xf numFmtId="168" fontId="1" fillId="8" borderId="0" xfId="1" applyNumberFormat="1" applyFill="1" applyProtection="1"/>
    <xf numFmtId="9" fontId="1" fillId="8" borderId="0" xfId="6" applyFill="1" applyProtection="1"/>
    <xf numFmtId="164" fontId="0" fillId="8" borderId="2" xfId="0" applyNumberFormat="1" applyFill="1" applyBorder="1" applyProtection="1"/>
    <xf numFmtId="0" fontId="0" fillId="8" borderId="0" xfId="0" applyFill="1" applyProtection="1"/>
    <xf numFmtId="166" fontId="0" fillId="8" borderId="2" xfId="0" applyNumberFormat="1" applyFill="1" applyBorder="1" applyProtection="1"/>
    <xf numFmtId="9" fontId="0" fillId="8" borderId="2" xfId="0" applyNumberFormat="1" applyFill="1" applyBorder="1" applyProtection="1"/>
    <xf numFmtId="0" fontId="23" fillId="2" borderId="0" xfId="0" applyFont="1" applyFill="1" applyAlignment="1" applyProtection="1">
      <alignment horizontal="center" wrapText="1"/>
    </xf>
    <xf numFmtId="0" fontId="23" fillId="0" borderId="0" xfId="0" applyFont="1" applyFill="1" applyProtection="1"/>
    <xf numFmtId="0" fontId="0" fillId="2" borderId="0" xfId="0" applyFill="1" applyAlignment="1">
      <alignment horizontal="center"/>
    </xf>
    <xf numFmtId="0" fontId="0" fillId="6" borderId="0" xfId="0" applyFill="1" applyAlignment="1">
      <alignment horizontal="center"/>
    </xf>
    <xf numFmtId="9" fontId="0" fillId="6" borderId="0" xfId="0" applyNumberFormat="1" applyFill="1" applyAlignment="1">
      <alignment horizontal="center"/>
    </xf>
    <xf numFmtId="0" fontId="1" fillId="2" borderId="0" xfId="2" applyNumberFormat="1" applyFill="1" applyBorder="1" applyAlignment="1" applyProtection="1">
      <alignment horizontal="center"/>
    </xf>
    <xf numFmtId="9" fontId="1" fillId="2" borderId="0" xfId="6" applyFill="1" applyBorder="1" applyAlignment="1" applyProtection="1">
      <alignment horizontal="center"/>
    </xf>
    <xf numFmtId="164" fontId="1" fillId="2" borderId="12" xfId="2" applyFill="1" applyBorder="1" applyProtection="1"/>
    <xf numFmtId="166" fontId="3" fillId="6" borderId="0" xfId="2" applyNumberFormat="1" applyFont="1" applyFill="1"/>
    <xf numFmtId="166" fontId="3" fillId="8" borderId="0" xfId="2" applyNumberFormat="1" applyFont="1" applyFill="1"/>
    <xf numFmtId="166" fontId="3" fillId="8" borderId="0" xfId="4" applyNumberFormat="1" applyFill="1"/>
    <xf numFmtId="0" fontId="23" fillId="8" borderId="0" xfId="4" applyFont="1" applyFill="1"/>
    <xf numFmtId="0" fontId="23" fillId="8" borderId="0" xfId="4" applyFont="1" applyFill="1" applyAlignment="1">
      <alignment horizontal="center" wrapText="1"/>
    </xf>
    <xf numFmtId="0" fontId="23" fillId="8" borderId="0" xfId="4" applyFont="1" applyFill="1" applyAlignment="1">
      <alignment horizontal="center"/>
    </xf>
    <xf numFmtId="9" fontId="1" fillId="8" borderId="0" xfId="6" applyFont="1" applyFill="1" applyAlignment="1" applyProtection="1">
      <alignment horizontal="center"/>
      <protection locked="0"/>
    </xf>
    <xf numFmtId="10" fontId="1" fillId="8" borderId="0" xfId="6" applyNumberFormat="1" applyFont="1" applyFill="1" applyAlignment="1" applyProtection="1">
      <alignment horizontal="center"/>
      <protection locked="0"/>
    </xf>
    <xf numFmtId="4" fontId="23" fillId="8" borderId="0" xfId="4" applyNumberFormat="1" applyFont="1" applyFill="1" applyAlignment="1">
      <alignment horizontal="center"/>
    </xf>
    <xf numFmtId="166" fontId="3" fillId="8" borderId="3" xfId="4" applyNumberFormat="1" applyFill="1" applyBorder="1"/>
    <xf numFmtId="0" fontId="7" fillId="2" borderId="0" xfId="0" applyFont="1" applyFill="1"/>
    <xf numFmtId="0" fontId="0" fillId="2" borderId="0" xfId="0" applyFill="1" applyAlignment="1">
      <alignment horizontal="left" indent="1"/>
    </xf>
    <xf numFmtId="164" fontId="0" fillId="8" borderId="0" xfId="0" applyNumberFormat="1" applyFill="1"/>
    <xf numFmtId="164" fontId="0" fillId="8" borderId="3" xfId="0" applyNumberFormat="1" applyFill="1" applyBorder="1"/>
    <xf numFmtId="164" fontId="0" fillId="8" borderId="0" xfId="2" applyFont="1" applyFill="1"/>
    <xf numFmtId="0" fontId="3" fillId="2" borderId="0" xfId="4" applyFill="1" applyAlignment="1">
      <alignment horizontal="center"/>
    </xf>
    <xf numFmtId="0" fontId="3" fillId="2" borderId="0" xfId="4" applyFill="1"/>
    <xf numFmtId="0" fontId="23" fillId="2" borderId="0" xfId="4" applyFont="1" applyFill="1" applyAlignment="1">
      <alignment horizontal="center"/>
    </xf>
    <xf numFmtId="17" fontId="3" fillId="2" borderId="0" xfId="4" applyNumberFormat="1" applyFill="1" applyAlignment="1">
      <alignment horizontal="center"/>
    </xf>
    <xf numFmtId="10" fontId="3" fillId="2" borderId="0" xfId="4" applyNumberFormat="1" applyFill="1"/>
    <xf numFmtId="10" fontId="3" fillId="2" borderId="0" xfId="6" applyNumberFormat="1" applyFont="1" applyFill="1"/>
    <xf numFmtId="164" fontId="7" fillId="8" borderId="0" xfId="2" applyFont="1" applyFill="1"/>
    <xf numFmtId="164" fontId="8" fillId="8" borderId="0" xfId="2" applyFont="1" applyFill="1" applyProtection="1"/>
    <xf numFmtId="164" fontId="1" fillId="8" borderId="2" xfId="2" applyFill="1" applyBorder="1" applyProtection="1"/>
    <xf numFmtId="10" fontId="8" fillId="8" borderId="0" xfId="0" applyNumberFormat="1" applyFont="1" applyFill="1" applyAlignment="1" applyProtection="1">
      <alignment horizontal="center"/>
    </xf>
    <xf numFmtId="164" fontId="8" fillId="8" borderId="0" xfId="2" applyFont="1" applyFill="1" applyBorder="1" applyProtection="1"/>
    <xf numFmtId="164" fontId="8" fillId="8" borderId="13" xfId="2" applyFont="1" applyFill="1" applyBorder="1" applyProtection="1"/>
    <xf numFmtId="169" fontId="1" fillId="8" borderId="0" xfId="6" applyNumberFormat="1" applyFill="1" applyProtection="1"/>
    <xf numFmtId="169" fontId="1" fillId="8" borderId="0" xfId="5" applyNumberFormat="1" applyFill="1"/>
    <xf numFmtId="164" fontId="27" fillId="8" borderId="2" xfId="2" applyFont="1" applyFill="1" applyBorder="1" applyProtection="1"/>
    <xf numFmtId="164" fontId="1" fillId="8" borderId="3" xfId="2" applyFill="1" applyBorder="1" applyProtection="1"/>
    <xf numFmtId="164" fontId="9" fillId="8" borderId="2" xfId="2" applyFont="1" applyFill="1" applyBorder="1" applyProtection="1"/>
    <xf numFmtId="164" fontId="9" fillId="8" borderId="3" xfId="2" applyFont="1" applyFill="1" applyBorder="1" applyProtection="1"/>
    <xf numFmtId="164" fontId="8" fillId="8" borderId="7" xfId="2" applyFont="1" applyFill="1" applyBorder="1" applyProtection="1"/>
    <xf numFmtId="164" fontId="1" fillId="8" borderId="14" xfId="2" applyFill="1" applyBorder="1" applyProtection="1"/>
    <xf numFmtId="164" fontId="1" fillId="8" borderId="0" xfId="2" applyFill="1" applyBorder="1" applyProtection="1"/>
    <xf numFmtId="164" fontId="1" fillId="8" borderId="7" xfId="2" applyFill="1" applyBorder="1" applyProtection="1"/>
    <xf numFmtId="164" fontId="1" fillId="8" borderId="6" xfId="2" applyFill="1" applyBorder="1" applyProtection="1"/>
    <xf numFmtId="164" fontId="8" fillId="8" borderId="6" xfId="2" applyFont="1" applyFill="1" applyBorder="1" applyProtection="1"/>
    <xf numFmtId="164" fontId="9" fillId="8" borderId="6" xfId="2" applyFont="1" applyFill="1" applyBorder="1" applyProtection="1"/>
    <xf numFmtId="164" fontId="1" fillId="8" borderId="15" xfId="2" applyFill="1" applyBorder="1" applyProtection="1"/>
    <xf numFmtId="164" fontId="25" fillId="8" borderId="15" xfId="2" applyFont="1" applyFill="1" applyBorder="1" applyProtection="1"/>
    <xf numFmtId="164" fontId="18" fillId="8" borderId="6" xfId="2" applyFont="1" applyFill="1" applyBorder="1" applyProtection="1"/>
    <xf numFmtId="164" fontId="7" fillId="8" borderId="16" xfId="2" applyFont="1" applyFill="1" applyBorder="1" applyProtection="1"/>
    <xf numFmtId="166" fontId="0" fillId="2" borderId="0" xfId="2" applyNumberFormat="1" applyFont="1" applyFill="1" applyProtection="1"/>
    <xf numFmtId="0" fontId="1" fillId="6" borderId="0" xfId="0" applyFont="1" applyFill="1"/>
    <xf numFmtId="171" fontId="9" fillId="6" borderId="4" xfId="2" applyNumberFormat="1" applyFont="1" applyFill="1" applyBorder="1" applyProtection="1">
      <protection locked="0"/>
    </xf>
    <xf numFmtId="171" fontId="0" fillId="2" borderId="0" xfId="0" applyNumberFormat="1" applyFill="1" applyProtection="1"/>
    <xf numFmtId="171" fontId="21" fillId="2" borderId="10" xfId="0" applyNumberFormat="1" applyFont="1" applyFill="1" applyBorder="1" applyAlignment="1" applyProtection="1">
      <alignment vertical="top"/>
    </xf>
    <xf numFmtId="171" fontId="21" fillId="2" borderId="0" xfId="0" applyNumberFormat="1" applyFont="1" applyFill="1" applyBorder="1" applyAlignment="1" applyProtection="1">
      <alignment horizontal="center" vertical="top"/>
    </xf>
    <xf numFmtId="171" fontId="0" fillId="2" borderId="0" xfId="0" applyNumberFormat="1" applyFill="1" applyAlignment="1" applyProtection="1">
      <alignment horizontal="center"/>
    </xf>
    <xf numFmtId="171" fontId="7" fillId="2" borderId="3" xfId="2" applyNumberFormat="1" applyFont="1" applyFill="1" applyBorder="1" applyProtection="1"/>
    <xf numFmtId="171" fontId="1" fillId="2" borderId="0" xfId="2" applyNumberFormat="1" applyFill="1" applyProtection="1"/>
    <xf numFmtId="171" fontId="7" fillId="2" borderId="0" xfId="2" applyNumberFormat="1" applyFont="1" applyFill="1" applyBorder="1" applyProtection="1"/>
    <xf numFmtId="171" fontId="21" fillId="2" borderId="2" xfId="0" applyNumberFormat="1" applyFont="1" applyFill="1" applyBorder="1" applyAlignment="1" applyProtection="1">
      <alignment vertical="top"/>
    </xf>
    <xf numFmtId="171" fontId="7" fillId="2" borderId="5" xfId="2" applyNumberFormat="1" applyFont="1" applyFill="1" applyBorder="1" applyProtection="1"/>
    <xf numFmtId="171" fontId="7" fillId="2" borderId="0" xfId="1" applyNumberFormat="1" applyFont="1" applyFill="1" applyBorder="1" applyProtection="1"/>
    <xf numFmtId="171" fontId="0" fillId="2" borderId="0" xfId="0" applyNumberFormat="1" applyFill="1"/>
    <xf numFmtId="171" fontId="7" fillId="2" borderId="5" xfId="0" applyNumberFormat="1" applyFont="1" applyFill="1" applyBorder="1"/>
    <xf numFmtId="0" fontId="2" fillId="4" borderId="17" xfId="3" applyFill="1" applyBorder="1" applyAlignment="1" applyProtection="1">
      <alignment horizontal="left"/>
      <protection locked="0"/>
    </xf>
    <xf numFmtId="0" fontId="1" fillId="4" borderId="18" xfId="0" applyFont="1" applyFill="1" applyBorder="1" applyAlignment="1" applyProtection="1">
      <alignment horizontal="left"/>
      <protection locked="0"/>
    </xf>
    <xf numFmtId="0" fontId="16" fillId="2" borderId="0" xfId="0" applyFont="1" applyFill="1" applyBorder="1" applyAlignment="1" applyProtection="1">
      <alignment horizontal="right" indent="1"/>
    </xf>
    <xf numFmtId="0" fontId="12" fillId="4" borderId="17" xfId="0" applyFont="1" applyFill="1" applyBorder="1" applyAlignment="1" applyProtection="1">
      <alignment horizontal="left"/>
      <protection locked="0"/>
    </xf>
    <xf numFmtId="0" fontId="12" fillId="4" borderId="18" xfId="0" applyFont="1" applyFill="1" applyBorder="1" applyAlignment="1" applyProtection="1">
      <alignment horizontal="left"/>
      <protection locked="0"/>
    </xf>
    <xf numFmtId="171" fontId="21" fillId="2" borderId="10" xfId="0" applyNumberFormat="1" applyFont="1" applyFill="1" applyBorder="1" applyAlignment="1" applyProtection="1">
      <alignment horizontal="center" vertical="top"/>
    </xf>
    <xf numFmtId="0" fontId="28" fillId="2" borderId="0" xfId="0" applyFont="1" applyFill="1" applyAlignment="1" applyProtection="1"/>
    <xf numFmtId="0" fontId="19" fillId="2" borderId="0" xfId="0" applyFont="1" applyFill="1" applyAlignment="1" applyProtection="1"/>
    <xf numFmtId="0" fontId="19" fillId="2" borderId="0" xfId="0" applyFont="1" applyFill="1" applyAlignment="1" applyProtection="1">
      <alignment horizontal="left"/>
    </xf>
    <xf numFmtId="0" fontId="20" fillId="2" borderId="8" xfId="0" applyFont="1" applyFill="1" applyBorder="1" applyAlignment="1" applyProtection="1">
      <alignment horizontal="center"/>
    </xf>
    <xf numFmtId="0" fontId="20" fillId="2" borderId="9" xfId="0" applyFont="1" applyFill="1" applyBorder="1" applyAlignment="1" applyProtection="1">
      <alignment horizontal="center"/>
    </xf>
    <xf numFmtId="0" fontId="20" fillId="2" borderId="12" xfId="0" applyFont="1" applyFill="1" applyBorder="1" applyAlignment="1" applyProtection="1">
      <alignment horizontal="center"/>
    </xf>
    <xf numFmtId="0" fontId="20" fillId="2" borderId="19" xfId="0" applyFont="1" applyFill="1" applyBorder="1" applyAlignment="1" applyProtection="1">
      <alignment horizontal="center"/>
    </xf>
    <xf numFmtId="0" fontId="20" fillId="2" borderId="11" xfId="0" applyFont="1" applyFill="1" applyBorder="1" applyAlignment="1" applyProtection="1">
      <alignment horizontal="center"/>
    </xf>
    <xf numFmtId="0" fontId="20" fillId="2" borderId="20" xfId="0" applyFont="1" applyFill="1" applyBorder="1" applyAlignment="1" applyProtection="1">
      <alignment horizontal="center"/>
    </xf>
  </cellXfs>
  <cellStyles count="7">
    <cellStyle name="Comma" xfId="1" builtinId="3"/>
    <cellStyle name="Currency" xfId="2" builtinId="4"/>
    <cellStyle name="Hyperlink" xfId="3" builtinId="8"/>
    <cellStyle name="Normal" xfId="0" builtinId="0"/>
    <cellStyle name="Normal_Calculation of Revenue Requirement" xfId="4"/>
    <cellStyle name="Normal_Tax Rates for 2006-2012_Sep42008" xfId="5"/>
    <cellStyle name="Percent" xfId="6" builtinId="5"/>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114300</xdr:colOff>
      <xdr:row>1</xdr:row>
      <xdr:rowOff>0</xdr:rowOff>
    </xdr:from>
    <xdr:to>
      <xdr:col>5</xdr:col>
      <xdr:colOff>142875</xdr:colOff>
      <xdr:row>1</xdr:row>
      <xdr:rowOff>0</xdr:rowOff>
    </xdr:to>
    <xdr:sp macro="" textlink="">
      <xdr:nvSpPr>
        <xdr:cNvPr id="1046" name="Rectangle 1"/>
        <xdr:cNvSpPr>
          <a:spLocks noChangeArrowheads="1"/>
        </xdr:cNvSpPr>
      </xdr:nvSpPr>
      <xdr:spPr bwMode="auto">
        <a:xfrm>
          <a:off x="1352550" y="323850"/>
          <a:ext cx="5876925" cy="0"/>
        </a:xfrm>
        <a:prstGeom prst="rect">
          <a:avLst/>
        </a:prstGeom>
        <a:noFill/>
        <a:ln w="28575" algn="ctr">
          <a:solidFill>
            <a:srgbClr val="00FF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ebfs01\Home\BenumMa\Assignments\2007%20EDR%20Model\2007_irmmodel_ope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2005\RP-2005-0020\EB-2005-0389\Board\Applications\Decision%20Material\London%20Hydro%202006%20EDR_modified%20for%20smart%20meter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nce/OEB%20Submissions/2011%20IRM/Dutton/IR/Smart%20Meter%20Changes/Dutton_Smart%20Meter%20Detail%20Cost%20Dec%2009%20Finial%20Revis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nance/OEB%20Submissions/2011%20IRM/Dutton/IR/Smart%20Meter%20Changes/Dutton_Smart%20Meter%20Detail%20Cost%20Dec%201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nance/OEB%20Submissions/2011%20IRM/Dutton/Smart%20Meter/OMA%20cost%202010%202011%20Dutton%20and%20Newbury.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LDC Information"/>
      <sheetName val="2. 2006 Rate Classes"/>
      <sheetName val="3. 2006 Tariff Sheet"/>
      <sheetName val="4. 2006 Smart Meter Information"/>
      <sheetName val="5. Removal of SM"/>
      <sheetName val="6. CDM Adjustment"/>
      <sheetName val="7. LCT Adjustment"/>
      <sheetName val="8. Dx IRM Adjustment"/>
      <sheetName val="9. Addback of Smart Meter Amt"/>
      <sheetName val="10. 2007 Tariff Sheet"/>
      <sheetName val="11. Bill Impact - Summer"/>
      <sheetName val="12. Bill Impact - Winter"/>
      <sheetName val="13. Bill Impact - Annualiz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TRO"/>
      <sheetName val="MODEL OVERVIEW"/>
      <sheetName val="1-1 GENERAL (Input)"/>
      <sheetName val="2-1 TRIAL BALANCE DATA (Input)"/>
      <sheetName val="2-2 UNADJUSTED ACCOUNTING DATA"/>
      <sheetName val="ADJ 1 (Rate Base -Tier 1)"/>
      <sheetName val="ADJ 1a (Rate Base -Tier 1)"/>
      <sheetName val="ADJ 2 (Rate Base -Tier 2)"/>
      <sheetName val="ADJ 3 (Distrib Exp -Tier 1)"/>
      <sheetName val="ADJ 3a (Distrib Exp -Tier 1)"/>
      <sheetName val="ADJ 3b (Tier 1 Amortization)"/>
      <sheetName val="ADJ 4 (Distrib Exp -Tier 2)"/>
      <sheetName val="ADJ 5 (Specific Distrib Exp)"/>
      <sheetName val="ADJ 6 (Revenue -Tier 1)"/>
      <sheetName val="2-4 ADJUSTED ACCOUNTING DATA"/>
      <sheetName val="2-5 Capital Expnditures Sch 4-1"/>
      <sheetName val="2-6 OTH (Employee Compensation"/>
      <sheetName val="3-1 RATE BASE"/>
      <sheetName val="3-2 COST OF CAPITAL (Input)"/>
      <sheetName val="3-3  CAPITAL STRUCTURE (Input)"/>
      <sheetName val="3-4 WEIGHTED DEBT COST (Input)"/>
      <sheetName val="4-1 DATA for PILS MODEL"/>
      <sheetName val="4-2 OUTPUT from PILS MODEL"/>
      <sheetName val="5-1 SERVICE REVENUE REQUIREMENT"/>
      <sheetName val="5-2 SPECIFIC SERV CHRGS (Input)"/>
      <sheetName val="5-3 OTHER REGULTD CHRGS (Input)"/>
      <sheetName val="5-4 CDM (Input)"/>
      <sheetName val="5-5 BASE REVENUE REQUIREMENT"/>
      <sheetName val="6-1 CUSTOMER CLASSES (Input)"/>
      <sheetName val="6-2 DEMAND, RATES (Input)"/>
      <sheetName val="6-3 Trfmr Ownership (Input)"/>
      <sheetName val="7-1 ALLOCATION - Base Rev. Req."/>
      <sheetName val="7-2 ALLOCATION - LV-Wheeling"/>
      <sheetName val="7-3 ALLOCATION - CDM (Input)"/>
      <sheetName val="8-1 RATES - BASE REV. REQ."/>
      <sheetName val="8-2 RATES - LV-Wheeling"/>
      <sheetName val="8-3 RATES - CDM"/>
      <sheetName val="8-4 RATE RIDERS -Reg. Assets"/>
      <sheetName val="8-5 DISTRIBUTION RATES"/>
      <sheetName val="8-6 RETAIL TRANSM RATES (Input)"/>
      <sheetName val="8-7 OTHER CHGS, COMMOD (Input)"/>
      <sheetName val="9-1 BILL IMPACTS"/>
      <sheetName val="9-2 BILL IMPACTS %"/>
      <sheetName val="9-1ALT BILL IMPACTS"/>
      <sheetName val="9-2ALT BILL IMPACTS %"/>
      <sheetName val="10-1 RATES SCHEDULE (Part 1)"/>
      <sheetName val="10-2 RATES SCHEDULE (Part 2)"/>
      <sheetName val="10-3 RATES SCHEDULE (Part 3)"/>
      <sheetName val="10-4 DISTR. RATES - RECONCILED"/>
      <sheetName val="HB Appendix A.1"/>
      <sheetName val="HB Appendix A.2"/>
      <sheetName val="HB Appendix A.3"/>
      <sheetName val="HB Appendix A.4"/>
      <sheetName val="Navigation Macro Values"/>
      <sheetName val="Filters"/>
    </sheetNames>
    <sheetDataSet>
      <sheetData sheetId="0"/>
      <sheetData sheetId="1"/>
      <sheetData sheetId="2">
        <row r="56">
          <cell r="C56" t="str">
            <v>A</v>
          </cell>
          <cell r="D56" t="str">
            <v>Territory "A"</v>
          </cell>
        </row>
        <row r="57">
          <cell r="C57" t="str">
            <v>B</v>
          </cell>
          <cell r="D57" t="str">
            <v>Territory "B"</v>
          </cell>
        </row>
        <row r="58">
          <cell r="C58" t="str">
            <v>C</v>
          </cell>
          <cell r="D58" t="str">
            <v>Territory "C"</v>
          </cell>
        </row>
        <row r="59">
          <cell r="C59" t="str">
            <v>D</v>
          </cell>
          <cell r="D59" t="str">
            <v>Territory "D"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15">
          <cell r="B15">
            <v>1</v>
          </cell>
          <cell r="C15" t="str">
            <v/>
          </cell>
          <cell r="D15" t="str">
            <v>RESIDENTIAL</v>
          </cell>
          <cell r="F15" t="str">
            <v/>
          </cell>
          <cell r="G15" t="str">
            <v>X</v>
          </cell>
        </row>
        <row r="16">
          <cell r="B16">
            <v>2</v>
          </cell>
          <cell r="C16" t="str">
            <v>RESIDENTIAL</v>
          </cell>
          <cell r="D16" t="str">
            <v>Regular</v>
          </cell>
          <cell r="E16" t="str">
            <v>A</v>
          </cell>
          <cell r="F16" t="str">
            <v>X</v>
          </cell>
          <cell r="G16" t="str">
            <v>X</v>
          </cell>
          <cell r="H16">
            <v>1.04E-2</v>
          </cell>
          <cell r="I16">
            <v>6.1999999999999998E-3</v>
          </cell>
          <cell r="J16">
            <v>7.0000000000000001E-3</v>
          </cell>
          <cell r="K16">
            <v>2.3599999999999999E-2</v>
          </cell>
          <cell r="L16">
            <v>2.4121170413787661E-2</v>
          </cell>
          <cell r="M16">
            <v>0</v>
          </cell>
          <cell r="Q16">
            <v>0</v>
          </cell>
          <cell r="R16">
            <v>6.3100000000000003E-2</v>
          </cell>
          <cell r="S16">
            <v>6.3100000000000003E-2</v>
          </cell>
          <cell r="T16">
            <v>1.0422</v>
          </cell>
          <cell r="U16">
            <v>1.0421</v>
          </cell>
          <cell r="V16">
            <v>1.46E-2</v>
          </cell>
          <cell r="W16">
            <v>0</v>
          </cell>
          <cell r="X16">
            <v>9.9</v>
          </cell>
          <cell r="Y16">
            <v>1.3036245268828545E-2</v>
          </cell>
          <cell r="Z16">
            <v>0</v>
          </cell>
          <cell r="AA16">
            <v>12.002620741945689</v>
          </cell>
          <cell r="AB16">
            <v>3.5999999999999999E-3</v>
          </cell>
          <cell r="AC16">
            <v>100</v>
          </cell>
          <cell r="AD16">
            <v>0</v>
          </cell>
          <cell r="AE16">
            <v>250</v>
          </cell>
          <cell r="AF16">
            <v>0</v>
          </cell>
          <cell r="AG16">
            <v>500</v>
          </cell>
          <cell r="AH16">
            <v>0</v>
          </cell>
          <cell r="AI16">
            <v>750</v>
          </cell>
          <cell r="AJ16">
            <v>0</v>
          </cell>
          <cell r="AK16">
            <v>1000</v>
          </cell>
          <cell r="AL16">
            <v>0</v>
          </cell>
          <cell r="AM16">
            <v>1500</v>
          </cell>
          <cell r="AN16">
            <v>0</v>
          </cell>
          <cell r="AO16">
            <v>2000</v>
          </cell>
          <cell r="AP16">
            <v>0</v>
          </cell>
          <cell r="AQ16">
            <v>7</v>
          </cell>
          <cell r="AR16" t="str">
            <v>kWh</v>
          </cell>
          <cell r="AS16" t="str">
            <v>X</v>
          </cell>
        </row>
        <row r="17">
          <cell r="B17">
            <v>3</v>
          </cell>
          <cell r="C17" t="str">
            <v>RESIDENTIAL</v>
          </cell>
          <cell r="D17" t="str">
            <v>Regular</v>
          </cell>
          <cell r="E17" t="str">
            <v>B</v>
          </cell>
          <cell r="F17" t="str">
            <v/>
          </cell>
          <cell r="G17" t="str">
            <v/>
          </cell>
          <cell r="H17">
            <v>0</v>
          </cell>
          <cell r="K17">
            <v>0</v>
          </cell>
          <cell r="L17">
            <v>0</v>
          </cell>
          <cell r="M17">
            <v>0</v>
          </cell>
          <cell r="Q17">
            <v>0</v>
          </cell>
          <cell r="T17">
            <v>1</v>
          </cell>
          <cell r="U17">
            <v>1</v>
          </cell>
          <cell r="V17">
            <v>0</v>
          </cell>
          <cell r="W17">
            <v>0</v>
          </cell>
          <cell r="X17">
            <v>0</v>
          </cell>
          <cell r="Y17">
            <v>0</v>
          </cell>
          <cell r="Z17">
            <v>0</v>
          </cell>
          <cell r="AA17">
            <v>0</v>
          </cell>
          <cell r="AB17">
            <v>0</v>
          </cell>
          <cell r="AC17">
            <v>100</v>
          </cell>
          <cell r="AD17">
            <v>0</v>
          </cell>
          <cell r="AE17">
            <v>250</v>
          </cell>
          <cell r="AF17">
            <v>0</v>
          </cell>
          <cell r="AG17">
            <v>500</v>
          </cell>
          <cell r="AH17">
            <v>0</v>
          </cell>
          <cell r="AI17">
            <v>750</v>
          </cell>
          <cell r="AJ17">
            <v>0</v>
          </cell>
          <cell r="AK17">
            <v>1000</v>
          </cell>
          <cell r="AL17">
            <v>0</v>
          </cell>
          <cell r="AM17">
            <v>1500</v>
          </cell>
          <cell r="AN17">
            <v>0</v>
          </cell>
          <cell r="AO17">
            <v>2000</v>
          </cell>
          <cell r="AP17">
            <v>0</v>
          </cell>
          <cell r="AQ17">
            <v>7</v>
          </cell>
          <cell r="AR17" t="str">
            <v>kWh</v>
          </cell>
          <cell r="AS17" t="str">
            <v/>
          </cell>
        </row>
        <row r="18">
          <cell r="B18">
            <v>4</v>
          </cell>
          <cell r="C18" t="str">
            <v>RESIDENTIAL</v>
          </cell>
          <cell r="D18" t="str">
            <v>Regular</v>
          </cell>
          <cell r="E18" t="str">
            <v>C</v>
          </cell>
          <cell r="F18" t="str">
            <v/>
          </cell>
          <cell r="G18" t="str">
            <v/>
          </cell>
          <cell r="H18">
            <v>0</v>
          </cell>
          <cell r="K18">
            <v>0</v>
          </cell>
          <cell r="L18">
            <v>0</v>
          </cell>
          <cell r="M18">
            <v>0</v>
          </cell>
          <cell r="Q18">
            <v>0</v>
          </cell>
          <cell r="T18">
            <v>1</v>
          </cell>
          <cell r="U18">
            <v>1</v>
          </cell>
          <cell r="V18">
            <v>0</v>
          </cell>
          <cell r="W18">
            <v>0</v>
          </cell>
          <cell r="X18">
            <v>0</v>
          </cell>
          <cell r="Y18">
            <v>0</v>
          </cell>
          <cell r="Z18">
            <v>0</v>
          </cell>
          <cell r="AA18">
            <v>0</v>
          </cell>
          <cell r="AB18">
            <v>0</v>
          </cell>
          <cell r="AC18">
            <v>100</v>
          </cell>
          <cell r="AD18">
            <v>0</v>
          </cell>
          <cell r="AE18">
            <v>250</v>
          </cell>
          <cell r="AF18">
            <v>0</v>
          </cell>
          <cell r="AG18">
            <v>500</v>
          </cell>
          <cell r="AH18">
            <v>0</v>
          </cell>
          <cell r="AI18">
            <v>750</v>
          </cell>
          <cell r="AJ18">
            <v>0</v>
          </cell>
          <cell r="AK18">
            <v>1000</v>
          </cell>
          <cell r="AL18">
            <v>0</v>
          </cell>
          <cell r="AM18">
            <v>1500</v>
          </cell>
          <cell r="AN18">
            <v>0</v>
          </cell>
          <cell r="AO18">
            <v>2000</v>
          </cell>
          <cell r="AP18">
            <v>0</v>
          </cell>
          <cell r="AQ18">
            <v>7</v>
          </cell>
          <cell r="AR18" t="str">
            <v>kWh</v>
          </cell>
          <cell r="AS18" t="str">
            <v/>
          </cell>
        </row>
        <row r="19">
          <cell r="B19">
            <v>5</v>
          </cell>
          <cell r="C19" t="str">
            <v>RESIDENTIAL</v>
          </cell>
          <cell r="D19" t="str">
            <v>Regular</v>
          </cell>
          <cell r="E19" t="str">
            <v>D</v>
          </cell>
          <cell r="F19" t="str">
            <v/>
          </cell>
          <cell r="G19" t="str">
            <v/>
          </cell>
          <cell r="H19">
            <v>0</v>
          </cell>
          <cell r="K19">
            <v>0</v>
          </cell>
          <cell r="L19">
            <v>0</v>
          </cell>
          <cell r="M19">
            <v>0</v>
          </cell>
          <cell r="Q19">
            <v>0</v>
          </cell>
          <cell r="T19">
            <v>1</v>
          </cell>
          <cell r="U19">
            <v>1</v>
          </cell>
          <cell r="V19">
            <v>0</v>
          </cell>
          <cell r="W19">
            <v>0</v>
          </cell>
          <cell r="X19">
            <v>0</v>
          </cell>
          <cell r="Y19">
            <v>0</v>
          </cell>
          <cell r="Z19">
            <v>0</v>
          </cell>
          <cell r="AA19">
            <v>0</v>
          </cell>
          <cell r="AB19">
            <v>0</v>
          </cell>
          <cell r="AC19">
            <v>100</v>
          </cell>
          <cell r="AD19">
            <v>0</v>
          </cell>
          <cell r="AE19">
            <v>250</v>
          </cell>
          <cell r="AF19">
            <v>0</v>
          </cell>
          <cell r="AG19">
            <v>500</v>
          </cell>
          <cell r="AH19">
            <v>0</v>
          </cell>
          <cell r="AI19">
            <v>750</v>
          </cell>
          <cell r="AJ19">
            <v>0</v>
          </cell>
          <cell r="AK19">
            <v>1000</v>
          </cell>
          <cell r="AL19">
            <v>0</v>
          </cell>
          <cell r="AM19">
            <v>1500</v>
          </cell>
          <cell r="AN19">
            <v>0</v>
          </cell>
          <cell r="AO19">
            <v>2000</v>
          </cell>
          <cell r="AP19">
            <v>0</v>
          </cell>
          <cell r="AQ19">
            <v>7</v>
          </cell>
          <cell r="AR19" t="str">
            <v>kWh</v>
          </cell>
          <cell r="AS19" t="str">
            <v/>
          </cell>
        </row>
        <row r="20">
          <cell r="B20">
            <v>6</v>
          </cell>
          <cell r="C20" t="str">
            <v>RESIDENTIAL</v>
          </cell>
          <cell r="D20" t="str">
            <v>Time of Use</v>
          </cell>
          <cell r="E20" t="str">
            <v>A</v>
          </cell>
          <cell r="F20" t="str">
            <v/>
          </cell>
          <cell r="G20" t="str">
            <v/>
          </cell>
          <cell r="H20">
            <v>0</v>
          </cell>
          <cell r="K20">
            <v>0</v>
          </cell>
          <cell r="L20">
            <v>0</v>
          </cell>
          <cell r="M20">
            <v>0</v>
          </cell>
          <cell r="Q20">
            <v>0</v>
          </cell>
          <cell r="T20">
            <v>1</v>
          </cell>
          <cell r="U20">
            <v>1</v>
          </cell>
          <cell r="V20">
            <v>0</v>
          </cell>
          <cell r="W20">
            <v>0</v>
          </cell>
          <cell r="X20">
            <v>0</v>
          </cell>
          <cell r="Y20">
            <v>0</v>
          </cell>
          <cell r="Z20">
            <v>0</v>
          </cell>
          <cell r="AA20">
            <v>0</v>
          </cell>
          <cell r="AB20">
            <v>0</v>
          </cell>
          <cell r="AC20">
            <v>100</v>
          </cell>
          <cell r="AD20">
            <v>0</v>
          </cell>
          <cell r="AE20">
            <v>250</v>
          </cell>
          <cell r="AF20">
            <v>0</v>
          </cell>
          <cell r="AG20">
            <v>500</v>
          </cell>
          <cell r="AH20">
            <v>0</v>
          </cell>
          <cell r="AI20">
            <v>750</v>
          </cell>
          <cell r="AJ20">
            <v>0</v>
          </cell>
          <cell r="AK20">
            <v>1000</v>
          </cell>
          <cell r="AL20">
            <v>0</v>
          </cell>
          <cell r="AM20">
            <v>1500</v>
          </cell>
          <cell r="AN20">
            <v>0</v>
          </cell>
          <cell r="AO20">
            <v>2000</v>
          </cell>
          <cell r="AP20">
            <v>0</v>
          </cell>
          <cell r="AQ20">
            <v>7</v>
          </cell>
          <cell r="AR20" t="str">
            <v>kWh</v>
          </cell>
          <cell r="AS20" t="str">
            <v/>
          </cell>
        </row>
        <row r="21">
          <cell r="B21">
            <v>7</v>
          </cell>
          <cell r="C21" t="str">
            <v>RESIDENTIAL</v>
          </cell>
          <cell r="D21" t="str">
            <v>Time of Use</v>
          </cell>
          <cell r="E21" t="str">
            <v>B</v>
          </cell>
          <cell r="F21" t="str">
            <v/>
          </cell>
          <cell r="G21" t="str">
            <v/>
          </cell>
          <cell r="H21">
            <v>0</v>
          </cell>
          <cell r="K21">
            <v>0</v>
          </cell>
          <cell r="L21">
            <v>0</v>
          </cell>
          <cell r="M21">
            <v>0</v>
          </cell>
          <cell r="Q21">
            <v>0</v>
          </cell>
          <cell r="T21">
            <v>1</v>
          </cell>
          <cell r="U21">
            <v>1</v>
          </cell>
          <cell r="V21">
            <v>0</v>
          </cell>
          <cell r="W21">
            <v>0</v>
          </cell>
          <cell r="X21">
            <v>0</v>
          </cell>
          <cell r="Y21">
            <v>0</v>
          </cell>
          <cell r="Z21">
            <v>0</v>
          </cell>
          <cell r="AA21">
            <v>0</v>
          </cell>
          <cell r="AB21">
            <v>0</v>
          </cell>
          <cell r="AC21">
            <v>100</v>
          </cell>
          <cell r="AD21">
            <v>0</v>
          </cell>
          <cell r="AE21">
            <v>250</v>
          </cell>
          <cell r="AF21">
            <v>0</v>
          </cell>
          <cell r="AG21">
            <v>500</v>
          </cell>
          <cell r="AH21">
            <v>0</v>
          </cell>
          <cell r="AI21">
            <v>750</v>
          </cell>
          <cell r="AJ21">
            <v>0</v>
          </cell>
          <cell r="AK21">
            <v>1000</v>
          </cell>
          <cell r="AL21">
            <v>0</v>
          </cell>
          <cell r="AM21">
            <v>1500</v>
          </cell>
          <cell r="AN21">
            <v>0</v>
          </cell>
          <cell r="AO21">
            <v>2000</v>
          </cell>
          <cell r="AP21">
            <v>0</v>
          </cell>
          <cell r="AQ21">
            <v>7</v>
          </cell>
          <cell r="AR21" t="str">
            <v>kWh</v>
          </cell>
          <cell r="AS21" t="str">
            <v/>
          </cell>
        </row>
        <row r="22">
          <cell r="B22">
            <v>8</v>
          </cell>
          <cell r="C22" t="str">
            <v>RESIDENTIAL</v>
          </cell>
          <cell r="D22" t="str">
            <v>Time of Use</v>
          </cell>
          <cell r="E22" t="str">
            <v>C</v>
          </cell>
          <cell r="F22" t="str">
            <v/>
          </cell>
          <cell r="G22" t="str">
            <v/>
          </cell>
          <cell r="H22">
            <v>0</v>
          </cell>
          <cell r="K22">
            <v>0</v>
          </cell>
          <cell r="L22">
            <v>0</v>
          </cell>
          <cell r="M22">
            <v>0</v>
          </cell>
          <cell r="Q22">
            <v>0</v>
          </cell>
          <cell r="T22">
            <v>1</v>
          </cell>
          <cell r="U22">
            <v>1</v>
          </cell>
          <cell r="V22">
            <v>0</v>
          </cell>
          <cell r="W22">
            <v>0</v>
          </cell>
          <cell r="X22">
            <v>0</v>
          </cell>
          <cell r="Y22">
            <v>0</v>
          </cell>
          <cell r="Z22">
            <v>0</v>
          </cell>
          <cell r="AA22">
            <v>0</v>
          </cell>
          <cell r="AB22">
            <v>0</v>
          </cell>
          <cell r="AC22">
            <v>100</v>
          </cell>
          <cell r="AD22">
            <v>0</v>
          </cell>
          <cell r="AE22">
            <v>250</v>
          </cell>
          <cell r="AF22">
            <v>0</v>
          </cell>
          <cell r="AG22">
            <v>500</v>
          </cell>
          <cell r="AH22">
            <v>0</v>
          </cell>
          <cell r="AI22">
            <v>750</v>
          </cell>
          <cell r="AJ22">
            <v>0</v>
          </cell>
          <cell r="AK22">
            <v>1000</v>
          </cell>
          <cell r="AL22">
            <v>0</v>
          </cell>
          <cell r="AM22">
            <v>1500</v>
          </cell>
          <cell r="AN22">
            <v>0</v>
          </cell>
          <cell r="AO22">
            <v>2000</v>
          </cell>
          <cell r="AP22">
            <v>0</v>
          </cell>
          <cell r="AQ22">
            <v>7</v>
          </cell>
          <cell r="AR22" t="str">
            <v>kWh</v>
          </cell>
          <cell r="AS22" t="str">
            <v/>
          </cell>
        </row>
        <row r="23">
          <cell r="B23">
            <v>9</v>
          </cell>
          <cell r="C23" t="str">
            <v>RESIDENTIAL</v>
          </cell>
          <cell r="D23" t="str">
            <v>Time of Use</v>
          </cell>
          <cell r="E23" t="str">
            <v>D</v>
          </cell>
          <cell r="F23" t="str">
            <v/>
          </cell>
          <cell r="G23" t="str">
            <v/>
          </cell>
          <cell r="H23">
            <v>0</v>
          </cell>
          <cell r="K23">
            <v>0</v>
          </cell>
          <cell r="L23">
            <v>0</v>
          </cell>
          <cell r="M23">
            <v>0</v>
          </cell>
          <cell r="Q23">
            <v>0</v>
          </cell>
          <cell r="T23">
            <v>1</v>
          </cell>
          <cell r="U23">
            <v>1</v>
          </cell>
          <cell r="V23">
            <v>0</v>
          </cell>
          <cell r="W23">
            <v>0</v>
          </cell>
          <cell r="X23">
            <v>0</v>
          </cell>
          <cell r="Y23">
            <v>0</v>
          </cell>
          <cell r="Z23">
            <v>0</v>
          </cell>
          <cell r="AA23">
            <v>0</v>
          </cell>
          <cell r="AB23">
            <v>0</v>
          </cell>
          <cell r="AC23">
            <v>100</v>
          </cell>
          <cell r="AD23">
            <v>0</v>
          </cell>
          <cell r="AE23">
            <v>250</v>
          </cell>
          <cell r="AF23">
            <v>0</v>
          </cell>
          <cell r="AG23">
            <v>500</v>
          </cell>
          <cell r="AH23">
            <v>0</v>
          </cell>
          <cell r="AI23">
            <v>750</v>
          </cell>
          <cell r="AJ23">
            <v>0</v>
          </cell>
          <cell r="AK23">
            <v>1000</v>
          </cell>
          <cell r="AL23">
            <v>0</v>
          </cell>
          <cell r="AM23">
            <v>1500</v>
          </cell>
          <cell r="AN23">
            <v>0</v>
          </cell>
          <cell r="AO23">
            <v>2000</v>
          </cell>
          <cell r="AP23">
            <v>0</v>
          </cell>
          <cell r="AQ23">
            <v>7</v>
          </cell>
          <cell r="AR23" t="str">
            <v>kWh</v>
          </cell>
          <cell r="AS23" t="str">
            <v/>
          </cell>
        </row>
        <row r="24">
          <cell r="B24">
            <v>10</v>
          </cell>
          <cell r="C24" t="str">
            <v>RESIDENTIAL</v>
          </cell>
          <cell r="D24" t="str">
            <v>Urban</v>
          </cell>
          <cell r="E24" t="str">
            <v>A</v>
          </cell>
          <cell r="F24" t="str">
            <v/>
          </cell>
          <cell r="G24" t="str">
            <v/>
          </cell>
          <cell r="H24">
            <v>0</v>
          </cell>
          <cell r="K24">
            <v>0</v>
          </cell>
          <cell r="L24">
            <v>0</v>
          </cell>
          <cell r="M24">
            <v>0</v>
          </cell>
          <cell r="Q24">
            <v>0</v>
          </cell>
          <cell r="T24">
            <v>1</v>
          </cell>
          <cell r="U24">
            <v>1</v>
          </cell>
          <cell r="V24">
            <v>0</v>
          </cell>
          <cell r="W24">
            <v>0</v>
          </cell>
          <cell r="X24">
            <v>0</v>
          </cell>
          <cell r="Y24">
            <v>0</v>
          </cell>
          <cell r="Z24">
            <v>0</v>
          </cell>
          <cell r="AA24">
            <v>0</v>
          </cell>
          <cell r="AB24">
            <v>0</v>
          </cell>
          <cell r="AC24">
            <v>100</v>
          </cell>
          <cell r="AD24">
            <v>0</v>
          </cell>
          <cell r="AE24">
            <v>250</v>
          </cell>
          <cell r="AF24">
            <v>0</v>
          </cell>
          <cell r="AG24">
            <v>500</v>
          </cell>
          <cell r="AH24">
            <v>0</v>
          </cell>
          <cell r="AI24">
            <v>750</v>
          </cell>
          <cell r="AJ24">
            <v>0</v>
          </cell>
          <cell r="AK24">
            <v>1000</v>
          </cell>
          <cell r="AL24">
            <v>0</v>
          </cell>
          <cell r="AM24">
            <v>1500</v>
          </cell>
          <cell r="AN24">
            <v>0</v>
          </cell>
          <cell r="AO24">
            <v>2000</v>
          </cell>
          <cell r="AP24">
            <v>0</v>
          </cell>
          <cell r="AQ24">
            <v>7</v>
          </cell>
          <cell r="AR24" t="str">
            <v>kWh</v>
          </cell>
          <cell r="AS24" t="str">
            <v/>
          </cell>
        </row>
        <row r="25">
          <cell r="B25">
            <v>11</v>
          </cell>
          <cell r="C25" t="str">
            <v>RESIDENTIAL</v>
          </cell>
          <cell r="D25" t="str">
            <v>Urban</v>
          </cell>
          <cell r="E25" t="str">
            <v>B</v>
          </cell>
          <cell r="F25" t="str">
            <v/>
          </cell>
          <cell r="G25" t="str">
            <v/>
          </cell>
          <cell r="H25">
            <v>0</v>
          </cell>
          <cell r="K25">
            <v>0</v>
          </cell>
          <cell r="L25">
            <v>0</v>
          </cell>
          <cell r="M25">
            <v>0</v>
          </cell>
          <cell r="Q25">
            <v>0</v>
          </cell>
          <cell r="T25">
            <v>1</v>
          </cell>
          <cell r="U25">
            <v>1</v>
          </cell>
          <cell r="V25">
            <v>0</v>
          </cell>
          <cell r="W25">
            <v>0</v>
          </cell>
          <cell r="X25">
            <v>0</v>
          </cell>
          <cell r="Y25">
            <v>0</v>
          </cell>
          <cell r="Z25">
            <v>0</v>
          </cell>
          <cell r="AA25">
            <v>0</v>
          </cell>
          <cell r="AB25">
            <v>0</v>
          </cell>
          <cell r="AC25">
            <v>100</v>
          </cell>
          <cell r="AD25">
            <v>0</v>
          </cell>
          <cell r="AE25">
            <v>250</v>
          </cell>
          <cell r="AF25">
            <v>0</v>
          </cell>
          <cell r="AG25">
            <v>500</v>
          </cell>
          <cell r="AH25">
            <v>0</v>
          </cell>
          <cell r="AI25">
            <v>750</v>
          </cell>
          <cell r="AJ25">
            <v>0</v>
          </cell>
          <cell r="AK25">
            <v>1000</v>
          </cell>
          <cell r="AL25">
            <v>0</v>
          </cell>
          <cell r="AM25">
            <v>1500</v>
          </cell>
          <cell r="AN25">
            <v>0</v>
          </cell>
          <cell r="AO25">
            <v>2000</v>
          </cell>
          <cell r="AP25">
            <v>0</v>
          </cell>
          <cell r="AQ25">
            <v>7</v>
          </cell>
          <cell r="AR25" t="str">
            <v>kWh</v>
          </cell>
          <cell r="AS25" t="str">
            <v/>
          </cell>
        </row>
        <row r="26">
          <cell r="B26">
            <v>12</v>
          </cell>
          <cell r="C26" t="str">
            <v>RESIDENTIAL</v>
          </cell>
          <cell r="D26" t="str">
            <v>Urban</v>
          </cell>
          <cell r="E26" t="str">
            <v>C</v>
          </cell>
          <cell r="F26" t="str">
            <v/>
          </cell>
          <cell r="G26" t="str">
            <v/>
          </cell>
          <cell r="H26">
            <v>0</v>
          </cell>
          <cell r="K26">
            <v>0</v>
          </cell>
          <cell r="L26">
            <v>0</v>
          </cell>
          <cell r="M26">
            <v>0</v>
          </cell>
          <cell r="Q26">
            <v>0</v>
          </cell>
          <cell r="T26">
            <v>1</v>
          </cell>
          <cell r="U26">
            <v>1</v>
          </cell>
          <cell r="V26">
            <v>0</v>
          </cell>
          <cell r="W26">
            <v>0</v>
          </cell>
          <cell r="X26">
            <v>0</v>
          </cell>
          <cell r="Y26">
            <v>0</v>
          </cell>
          <cell r="Z26">
            <v>0</v>
          </cell>
          <cell r="AA26">
            <v>0</v>
          </cell>
          <cell r="AB26">
            <v>0</v>
          </cell>
          <cell r="AC26">
            <v>100</v>
          </cell>
          <cell r="AD26">
            <v>0</v>
          </cell>
          <cell r="AE26">
            <v>250</v>
          </cell>
          <cell r="AF26">
            <v>0</v>
          </cell>
          <cell r="AG26">
            <v>500</v>
          </cell>
          <cell r="AH26">
            <v>0</v>
          </cell>
          <cell r="AI26">
            <v>750</v>
          </cell>
          <cell r="AJ26">
            <v>0</v>
          </cell>
          <cell r="AK26">
            <v>1000</v>
          </cell>
          <cell r="AL26">
            <v>0</v>
          </cell>
          <cell r="AM26">
            <v>1500</v>
          </cell>
          <cell r="AN26">
            <v>0</v>
          </cell>
          <cell r="AO26">
            <v>2000</v>
          </cell>
          <cell r="AP26">
            <v>0</v>
          </cell>
          <cell r="AQ26">
            <v>7</v>
          </cell>
          <cell r="AR26" t="str">
            <v>kWh</v>
          </cell>
          <cell r="AS26" t="str">
            <v/>
          </cell>
        </row>
        <row r="27">
          <cell r="B27">
            <v>13</v>
          </cell>
          <cell r="C27" t="str">
            <v>RESIDENTIAL</v>
          </cell>
          <cell r="D27" t="str">
            <v>Urban</v>
          </cell>
          <cell r="E27" t="str">
            <v>D</v>
          </cell>
          <cell r="F27" t="str">
            <v/>
          </cell>
          <cell r="G27" t="str">
            <v/>
          </cell>
          <cell r="H27">
            <v>0</v>
          </cell>
          <cell r="K27">
            <v>0</v>
          </cell>
          <cell r="L27">
            <v>0</v>
          </cell>
          <cell r="M27">
            <v>0</v>
          </cell>
          <cell r="Q27">
            <v>0</v>
          </cell>
          <cell r="T27">
            <v>1</v>
          </cell>
          <cell r="U27">
            <v>1</v>
          </cell>
          <cell r="V27">
            <v>0</v>
          </cell>
          <cell r="W27">
            <v>0</v>
          </cell>
          <cell r="X27">
            <v>0</v>
          </cell>
          <cell r="Y27">
            <v>0</v>
          </cell>
          <cell r="Z27">
            <v>0</v>
          </cell>
          <cell r="AA27">
            <v>0</v>
          </cell>
          <cell r="AB27">
            <v>0</v>
          </cell>
          <cell r="AC27">
            <v>100</v>
          </cell>
          <cell r="AD27">
            <v>0</v>
          </cell>
          <cell r="AE27">
            <v>250</v>
          </cell>
          <cell r="AF27">
            <v>0</v>
          </cell>
          <cell r="AG27">
            <v>500</v>
          </cell>
          <cell r="AH27">
            <v>0</v>
          </cell>
          <cell r="AI27">
            <v>750</v>
          </cell>
          <cell r="AJ27">
            <v>0</v>
          </cell>
          <cell r="AK27">
            <v>1000</v>
          </cell>
          <cell r="AL27">
            <v>0</v>
          </cell>
          <cell r="AM27">
            <v>1500</v>
          </cell>
          <cell r="AN27">
            <v>0</v>
          </cell>
          <cell r="AO27">
            <v>2000</v>
          </cell>
          <cell r="AP27">
            <v>0</v>
          </cell>
          <cell r="AQ27">
            <v>7</v>
          </cell>
          <cell r="AR27" t="str">
            <v>kWh</v>
          </cell>
          <cell r="AS27" t="str">
            <v/>
          </cell>
        </row>
        <row r="28">
          <cell r="B28">
            <v>14</v>
          </cell>
          <cell r="C28" t="str">
            <v>RESIDENTIAL</v>
          </cell>
          <cell r="D28" t="str">
            <v>Suburban</v>
          </cell>
          <cell r="E28" t="str">
            <v>A</v>
          </cell>
          <cell r="F28" t="str">
            <v/>
          </cell>
          <cell r="G28" t="str">
            <v/>
          </cell>
          <cell r="H28">
            <v>0</v>
          </cell>
          <cell r="K28">
            <v>0</v>
          </cell>
          <cell r="L28">
            <v>0</v>
          </cell>
          <cell r="M28">
            <v>0</v>
          </cell>
          <cell r="Q28">
            <v>0</v>
          </cell>
          <cell r="T28">
            <v>1</v>
          </cell>
          <cell r="U28">
            <v>1</v>
          </cell>
          <cell r="V28">
            <v>0</v>
          </cell>
          <cell r="W28">
            <v>0</v>
          </cell>
          <cell r="X28">
            <v>0</v>
          </cell>
          <cell r="Y28">
            <v>0</v>
          </cell>
          <cell r="Z28">
            <v>0</v>
          </cell>
          <cell r="AA28">
            <v>0</v>
          </cell>
          <cell r="AB28">
            <v>0</v>
          </cell>
          <cell r="AC28">
            <v>100</v>
          </cell>
          <cell r="AD28">
            <v>0</v>
          </cell>
          <cell r="AE28">
            <v>250</v>
          </cell>
          <cell r="AF28">
            <v>0</v>
          </cell>
          <cell r="AG28">
            <v>500</v>
          </cell>
          <cell r="AH28">
            <v>0</v>
          </cell>
          <cell r="AI28">
            <v>750</v>
          </cell>
          <cell r="AJ28">
            <v>0</v>
          </cell>
          <cell r="AK28">
            <v>1000</v>
          </cell>
          <cell r="AL28">
            <v>0</v>
          </cell>
          <cell r="AM28">
            <v>1500</v>
          </cell>
          <cell r="AN28">
            <v>0</v>
          </cell>
          <cell r="AO28">
            <v>2000</v>
          </cell>
          <cell r="AP28">
            <v>0</v>
          </cell>
          <cell r="AQ28">
            <v>7</v>
          </cell>
          <cell r="AR28" t="str">
            <v>kWh</v>
          </cell>
          <cell r="AS28" t="str">
            <v/>
          </cell>
        </row>
        <row r="29">
          <cell r="B29">
            <v>15</v>
          </cell>
          <cell r="C29" t="str">
            <v>RESIDENTIAL</v>
          </cell>
          <cell r="D29" t="str">
            <v>Suburban</v>
          </cell>
          <cell r="E29" t="str">
            <v>B</v>
          </cell>
          <cell r="F29" t="str">
            <v/>
          </cell>
          <cell r="G29" t="str">
            <v/>
          </cell>
          <cell r="H29">
            <v>0</v>
          </cell>
          <cell r="K29">
            <v>0</v>
          </cell>
          <cell r="L29">
            <v>0</v>
          </cell>
          <cell r="M29">
            <v>0</v>
          </cell>
          <cell r="Q29">
            <v>0</v>
          </cell>
          <cell r="T29">
            <v>1</v>
          </cell>
          <cell r="U29">
            <v>1</v>
          </cell>
          <cell r="V29">
            <v>0</v>
          </cell>
          <cell r="W29">
            <v>0</v>
          </cell>
          <cell r="X29">
            <v>0</v>
          </cell>
          <cell r="Y29">
            <v>0</v>
          </cell>
          <cell r="Z29">
            <v>0</v>
          </cell>
          <cell r="AA29">
            <v>0</v>
          </cell>
          <cell r="AB29">
            <v>0</v>
          </cell>
          <cell r="AC29">
            <v>100</v>
          </cell>
          <cell r="AD29">
            <v>0</v>
          </cell>
          <cell r="AE29">
            <v>250</v>
          </cell>
          <cell r="AF29">
            <v>0</v>
          </cell>
          <cell r="AG29">
            <v>500</v>
          </cell>
          <cell r="AH29">
            <v>0</v>
          </cell>
          <cell r="AI29">
            <v>750</v>
          </cell>
          <cell r="AJ29">
            <v>0</v>
          </cell>
          <cell r="AK29">
            <v>1000</v>
          </cell>
          <cell r="AL29">
            <v>0</v>
          </cell>
          <cell r="AM29">
            <v>1500</v>
          </cell>
          <cell r="AN29">
            <v>0</v>
          </cell>
          <cell r="AO29">
            <v>2000</v>
          </cell>
          <cell r="AP29">
            <v>0</v>
          </cell>
          <cell r="AQ29">
            <v>7</v>
          </cell>
          <cell r="AR29" t="str">
            <v>kWh</v>
          </cell>
          <cell r="AS29" t="str">
            <v/>
          </cell>
        </row>
        <row r="30">
          <cell r="B30">
            <v>16</v>
          </cell>
          <cell r="C30" t="str">
            <v>RESIDENTIAL</v>
          </cell>
          <cell r="D30" t="str">
            <v>Suburban</v>
          </cell>
          <cell r="E30" t="str">
            <v>C</v>
          </cell>
          <cell r="F30" t="str">
            <v/>
          </cell>
          <cell r="G30" t="str">
            <v/>
          </cell>
          <cell r="H30">
            <v>0</v>
          </cell>
          <cell r="K30">
            <v>0</v>
          </cell>
          <cell r="L30">
            <v>0</v>
          </cell>
          <cell r="M30">
            <v>0</v>
          </cell>
          <cell r="Q30">
            <v>0</v>
          </cell>
          <cell r="T30">
            <v>1</v>
          </cell>
          <cell r="U30">
            <v>1</v>
          </cell>
          <cell r="V30">
            <v>0</v>
          </cell>
          <cell r="W30">
            <v>0</v>
          </cell>
          <cell r="X30">
            <v>0</v>
          </cell>
          <cell r="Y30">
            <v>0</v>
          </cell>
          <cell r="Z30">
            <v>0</v>
          </cell>
          <cell r="AA30">
            <v>0</v>
          </cell>
          <cell r="AB30">
            <v>0</v>
          </cell>
          <cell r="AC30">
            <v>100</v>
          </cell>
          <cell r="AD30">
            <v>0</v>
          </cell>
          <cell r="AE30">
            <v>250</v>
          </cell>
          <cell r="AF30">
            <v>0</v>
          </cell>
          <cell r="AG30">
            <v>500</v>
          </cell>
          <cell r="AH30">
            <v>0</v>
          </cell>
          <cell r="AI30">
            <v>750</v>
          </cell>
          <cell r="AJ30">
            <v>0</v>
          </cell>
          <cell r="AK30">
            <v>1000</v>
          </cell>
          <cell r="AL30">
            <v>0</v>
          </cell>
          <cell r="AM30">
            <v>1500</v>
          </cell>
          <cell r="AN30">
            <v>0</v>
          </cell>
          <cell r="AO30">
            <v>2000</v>
          </cell>
          <cell r="AP30">
            <v>0</v>
          </cell>
          <cell r="AQ30">
            <v>7</v>
          </cell>
          <cell r="AR30" t="str">
            <v>kWh</v>
          </cell>
          <cell r="AS30" t="str">
            <v/>
          </cell>
        </row>
        <row r="31">
          <cell r="B31">
            <v>17</v>
          </cell>
          <cell r="C31" t="str">
            <v>RESIDENTIAL</v>
          </cell>
          <cell r="D31" t="str">
            <v>Suburban</v>
          </cell>
          <cell r="E31" t="str">
            <v>D</v>
          </cell>
          <cell r="F31" t="str">
            <v/>
          </cell>
          <cell r="G31" t="str">
            <v/>
          </cell>
          <cell r="H31">
            <v>0</v>
          </cell>
          <cell r="K31">
            <v>0</v>
          </cell>
          <cell r="L31">
            <v>0</v>
          </cell>
          <cell r="M31">
            <v>0</v>
          </cell>
          <cell r="Q31">
            <v>0</v>
          </cell>
          <cell r="T31">
            <v>1</v>
          </cell>
          <cell r="U31">
            <v>1</v>
          </cell>
          <cell r="V31">
            <v>0</v>
          </cell>
          <cell r="W31">
            <v>0</v>
          </cell>
          <cell r="X31">
            <v>0</v>
          </cell>
          <cell r="Y31">
            <v>0</v>
          </cell>
          <cell r="Z31">
            <v>0</v>
          </cell>
          <cell r="AA31">
            <v>0</v>
          </cell>
          <cell r="AB31">
            <v>0</v>
          </cell>
          <cell r="AC31">
            <v>100</v>
          </cell>
          <cell r="AD31">
            <v>0</v>
          </cell>
          <cell r="AE31">
            <v>250</v>
          </cell>
          <cell r="AF31">
            <v>0</v>
          </cell>
          <cell r="AG31">
            <v>500</v>
          </cell>
          <cell r="AH31">
            <v>0</v>
          </cell>
          <cell r="AI31">
            <v>750</v>
          </cell>
          <cell r="AJ31">
            <v>0</v>
          </cell>
          <cell r="AK31">
            <v>1000</v>
          </cell>
          <cell r="AL31">
            <v>0</v>
          </cell>
          <cell r="AM31">
            <v>1500</v>
          </cell>
          <cell r="AN31">
            <v>0</v>
          </cell>
          <cell r="AO31">
            <v>2000</v>
          </cell>
          <cell r="AP31">
            <v>0</v>
          </cell>
          <cell r="AQ31">
            <v>7</v>
          </cell>
          <cell r="AR31" t="str">
            <v>kWh</v>
          </cell>
          <cell r="AS31" t="str">
            <v/>
          </cell>
        </row>
        <row r="32">
          <cell r="B32">
            <v>18</v>
          </cell>
          <cell r="C32" t="str">
            <v>RESIDENTIAL</v>
          </cell>
          <cell r="D32" t="str">
            <v>Other (specify) . . . . . . . .</v>
          </cell>
          <cell r="E32" t="str">
            <v>A</v>
          </cell>
          <cell r="F32" t="str">
            <v/>
          </cell>
          <cell r="G32" t="str">
            <v/>
          </cell>
          <cell r="H32">
            <v>0</v>
          </cell>
          <cell r="K32">
            <v>0</v>
          </cell>
          <cell r="L32">
            <v>0</v>
          </cell>
          <cell r="M32">
            <v>0</v>
          </cell>
          <cell r="Q32">
            <v>0</v>
          </cell>
          <cell r="T32">
            <v>1</v>
          </cell>
          <cell r="U32">
            <v>1</v>
          </cell>
          <cell r="V32">
            <v>0</v>
          </cell>
          <cell r="W32">
            <v>0</v>
          </cell>
          <cell r="X32">
            <v>0</v>
          </cell>
          <cell r="Y32">
            <v>0</v>
          </cell>
          <cell r="Z32">
            <v>0</v>
          </cell>
          <cell r="AA32">
            <v>0</v>
          </cell>
          <cell r="AB32">
            <v>0</v>
          </cell>
          <cell r="AC32">
            <v>100</v>
          </cell>
          <cell r="AD32">
            <v>0</v>
          </cell>
          <cell r="AE32">
            <v>250</v>
          </cell>
          <cell r="AF32">
            <v>0</v>
          </cell>
          <cell r="AG32">
            <v>500</v>
          </cell>
          <cell r="AH32">
            <v>0</v>
          </cell>
          <cell r="AI32">
            <v>750</v>
          </cell>
          <cell r="AJ32">
            <v>0</v>
          </cell>
          <cell r="AK32">
            <v>1000</v>
          </cell>
          <cell r="AL32">
            <v>0</v>
          </cell>
          <cell r="AM32">
            <v>1500</v>
          </cell>
          <cell r="AN32">
            <v>0</v>
          </cell>
          <cell r="AO32">
            <v>2000</v>
          </cell>
          <cell r="AP32">
            <v>0</v>
          </cell>
          <cell r="AQ32">
            <v>7</v>
          </cell>
          <cell r="AR32" t="str">
            <v>kWh</v>
          </cell>
          <cell r="AS32" t="str">
            <v/>
          </cell>
        </row>
        <row r="33">
          <cell r="B33">
            <v>19</v>
          </cell>
          <cell r="C33" t="str">
            <v>RESIDENTIAL</v>
          </cell>
          <cell r="D33" t="str">
            <v>Other (specify) . . . . . . . .</v>
          </cell>
          <cell r="E33" t="str">
            <v>B</v>
          </cell>
          <cell r="F33" t="str">
            <v/>
          </cell>
          <cell r="G33" t="str">
            <v/>
          </cell>
          <cell r="H33">
            <v>0</v>
          </cell>
          <cell r="K33">
            <v>0</v>
          </cell>
          <cell r="L33">
            <v>0</v>
          </cell>
          <cell r="M33">
            <v>0</v>
          </cell>
          <cell r="Q33">
            <v>0</v>
          </cell>
          <cell r="T33">
            <v>1</v>
          </cell>
          <cell r="U33">
            <v>1</v>
          </cell>
          <cell r="V33">
            <v>0</v>
          </cell>
          <cell r="W33">
            <v>0</v>
          </cell>
          <cell r="X33">
            <v>0</v>
          </cell>
          <cell r="Y33">
            <v>0</v>
          </cell>
          <cell r="Z33">
            <v>0</v>
          </cell>
          <cell r="AA33">
            <v>0</v>
          </cell>
          <cell r="AB33">
            <v>0</v>
          </cell>
          <cell r="AC33">
            <v>100</v>
          </cell>
          <cell r="AD33">
            <v>0</v>
          </cell>
          <cell r="AE33">
            <v>250</v>
          </cell>
          <cell r="AF33">
            <v>0</v>
          </cell>
          <cell r="AG33">
            <v>500</v>
          </cell>
          <cell r="AH33">
            <v>0</v>
          </cell>
          <cell r="AI33">
            <v>750</v>
          </cell>
          <cell r="AJ33">
            <v>0</v>
          </cell>
          <cell r="AK33">
            <v>1000</v>
          </cell>
          <cell r="AL33">
            <v>0</v>
          </cell>
          <cell r="AM33">
            <v>1500</v>
          </cell>
          <cell r="AN33">
            <v>0</v>
          </cell>
          <cell r="AO33">
            <v>2000</v>
          </cell>
          <cell r="AP33">
            <v>0</v>
          </cell>
          <cell r="AQ33">
            <v>7</v>
          </cell>
          <cell r="AR33" t="str">
            <v>kWh</v>
          </cell>
          <cell r="AS33" t="str">
            <v/>
          </cell>
        </row>
        <row r="34">
          <cell r="B34">
            <v>20</v>
          </cell>
          <cell r="C34" t="str">
            <v>RESIDENTIAL</v>
          </cell>
          <cell r="D34" t="str">
            <v>Other (specify) . . . . . . . .</v>
          </cell>
          <cell r="E34" t="str">
            <v>C</v>
          </cell>
          <cell r="F34" t="str">
            <v/>
          </cell>
          <cell r="G34" t="str">
            <v/>
          </cell>
          <cell r="H34">
            <v>0</v>
          </cell>
          <cell r="K34">
            <v>0</v>
          </cell>
          <cell r="L34">
            <v>0</v>
          </cell>
          <cell r="M34">
            <v>0</v>
          </cell>
          <cell r="Q34">
            <v>0</v>
          </cell>
          <cell r="T34">
            <v>1</v>
          </cell>
          <cell r="U34">
            <v>1</v>
          </cell>
          <cell r="V34">
            <v>0</v>
          </cell>
          <cell r="W34">
            <v>0</v>
          </cell>
          <cell r="X34">
            <v>0</v>
          </cell>
          <cell r="Y34">
            <v>0</v>
          </cell>
          <cell r="Z34">
            <v>0</v>
          </cell>
          <cell r="AA34">
            <v>0</v>
          </cell>
          <cell r="AB34">
            <v>0</v>
          </cell>
          <cell r="AC34">
            <v>100</v>
          </cell>
          <cell r="AD34">
            <v>0</v>
          </cell>
          <cell r="AE34">
            <v>250</v>
          </cell>
          <cell r="AF34">
            <v>0</v>
          </cell>
          <cell r="AG34">
            <v>500</v>
          </cell>
          <cell r="AH34">
            <v>0</v>
          </cell>
          <cell r="AI34">
            <v>750</v>
          </cell>
          <cell r="AJ34">
            <v>0</v>
          </cell>
          <cell r="AK34">
            <v>1000</v>
          </cell>
          <cell r="AL34">
            <v>0</v>
          </cell>
          <cell r="AM34">
            <v>1500</v>
          </cell>
          <cell r="AN34">
            <v>0</v>
          </cell>
          <cell r="AO34">
            <v>2000</v>
          </cell>
          <cell r="AP34">
            <v>0</v>
          </cell>
          <cell r="AQ34">
            <v>7</v>
          </cell>
          <cell r="AR34" t="str">
            <v>kWh</v>
          </cell>
          <cell r="AS34" t="str">
            <v/>
          </cell>
        </row>
        <row r="35">
          <cell r="B35">
            <v>21</v>
          </cell>
          <cell r="C35" t="str">
            <v>RESIDENTIAL</v>
          </cell>
          <cell r="D35" t="str">
            <v>Other (specify) . . . . . . . .</v>
          </cell>
          <cell r="E35" t="str">
            <v>D</v>
          </cell>
          <cell r="F35" t="str">
            <v/>
          </cell>
          <cell r="G35" t="str">
            <v/>
          </cell>
          <cell r="H35">
            <v>0</v>
          </cell>
          <cell r="K35">
            <v>0</v>
          </cell>
          <cell r="L35">
            <v>0</v>
          </cell>
          <cell r="M35">
            <v>0</v>
          </cell>
          <cell r="Q35">
            <v>0</v>
          </cell>
          <cell r="T35">
            <v>1</v>
          </cell>
          <cell r="U35">
            <v>1</v>
          </cell>
          <cell r="V35">
            <v>0</v>
          </cell>
          <cell r="W35">
            <v>0</v>
          </cell>
          <cell r="X35">
            <v>0</v>
          </cell>
          <cell r="Y35">
            <v>0</v>
          </cell>
          <cell r="Z35">
            <v>0</v>
          </cell>
          <cell r="AA35">
            <v>0</v>
          </cell>
          <cell r="AB35">
            <v>0</v>
          </cell>
          <cell r="AC35">
            <v>100</v>
          </cell>
          <cell r="AD35">
            <v>0</v>
          </cell>
          <cell r="AE35">
            <v>250</v>
          </cell>
          <cell r="AF35">
            <v>0</v>
          </cell>
          <cell r="AG35">
            <v>500</v>
          </cell>
          <cell r="AH35">
            <v>0</v>
          </cell>
          <cell r="AI35">
            <v>750</v>
          </cell>
          <cell r="AJ35">
            <v>0</v>
          </cell>
          <cell r="AK35">
            <v>1000</v>
          </cell>
          <cell r="AL35">
            <v>0</v>
          </cell>
          <cell r="AM35">
            <v>1500</v>
          </cell>
          <cell r="AN35">
            <v>0</v>
          </cell>
          <cell r="AO35">
            <v>2000</v>
          </cell>
          <cell r="AP35">
            <v>0</v>
          </cell>
          <cell r="AQ35">
            <v>7</v>
          </cell>
          <cell r="AR35" t="str">
            <v>kWh</v>
          </cell>
          <cell r="AS35" t="str">
            <v/>
          </cell>
        </row>
        <row r="36">
          <cell r="B36">
            <v>22</v>
          </cell>
          <cell r="C36" t="str">
            <v>RESIDENTIAL</v>
          </cell>
          <cell r="D36" t="str">
            <v>Other (specify) . . . . . . . .</v>
          </cell>
          <cell r="E36" t="str">
            <v>A</v>
          </cell>
          <cell r="F36" t="str">
            <v/>
          </cell>
          <cell r="G36" t="str">
            <v/>
          </cell>
          <cell r="H36">
            <v>0</v>
          </cell>
          <cell r="K36">
            <v>0</v>
          </cell>
          <cell r="L36">
            <v>0</v>
          </cell>
          <cell r="M36">
            <v>0</v>
          </cell>
          <cell r="Q36">
            <v>0</v>
          </cell>
          <cell r="T36">
            <v>1</v>
          </cell>
          <cell r="U36">
            <v>1</v>
          </cell>
          <cell r="V36">
            <v>0</v>
          </cell>
          <cell r="W36">
            <v>0</v>
          </cell>
          <cell r="X36">
            <v>0</v>
          </cell>
          <cell r="Y36">
            <v>0</v>
          </cell>
          <cell r="Z36">
            <v>0</v>
          </cell>
          <cell r="AA36">
            <v>0</v>
          </cell>
          <cell r="AB36">
            <v>0</v>
          </cell>
          <cell r="AC36">
            <v>100</v>
          </cell>
          <cell r="AD36">
            <v>0</v>
          </cell>
          <cell r="AE36">
            <v>250</v>
          </cell>
          <cell r="AF36">
            <v>0</v>
          </cell>
          <cell r="AG36">
            <v>500</v>
          </cell>
          <cell r="AH36">
            <v>0</v>
          </cell>
          <cell r="AI36">
            <v>750</v>
          </cell>
          <cell r="AJ36">
            <v>0</v>
          </cell>
          <cell r="AK36">
            <v>1000</v>
          </cell>
          <cell r="AL36">
            <v>0</v>
          </cell>
          <cell r="AM36">
            <v>1500</v>
          </cell>
          <cell r="AN36">
            <v>0</v>
          </cell>
          <cell r="AO36">
            <v>2000</v>
          </cell>
          <cell r="AP36">
            <v>0</v>
          </cell>
          <cell r="AQ36">
            <v>7</v>
          </cell>
          <cell r="AR36" t="str">
            <v>kWh</v>
          </cell>
          <cell r="AS36" t="str">
            <v/>
          </cell>
        </row>
        <row r="37">
          <cell r="B37">
            <v>23</v>
          </cell>
          <cell r="C37" t="str">
            <v>RESIDENTIAL</v>
          </cell>
          <cell r="D37" t="str">
            <v>Other (specify) . . . . . . . .</v>
          </cell>
          <cell r="E37" t="str">
            <v>B</v>
          </cell>
          <cell r="F37" t="str">
            <v/>
          </cell>
          <cell r="G37" t="str">
            <v/>
          </cell>
          <cell r="H37">
            <v>0</v>
          </cell>
          <cell r="K37">
            <v>0</v>
          </cell>
          <cell r="L37">
            <v>0</v>
          </cell>
          <cell r="M37">
            <v>0</v>
          </cell>
          <cell r="Q37">
            <v>0</v>
          </cell>
          <cell r="T37">
            <v>1</v>
          </cell>
          <cell r="U37">
            <v>1</v>
          </cell>
          <cell r="V37">
            <v>0</v>
          </cell>
          <cell r="W37">
            <v>0</v>
          </cell>
          <cell r="X37">
            <v>0</v>
          </cell>
          <cell r="Y37">
            <v>0</v>
          </cell>
          <cell r="Z37">
            <v>0</v>
          </cell>
          <cell r="AA37">
            <v>0</v>
          </cell>
          <cell r="AB37">
            <v>0</v>
          </cell>
          <cell r="AC37">
            <v>100</v>
          </cell>
          <cell r="AD37">
            <v>0</v>
          </cell>
          <cell r="AE37">
            <v>250</v>
          </cell>
          <cell r="AF37">
            <v>0</v>
          </cell>
          <cell r="AG37">
            <v>500</v>
          </cell>
          <cell r="AH37">
            <v>0</v>
          </cell>
          <cell r="AI37">
            <v>750</v>
          </cell>
          <cell r="AJ37">
            <v>0</v>
          </cell>
          <cell r="AK37">
            <v>1000</v>
          </cell>
          <cell r="AL37">
            <v>0</v>
          </cell>
          <cell r="AM37">
            <v>1500</v>
          </cell>
          <cell r="AN37">
            <v>0</v>
          </cell>
          <cell r="AO37">
            <v>2000</v>
          </cell>
          <cell r="AP37">
            <v>0</v>
          </cell>
          <cell r="AQ37">
            <v>7</v>
          </cell>
          <cell r="AR37" t="str">
            <v>kWh</v>
          </cell>
          <cell r="AS37" t="str">
            <v/>
          </cell>
        </row>
        <row r="38">
          <cell r="B38">
            <v>24</v>
          </cell>
          <cell r="C38" t="str">
            <v>RESIDENTIAL</v>
          </cell>
          <cell r="D38" t="str">
            <v>Other (specify) . . . . . . . .</v>
          </cell>
          <cell r="E38" t="str">
            <v>C</v>
          </cell>
          <cell r="F38" t="str">
            <v/>
          </cell>
          <cell r="G38" t="str">
            <v/>
          </cell>
          <cell r="H38">
            <v>0</v>
          </cell>
          <cell r="K38">
            <v>0</v>
          </cell>
          <cell r="L38">
            <v>0</v>
          </cell>
          <cell r="M38">
            <v>0</v>
          </cell>
          <cell r="Q38">
            <v>0</v>
          </cell>
          <cell r="T38">
            <v>1</v>
          </cell>
          <cell r="U38">
            <v>1</v>
          </cell>
          <cell r="V38">
            <v>0</v>
          </cell>
          <cell r="W38">
            <v>0</v>
          </cell>
          <cell r="X38">
            <v>0</v>
          </cell>
          <cell r="Y38">
            <v>0</v>
          </cell>
          <cell r="Z38">
            <v>0</v>
          </cell>
          <cell r="AA38">
            <v>0</v>
          </cell>
          <cell r="AB38">
            <v>0</v>
          </cell>
          <cell r="AC38">
            <v>100</v>
          </cell>
          <cell r="AD38">
            <v>0</v>
          </cell>
          <cell r="AE38">
            <v>250</v>
          </cell>
          <cell r="AF38">
            <v>0</v>
          </cell>
          <cell r="AG38">
            <v>500</v>
          </cell>
          <cell r="AH38">
            <v>0</v>
          </cell>
          <cell r="AI38">
            <v>750</v>
          </cell>
          <cell r="AJ38">
            <v>0</v>
          </cell>
          <cell r="AK38">
            <v>1000</v>
          </cell>
          <cell r="AL38">
            <v>0</v>
          </cell>
          <cell r="AM38">
            <v>1500</v>
          </cell>
          <cell r="AN38">
            <v>0</v>
          </cell>
          <cell r="AO38">
            <v>2000</v>
          </cell>
          <cell r="AP38">
            <v>0</v>
          </cell>
          <cell r="AQ38">
            <v>7</v>
          </cell>
          <cell r="AR38" t="str">
            <v>kWh</v>
          </cell>
          <cell r="AS38" t="str">
            <v/>
          </cell>
        </row>
        <row r="39">
          <cell r="B39">
            <v>25</v>
          </cell>
          <cell r="C39" t="str">
            <v>RESIDENTIAL</v>
          </cell>
          <cell r="D39" t="str">
            <v>Other (specify) . . . . . . . .</v>
          </cell>
          <cell r="E39" t="str">
            <v>D</v>
          </cell>
          <cell r="F39" t="str">
            <v/>
          </cell>
          <cell r="G39" t="str">
            <v/>
          </cell>
          <cell r="H39">
            <v>0</v>
          </cell>
          <cell r="K39">
            <v>0</v>
          </cell>
          <cell r="L39">
            <v>0</v>
          </cell>
          <cell r="M39">
            <v>0</v>
          </cell>
          <cell r="Q39">
            <v>0</v>
          </cell>
          <cell r="T39">
            <v>1</v>
          </cell>
          <cell r="U39">
            <v>1</v>
          </cell>
          <cell r="V39">
            <v>0</v>
          </cell>
          <cell r="W39">
            <v>0</v>
          </cell>
          <cell r="X39">
            <v>0</v>
          </cell>
          <cell r="Y39">
            <v>0</v>
          </cell>
          <cell r="Z39">
            <v>0</v>
          </cell>
          <cell r="AA39">
            <v>0</v>
          </cell>
          <cell r="AB39">
            <v>0</v>
          </cell>
          <cell r="AC39">
            <v>100</v>
          </cell>
          <cell r="AD39">
            <v>0</v>
          </cell>
          <cell r="AE39">
            <v>250</v>
          </cell>
          <cell r="AF39">
            <v>0</v>
          </cell>
          <cell r="AG39">
            <v>500</v>
          </cell>
          <cell r="AH39">
            <v>0</v>
          </cell>
          <cell r="AI39">
            <v>750</v>
          </cell>
          <cell r="AJ39">
            <v>0</v>
          </cell>
          <cell r="AK39">
            <v>1000</v>
          </cell>
          <cell r="AL39">
            <v>0</v>
          </cell>
          <cell r="AM39">
            <v>1500</v>
          </cell>
          <cell r="AN39">
            <v>0</v>
          </cell>
          <cell r="AO39">
            <v>2000</v>
          </cell>
          <cell r="AP39">
            <v>0</v>
          </cell>
          <cell r="AQ39">
            <v>7</v>
          </cell>
          <cell r="AR39" t="str">
            <v>kWh</v>
          </cell>
          <cell r="AS39" t="str">
            <v/>
          </cell>
        </row>
        <row r="40">
          <cell r="B40">
            <v>26</v>
          </cell>
          <cell r="C40" t="str">
            <v>RESIDENTIAL</v>
          </cell>
          <cell r="D40" t="str">
            <v>Other (specify) . . . . . . . .</v>
          </cell>
          <cell r="E40" t="str">
            <v>A</v>
          </cell>
          <cell r="F40" t="str">
            <v/>
          </cell>
          <cell r="G40" t="str">
            <v/>
          </cell>
          <cell r="H40">
            <v>0</v>
          </cell>
          <cell r="K40">
            <v>0</v>
          </cell>
          <cell r="L40">
            <v>0</v>
          </cell>
          <cell r="M40">
            <v>0</v>
          </cell>
          <cell r="Q40">
            <v>0</v>
          </cell>
          <cell r="T40">
            <v>1</v>
          </cell>
          <cell r="U40">
            <v>1</v>
          </cell>
          <cell r="V40">
            <v>0</v>
          </cell>
          <cell r="W40">
            <v>0</v>
          </cell>
          <cell r="X40">
            <v>0</v>
          </cell>
          <cell r="Y40">
            <v>0</v>
          </cell>
          <cell r="Z40">
            <v>0</v>
          </cell>
          <cell r="AA40">
            <v>0</v>
          </cell>
          <cell r="AB40">
            <v>0</v>
          </cell>
          <cell r="AC40">
            <v>100</v>
          </cell>
          <cell r="AD40">
            <v>0</v>
          </cell>
          <cell r="AE40">
            <v>250</v>
          </cell>
          <cell r="AF40">
            <v>0</v>
          </cell>
          <cell r="AG40">
            <v>500</v>
          </cell>
          <cell r="AH40">
            <v>0</v>
          </cell>
          <cell r="AI40">
            <v>750</v>
          </cell>
          <cell r="AJ40">
            <v>0</v>
          </cell>
          <cell r="AK40">
            <v>1000</v>
          </cell>
          <cell r="AL40">
            <v>0</v>
          </cell>
          <cell r="AM40">
            <v>1500</v>
          </cell>
          <cell r="AN40">
            <v>0</v>
          </cell>
          <cell r="AO40">
            <v>2000</v>
          </cell>
          <cell r="AP40">
            <v>0</v>
          </cell>
          <cell r="AQ40">
            <v>7</v>
          </cell>
          <cell r="AR40" t="str">
            <v>kWh</v>
          </cell>
          <cell r="AS40" t="str">
            <v/>
          </cell>
        </row>
        <row r="41">
          <cell r="B41">
            <v>27</v>
          </cell>
          <cell r="C41" t="str">
            <v>RESIDENTIAL</v>
          </cell>
          <cell r="D41" t="str">
            <v>Other (specify) . . . . . . . .</v>
          </cell>
          <cell r="E41" t="str">
            <v>B</v>
          </cell>
          <cell r="F41" t="str">
            <v/>
          </cell>
          <cell r="G41" t="str">
            <v/>
          </cell>
          <cell r="H41">
            <v>0</v>
          </cell>
          <cell r="K41">
            <v>0</v>
          </cell>
          <cell r="L41">
            <v>0</v>
          </cell>
          <cell r="M41">
            <v>0</v>
          </cell>
          <cell r="Q41">
            <v>0</v>
          </cell>
          <cell r="T41">
            <v>1</v>
          </cell>
          <cell r="U41">
            <v>1</v>
          </cell>
          <cell r="V41">
            <v>0</v>
          </cell>
          <cell r="W41">
            <v>0</v>
          </cell>
          <cell r="X41">
            <v>0</v>
          </cell>
          <cell r="Y41">
            <v>0</v>
          </cell>
          <cell r="Z41">
            <v>0</v>
          </cell>
          <cell r="AA41">
            <v>0</v>
          </cell>
          <cell r="AB41">
            <v>0</v>
          </cell>
          <cell r="AC41">
            <v>100</v>
          </cell>
          <cell r="AD41">
            <v>0</v>
          </cell>
          <cell r="AE41">
            <v>250</v>
          </cell>
          <cell r="AF41">
            <v>0</v>
          </cell>
          <cell r="AG41">
            <v>500</v>
          </cell>
          <cell r="AH41">
            <v>0</v>
          </cell>
          <cell r="AI41">
            <v>750</v>
          </cell>
          <cell r="AJ41">
            <v>0</v>
          </cell>
          <cell r="AK41">
            <v>1000</v>
          </cell>
          <cell r="AL41">
            <v>0</v>
          </cell>
          <cell r="AM41">
            <v>1500</v>
          </cell>
          <cell r="AN41">
            <v>0</v>
          </cell>
          <cell r="AO41">
            <v>2000</v>
          </cell>
          <cell r="AP41">
            <v>0</v>
          </cell>
          <cell r="AQ41">
            <v>7</v>
          </cell>
          <cell r="AR41" t="str">
            <v>kWh</v>
          </cell>
          <cell r="AS41" t="str">
            <v/>
          </cell>
        </row>
        <row r="42">
          <cell r="B42">
            <v>28</v>
          </cell>
          <cell r="C42" t="str">
            <v>RESIDENTIAL</v>
          </cell>
          <cell r="D42" t="str">
            <v>Other (specify) . . . . . . . .</v>
          </cell>
          <cell r="E42" t="str">
            <v>C</v>
          </cell>
          <cell r="F42" t="str">
            <v/>
          </cell>
          <cell r="G42" t="str">
            <v/>
          </cell>
          <cell r="H42">
            <v>0</v>
          </cell>
          <cell r="K42">
            <v>0</v>
          </cell>
          <cell r="L42">
            <v>0</v>
          </cell>
          <cell r="M42">
            <v>0</v>
          </cell>
          <cell r="Q42">
            <v>0</v>
          </cell>
          <cell r="T42">
            <v>1</v>
          </cell>
          <cell r="U42">
            <v>1</v>
          </cell>
          <cell r="V42">
            <v>0</v>
          </cell>
          <cell r="W42">
            <v>0</v>
          </cell>
          <cell r="X42">
            <v>0</v>
          </cell>
          <cell r="Y42">
            <v>0</v>
          </cell>
          <cell r="Z42">
            <v>0</v>
          </cell>
          <cell r="AA42">
            <v>0</v>
          </cell>
          <cell r="AB42">
            <v>0</v>
          </cell>
          <cell r="AC42">
            <v>100</v>
          </cell>
          <cell r="AD42">
            <v>0</v>
          </cell>
          <cell r="AE42">
            <v>250</v>
          </cell>
          <cell r="AF42">
            <v>0</v>
          </cell>
          <cell r="AG42">
            <v>500</v>
          </cell>
          <cell r="AH42">
            <v>0</v>
          </cell>
          <cell r="AI42">
            <v>750</v>
          </cell>
          <cell r="AJ42">
            <v>0</v>
          </cell>
          <cell r="AK42">
            <v>1000</v>
          </cell>
          <cell r="AL42">
            <v>0</v>
          </cell>
          <cell r="AM42">
            <v>1500</v>
          </cell>
          <cell r="AN42">
            <v>0</v>
          </cell>
          <cell r="AO42">
            <v>2000</v>
          </cell>
          <cell r="AP42">
            <v>0</v>
          </cell>
          <cell r="AQ42">
            <v>7</v>
          </cell>
          <cell r="AR42" t="str">
            <v>kWh</v>
          </cell>
          <cell r="AS42" t="str">
            <v/>
          </cell>
        </row>
        <row r="43">
          <cell r="B43">
            <v>29</v>
          </cell>
          <cell r="C43" t="str">
            <v>RESIDENTIAL</v>
          </cell>
          <cell r="D43" t="str">
            <v>Other (specify) . . . . . . . .</v>
          </cell>
          <cell r="E43" t="str">
            <v>D</v>
          </cell>
          <cell r="F43" t="str">
            <v/>
          </cell>
          <cell r="G43" t="str">
            <v/>
          </cell>
          <cell r="H43">
            <v>0</v>
          </cell>
          <cell r="K43">
            <v>0</v>
          </cell>
          <cell r="L43">
            <v>0</v>
          </cell>
          <cell r="M43">
            <v>0</v>
          </cell>
          <cell r="Q43">
            <v>0</v>
          </cell>
          <cell r="T43">
            <v>1</v>
          </cell>
          <cell r="U43">
            <v>1</v>
          </cell>
          <cell r="V43">
            <v>0</v>
          </cell>
          <cell r="W43">
            <v>0</v>
          </cell>
          <cell r="X43">
            <v>0</v>
          </cell>
          <cell r="Y43">
            <v>0</v>
          </cell>
          <cell r="Z43">
            <v>0</v>
          </cell>
          <cell r="AA43">
            <v>0</v>
          </cell>
          <cell r="AB43">
            <v>0</v>
          </cell>
          <cell r="AC43">
            <v>100</v>
          </cell>
          <cell r="AD43">
            <v>0</v>
          </cell>
          <cell r="AE43">
            <v>250</v>
          </cell>
          <cell r="AF43">
            <v>0</v>
          </cell>
          <cell r="AG43">
            <v>500</v>
          </cell>
          <cell r="AH43">
            <v>0</v>
          </cell>
          <cell r="AI43">
            <v>750</v>
          </cell>
          <cell r="AJ43">
            <v>0</v>
          </cell>
          <cell r="AK43">
            <v>1000</v>
          </cell>
          <cell r="AL43">
            <v>0</v>
          </cell>
          <cell r="AM43">
            <v>1500</v>
          </cell>
          <cell r="AN43">
            <v>0</v>
          </cell>
          <cell r="AO43">
            <v>2000</v>
          </cell>
          <cell r="AP43">
            <v>0</v>
          </cell>
          <cell r="AQ43">
            <v>7</v>
          </cell>
          <cell r="AR43" t="str">
            <v>kWh</v>
          </cell>
          <cell r="AS43" t="str">
            <v/>
          </cell>
        </row>
        <row r="44">
          <cell r="B44">
            <v>30</v>
          </cell>
          <cell r="C44" t="str">
            <v>RESIDENTIAL</v>
          </cell>
          <cell r="D44" t="str">
            <v>Other (specify) . . . . . . . .</v>
          </cell>
          <cell r="E44" t="str">
            <v>A</v>
          </cell>
          <cell r="F44" t="str">
            <v/>
          </cell>
          <cell r="G44" t="str">
            <v/>
          </cell>
          <cell r="H44">
            <v>0</v>
          </cell>
          <cell r="K44">
            <v>0</v>
          </cell>
          <cell r="L44">
            <v>0</v>
          </cell>
          <cell r="M44">
            <v>0</v>
          </cell>
          <cell r="Q44">
            <v>0</v>
          </cell>
          <cell r="T44">
            <v>1</v>
          </cell>
          <cell r="U44">
            <v>1</v>
          </cell>
          <cell r="V44">
            <v>0</v>
          </cell>
          <cell r="W44">
            <v>0</v>
          </cell>
          <cell r="X44">
            <v>0</v>
          </cell>
          <cell r="Y44">
            <v>0</v>
          </cell>
          <cell r="Z44">
            <v>0</v>
          </cell>
          <cell r="AA44">
            <v>0</v>
          </cell>
          <cell r="AB44">
            <v>0</v>
          </cell>
          <cell r="AC44">
            <v>100</v>
          </cell>
          <cell r="AD44">
            <v>0</v>
          </cell>
          <cell r="AE44">
            <v>250</v>
          </cell>
          <cell r="AF44">
            <v>0</v>
          </cell>
          <cell r="AG44">
            <v>500</v>
          </cell>
          <cell r="AH44">
            <v>0</v>
          </cell>
          <cell r="AI44">
            <v>750</v>
          </cell>
          <cell r="AJ44">
            <v>0</v>
          </cell>
          <cell r="AK44">
            <v>1000</v>
          </cell>
          <cell r="AL44">
            <v>0</v>
          </cell>
          <cell r="AM44">
            <v>1500</v>
          </cell>
          <cell r="AN44">
            <v>0</v>
          </cell>
          <cell r="AO44">
            <v>2000</v>
          </cell>
          <cell r="AP44">
            <v>0</v>
          </cell>
          <cell r="AQ44">
            <v>7</v>
          </cell>
          <cell r="AR44" t="str">
            <v>kWh</v>
          </cell>
          <cell r="AS44" t="str">
            <v/>
          </cell>
        </row>
        <row r="45">
          <cell r="B45">
            <v>31</v>
          </cell>
          <cell r="C45" t="str">
            <v>RESIDENTIAL</v>
          </cell>
          <cell r="D45" t="str">
            <v>Other (specify) . . . . . . . .</v>
          </cell>
          <cell r="E45" t="str">
            <v>B</v>
          </cell>
          <cell r="F45" t="str">
            <v/>
          </cell>
          <cell r="G45" t="str">
            <v/>
          </cell>
          <cell r="H45">
            <v>0</v>
          </cell>
          <cell r="K45">
            <v>0</v>
          </cell>
          <cell r="L45">
            <v>0</v>
          </cell>
          <cell r="M45">
            <v>0</v>
          </cell>
          <cell r="Q45">
            <v>0</v>
          </cell>
          <cell r="T45">
            <v>1</v>
          </cell>
          <cell r="U45">
            <v>1</v>
          </cell>
          <cell r="V45">
            <v>0</v>
          </cell>
          <cell r="W45">
            <v>0</v>
          </cell>
          <cell r="X45">
            <v>0</v>
          </cell>
          <cell r="Y45">
            <v>0</v>
          </cell>
          <cell r="Z45">
            <v>0</v>
          </cell>
          <cell r="AA45">
            <v>0</v>
          </cell>
          <cell r="AB45">
            <v>0</v>
          </cell>
          <cell r="AC45">
            <v>100</v>
          </cell>
          <cell r="AD45">
            <v>0</v>
          </cell>
          <cell r="AE45">
            <v>250</v>
          </cell>
          <cell r="AF45">
            <v>0</v>
          </cell>
          <cell r="AG45">
            <v>500</v>
          </cell>
          <cell r="AH45">
            <v>0</v>
          </cell>
          <cell r="AI45">
            <v>750</v>
          </cell>
          <cell r="AJ45">
            <v>0</v>
          </cell>
          <cell r="AK45">
            <v>1000</v>
          </cell>
          <cell r="AL45">
            <v>0</v>
          </cell>
          <cell r="AM45">
            <v>1500</v>
          </cell>
          <cell r="AN45">
            <v>0</v>
          </cell>
          <cell r="AO45">
            <v>2000</v>
          </cell>
          <cell r="AP45">
            <v>0</v>
          </cell>
          <cell r="AQ45">
            <v>7</v>
          </cell>
          <cell r="AR45" t="str">
            <v>kWh</v>
          </cell>
          <cell r="AS45" t="str">
            <v/>
          </cell>
        </row>
        <row r="46">
          <cell r="B46">
            <v>32</v>
          </cell>
          <cell r="C46" t="str">
            <v>RESIDENTIAL</v>
          </cell>
          <cell r="D46" t="str">
            <v>Other (specify) . . . . . . . .</v>
          </cell>
          <cell r="E46" t="str">
            <v>C</v>
          </cell>
          <cell r="F46" t="str">
            <v/>
          </cell>
          <cell r="G46" t="str">
            <v/>
          </cell>
          <cell r="H46">
            <v>0</v>
          </cell>
          <cell r="K46">
            <v>0</v>
          </cell>
          <cell r="L46">
            <v>0</v>
          </cell>
          <cell r="M46">
            <v>0</v>
          </cell>
          <cell r="Q46">
            <v>0</v>
          </cell>
          <cell r="T46">
            <v>1</v>
          </cell>
          <cell r="U46">
            <v>1</v>
          </cell>
          <cell r="V46">
            <v>0</v>
          </cell>
          <cell r="W46">
            <v>0</v>
          </cell>
          <cell r="X46">
            <v>0</v>
          </cell>
          <cell r="Y46">
            <v>0</v>
          </cell>
          <cell r="Z46">
            <v>0</v>
          </cell>
          <cell r="AA46">
            <v>0</v>
          </cell>
          <cell r="AB46">
            <v>0</v>
          </cell>
          <cell r="AC46">
            <v>100</v>
          </cell>
          <cell r="AD46">
            <v>0</v>
          </cell>
          <cell r="AE46">
            <v>250</v>
          </cell>
          <cell r="AF46">
            <v>0</v>
          </cell>
          <cell r="AG46">
            <v>500</v>
          </cell>
          <cell r="AH46">
            <v>0</v>
          </cell>
          <cell r="AI46">
            <v>750</v>
          </cell>
          <cell r="AJ46">
            <v>0</v>
          </cell>
          <cell r="AK46">
            <v>1000</v>
          </cell>
          <cell r="AL46">
            <v>0</v>
          </cell>
          <cell r="AM46">
            <v>1500</v>
          </cell>
          <cell r="AN46">
            <v>0</v>
          </cell>
          <cell r="AO46">
            <v>2000</v>
          </cell>
          <cell r="AP46">
            <v>0</v>
          </cell>
          <cell r="AQ46">
            <v>7</v>
          </cell>
          <cell r="AR46" t="str">
            <v>kWh</v>
          </cell>
          <cell r="AS46" t="str">
            <v/>
          </cell>
        </row>
        <row r="47">
          <cell r="B47">
            <v>33</v>
          </cell>
          <cell r="C47" t="str">
            <v>RESIDENTIAL</v>
          </cell>
          <cell r="D47" t="str">
            <v>Other (specify) . . . . . . . .</v>
          </cell>
          <cell r="E47" t="str">
            <v>D</v>
          </cell>
          <cell r="F47" t="str">
            <v/>
          </cell>
          <cell r="G47" t="str">
            <v/>
          </cell>
          <cell r="H47">
            <v>0</v>
          </cell>
          <cell r="K47">
            <v>0</v>
          </cell>
          <cell r="L47">
            <v>0</v>
          </cell>
          <cell r="M47">
            <v>0</v>
          </cell>
          <cell r="Q47">
            <v>0</v>
          </cell>
          <cell r="T47">
            <v>1</v>
          </cell>
          <cell r="U47">
            <v>1</v>
          </cell>
          <cell r="V47">
            <v>0</v>
          </cell>
          <cell r="W47">
            <v>0</v>
          </cell>
          <cell r="X47">
            <v>0</v>
          </cell>
          <cell r="Y47">
            <v>0</v>
          </cell>
          <cell r="Z47">
            <v>0</v>
          </cell>
          <cell r="AA47">
            <v>0</v>
          </cell>
          <cell r="AB47">
            <v>0</v>
          </cell>
          <cell r="AC47">
            <v>100</v>
          </cell>
          <cell r="AD47">
            <v>0</v>
          </cell>
          <cell r="AE47">
            <v>250</v>
          </cell>
          <cell r="AF47">
            <v>0</v>
          </cell>
          <cell r="AG47">
            <v>500</v>
          </cell>
          <cell r="AH47">
            <v>0</v>
          </cell>
          <cell r="AI47">
            <v>750</v>
          </cell>
          <cell r="AJ47">
            <v>0</v>
          </cell>
          <cell r="AK47">
            <v>1000</v>
          </cell>
          <cell r="AL47">
            <v>0</v>
          </cell>
          <cell r="AM47">
            <v>1500</v>
          </cell>
          <cell r="AN47">
            <v>0</v>
          </cell>
          <cell r="AO47">
            <v>2000</v>
          </cell>
          <cell r="AP47">
            <v>0</v>
          </cell>
          <cell r="AQ47">
            <v>7</v>
          </cell>
          <cell r="AR47" t="str">
            <v>kWh</v>
          </cell>
          <cell r="AS47" t="str">
            <v/>
          </cell>
        </row>
        <row r="48">
          <cell r="B48">
            <v>34</v>
          </cell>
          <cell r="C48" t="str">
            <v>RESIDENTIAL</v>
          </cell>
          <cell r="D48" t="str">
            <v>Other (specify) . . . . . . . .</v>
          </cell>
          <cell r="E48" t="str">
            <v>A</v>
          </cell>
          <cell r="F48" t="str">
            <v/>
          </cell>
          <cell r="G48" t="str">
            <v/>
          </cell>
          <cell r="H48">
            <v>0</v>
          </cell>
          <cell r="K48">
            <v>0</v>
          </cell>
          <cell r="L48">
            <v>0</v>
          </cell>
          <cell r="M48">
            <v>0</v>
          </cell>
          <cell r="Q48">
            <v>0</v>
          </cell>
          <cell r="T48">
            <v>1</v>
          </cell>
          <cell r="U48">
            <v>1</v>
          </cell>
          <cell r="V48">
            <v>0</v>
          </cell>
          <cell r="W48">
            <v>0</v>
          </cell>
          <cell r="X48">
            <v>0</v>
          </cell>
          <cell r="Y48">
            <v>0</v>
          </cell>
          <cell r="Z48">
            <v>0</v>
          </cell>
          <cell r="AA48">
            <v>0</v>
          </cell>
          <cell r="AB48">
            <v>0</v>
          </cell>
          <cell r="AC48">
            <v>100</v>
          </cell>
          <cell r="AD48">
            <v>0</v>
          </cell>
          <cell r="AE48">
            <v>250</v>
          </cell>
          <cell r="AF48">
            <v>0</v>
          </cell>
          <cell r="AG48">
            <v>500</v>
          </cell>
          <cell r="AH48">
            <v>0</v>
          </cell>
          <cell r="AI48">
            <v>750</v>
          </cell>
          <cell r="AJ48">
            <v>0</v>
          </cell>
          <cell r="AK48">
            <v>1000</v>
          </cell>
          <cell r="AL48">
            <v>0</v>
          </cell>
          <cell r="AM48">
            <v>1500</v>
          </cell>
          <cell r="AN48">
            <v>0</v>
          </cell>
          <cell r="AO48">
            <v>2000</v>
          </cell>
          <cell r="AP48">
            <v>0</v>
          </cell>
          <cell r="AQ48">
            <v>7</v>
          </cell>
          <cell r="AR48" t="str">
            <v>kWh</v>
          </cell>
          <cell r="AS48" t="str">
            <v/>
          </cell>
        </row>
        <row r="49">
          <cell r="B49">
            <v>35</v>
          </cell>
          <cell r="C49" t="str">
            <v>RESIDENTIAL</v>
          </cell>
          <cell r="D49" t="str">
            <v>Other (specify) . . . . . . . .</v>
          </cell>
          <cell r="E49" t="str">
            <v>B</v>
          </cell>
          <cell r="F49" t="str">
            <v/>
          </cell>
          <cell r="G49" t="str">
            <v/>
          </cell>
          <cell r="H49">
            <v>0</v>
          </cell>
          <cell r="K49">
            <v>0</v>
          </cell>
          <cell r="L49">
            <v>0</v>
          </cell>
          <cell r="M49">
            <v>0</v>
          </cell>
          <cell r="Q49">
            <v>0</v>
          </cell>
          <cell r="T49">
            <v>1</v>
          </cell>
          <cell r="U49">
            <v>1</v>
          </cell>
          <cell r="V49">
            <v>0</v>
          </cell>
          <cell r="W49">
            <v>0</v>
          </cell>
          <cell r="X49">
            <v>0</v>
          </cell>
          <cell r="Y49">
            <v>0</v>
          </cell>
          <cell r="Z49">
            <v>0</v>
          </cell>
          <cell r="AA49">
            <v>0</v>
          </cell>
          <cell r="AB49">
            <v>0</v>
          </cell>
          <cell r="AC49">
            <v>100</v>
          </cell>
          <cell r="AD49">
            <v>0</v>
          </cell>
          <cell r="AE49">
            <v>250</v>
          </cell>
          <cell r="AF49">
            <v>0</v>
          </cell>
          <cell r="AG49">
            <v>500</v>
          </cell>
          <cell r="AH49">
            <v>0</v>
          </cell>
          <cell r="AI49">
            <v>750</v>
          </cell>
          <cell r="AJ49">
            <v>0</v>
          </cell>
          <cell r="AK49">
            <v>1000</v>
          </cell>
          <cell r="AL49">
            <v>0</v>
          </cell>
          <cell r="AM49">
            <v>1500</v>
          </cell>
          <cell r="AN49">
            <v>0</v>
          </cell>
          <cell r="AO49">
            <v>2000</v>
          </cell>
          <cell r="AP49">
            <v>0</v>
          </cell>
          <cell r="AQ49">
            <v>7</v>
          </cell>
          <cell r="AR49" t="str">
            <v>kWh</v>
          </cell>
          <cell r="AS49" t="str">
            <v/>
          </cell>
        </row>
        <row r="50">
          <cell r="B50">
            <v>36</v>
          </cell>
          <cell r="C50" t="str">
            <v>RESIDENTIAL</v>
          </cell>
          <cell r="D50" t="str">
            <v>Other (specify) . . . . . . . .</v>
          </cell>
          <cell r="E50" t="str">
            <v>C</v>
          </cell>
          <cell r="F50" t="str">
            <v/>
          </cell>
          <cell r="G50" t="str">
            <v/>
          </cell>
          <cell r="H50">
            <v>0</v>
          </cell>
          <cell r="K50">
            <v>0</v>
          </cell>
          <cell r="L50">
            <v>0</v>
          </cell>
          <cell r="M50">
            <v>0</v>
          </cell>
          <cell r="Q50">
            <v>0</v>
          </cell>
          <cell r="T50">
            <v>1</v>
          </cell>
          <cell r="U50">
            <v>1</v>
          </cell>
          <cell r="V50">
            <v>0</v>
          </cell>
          <cell r="W50">
            <v>0</v>
          </cell>
          <cell r="X50">
            <v>0</v>
          </cell>
          <cell r="Y50">
            <v>0</v>
          </cell>
          <cell r="Z50">
            <v>0</v>
          </cell>
          <cell r="AA50">
            <v>0</v>
          </cell>
          <cell r="AB50">
            <v>0</v>
          </cell>
          <cell r="AC50">
            <v>100</v>
          </cell>
          <cell r="AD50">
            <v>0</v>
          </cell>
          <cell r="AE50">
            <v>250</v>
          </cell>
          <cell r="AF50">
            <v>0</v>
          </cell>
          <cell r="AG50">
            <v>500</v>
          </cell>
          <cell r="AH50">
            <v>0</v>
          </cell>
          <cell r="AI50">
            <v>750</v>
          </cell>
          <cell r="AJ50">
            <v>0</v>
          </cell>
          <cell r="AK50">
            <v>1000</v>
          </cell>
          <cell r="AL50">
            <v>0</v>
          </cell>
          <cell r="AM50">
            <v>1500</v>
          </cell>
          <cell r="AN50">
            <v>0</v>
          </cell>
          <cell r="AO50">
            <v>2000</v>
          </cell>
          <cell r="AP50">
            <v>0</v>
          </cell>
          <cell r="AQ50">
            <v>7</v>
          </cell>
          <cell r="AR50" t="str">
            <v>kWh</v>
          </cell>
          <cell r="AS50" t="str">
            <v/>
          </cell>
        </row>
        <row r="51">
          <cell r="B51">
            <v>37</v>
          </cell>
          <cell r="C51" t="str">
            <v>RESIDENTIAL</v>
          </cell>
          <cell r="D51" t="str">
            <v>Other (specify) . . . . . . . .</v>
          </cell>
          <cell r="E51" t="str">
            <v>D</v>
          </cell>
          <cell r="F51" t="str">
            <v/>
          </cell>
          <cell r="G51" t="str">
            <v/>
          </cell>
          <cell r="H51">
            <v>0</v>
          </cell>
          <cell r="K51">
            <v>0</v>
          </cell>
          <cell r="L51">
            <v>0</v>
          </cell>
          <cell r="M51">
            <v>0</v>
          </cell>
          <cell r="Q51">
            <v>0</v>
          </cell>
          <cell r="T51">
            <v>1</v>
          </cell>
          <cell r="U51">
            <v>1</v>
          </cell>
          <cell r="V51">
            <v>0</v>
          </cell>
          <cell r="W51">
            <v>0</v>
          </cell>
          <cell r="X51">
            <v>0</v>
          </cell>
          <cell r="Y51">
            <v>0</v>
          </cell>
          <cell r="Z51">
            <v>0</v>
          </cell>
          <cell r="AA51">
            <v>0</v>
          </cell>
          <cell r="AB51">
            <v>0</v>
          </cell>
          <cell r="AC51">
            <v>100</v>
          </cell>
          <cell r="AD51">
            <v>0</v>
          </cell>
          <cell r="AE51">
            <v>250</v>
          </cell>
          <cell r="AF51">
            <v>0</v>
          </cell>
          <cell r="AG51">
            <v>500</v>
          </cell>
          <cell r="AH51">
            <v>0</v>
          </cell>
          <cell r="AI51">
            <v>750</v>
          </cell>
          <cell r="AJ51">
            <v>0</v>
          </cell>
          <cell r="AK51">
            <v>1000</v>
          </cell>
          <cell r="AL51">
            <v>0</v>
          </cell>
          <cell r="AM51">
            <v>1500</v>
          </cell>
          <cell r="AN51">
            <v>0</v>
          </cell>
          <cell r="AO51">
            <v>2000</v>
          </cell>
          <cell r="AP51">
            <v>0</v>
          </cell>
          <cell r="AQ51">
            <v>7</v>
          </cell>
          <cell r="AR51" t="str">
            <v>kWh</v>
          </cell>
          <cell r="AS51" t="str">
            <v/>
          </cell>
        </row>
        <row r="52">
          <cell r="B52">
            <v>38</v>
          </cell>
          <cell r="C52" t="str">
            <v/>
          </cell>
          <cell r="D52" t="str">
            <v/>
          </cell>
          <cell r="F52" t="str">
            <v/>
          </cell>
          <cell r="G52" t="str">
            <v/>
          </cell>
          <cell r="AQ52">
            <v>0</v>
          </cell>
          <cell r="AR52">
            <v>0</v>
          </cell>
          <cell r="AS52" t="str">
            <v/>
          </cell>
        </row>
        <row r="53">
          <cell r="B53">
            <v>39</v>
          </cell>
          <cell r="C53" t="str">
            <v/>
          </cell>
          <cell r="D53" t="str">
            <v>GENERAL SERVICE</v>
          </cell>
          <cell r="F53" t="str">
            <v/>
          </cell>
          <cell r="G53" t="str">
            <v>X</v>
          </cell>
          <cell r="AQ53">
            <v>0</v>
          </cell>
          <cell r="AR53">
            <v>0</v>
          </cell>
          <cell r="AS53" t="str">
            <v>XXX</v>
          </cell>
        </row>
        <row r="54">
          <cell r="B54">
            <v>40</v>
          </cell>
          <cell r="C54" t="str">
            <v>GENERAL SERVICE</v>
          </cell>
          <cell r="D54" t="str">
            <v>Less than 50 kW</v>
          </cell>
          <cell r="E54" t="str">
            <v>A</v>
          </cell>
          <cell r="F54" t="str">
            <v>X</v>
          </cell>
          <cell r="G54" t="str">
            <v>X</v>
          </cell>
          <cell r="H54">
            <v>9.4000000000000004E-3</v>
          </cell>
          <cell r="I54">
            <v>6.1999999999999998E-3</v>
          </cell>
          <cell r="J54">
            <v>7.0000000000000001E-3</v>
          </cell>
          <cell r="K54">
            <v>2.2599999999999999E-2</v>
          </cell>
          <cell r="L54">
            <v>2.3073120281894101E-2</v>
          </cell>
          <cell r="M54">
            <v>0</v>
          </cell>
          <cell r="Q54">
            <v>0</v>
          </cell>
          <cell r="R54">
            <v>6.3100000000000003E-2</v>
          </cell>
          <cell r="S54">
            <v>6.3100000000000003E-2</v>
          </cell>
          <cell r="T54">
            <v>1.0422</v>
          </cell>
          <cell r="U54">
            <v>1.0421</v>
          </cell>
          <cell r="V54">
            <v>1.01E-2</v>
          </cell>
          <cell r="W54">
            <v>0</v>
          </cell>
          <cell r="X54">
            <v>27.31</v>
          </cell>
          <cell r="Y54">
            <v>9.7244003568713929E-3</v>
          </cell>
          <cell r="Z54">
            <v>0</v>
          </cell>
          <cell r="AA54">
            <v>32.266792017609369</v>
          </cell>
          <cell r="AB54">
            <v>1.8E-3</v>
          </cell>
          <cell r="AC54">
            <v>1000</v>
          </cell>
          <cell r="AD54">
            <v>0</v>
          </cell>
          <cell r="AE54">
            <v>2000</v>
          </cell>
          <cell r="AF54">
            <v>0</v>
          </cell>
          <cell r="AG54">
            <v>5000</v>
          </cell>
          <cell r="AH54">
            <v>0</v>
          </cell>
          <cell r="AI54">
            <v>10000</v>
          </cell>
          <cell r="AJ54">
            <v>0</v>
          </cell>
          <cell r="AK54">
            <v>15000</v>
          </cell>
          <cell r="AQ54">
            <v>5</v>
          </cell>
          <cell r="AR54" t="str">
            <v>kWh</v>
          </cell>
          <cell r="AS54" t="str">
            <v>X</v>
          </cell>
        </row>
        <row r="55">
          <cell r="B55">
            <v>41</v>
          </cell>
          <cell r="C55" t="str">
            <v>GENERAL SERVICE</v>
          </cell>
          <cell r="D55" t="str">
            <v>Less than 50 kW</v>
          </cell>
          <cell r="E55" t="str">
            <v>B</v>
          </cell>
          <cell r="F55" t="str">
            <v/>
          </cell>
          <cell r="G55" t="str">
            <v/>
          </cell>
          <cell r="H55">
            <v>0</v>
          </cell>
          <cell r="K55">
            <v>0</v>
          </cell>
          <cell r="L55">
            <v>0</v>
          </cell>
          <cell r="M55">
            <v>0</v>
          </cell>
          <cell r="Q55">
            <v>0</v>
          </cell>
          <cell r="T55">
            <v>1</v>
          </cell>
          <cell r="U55">
            <v>1</v>
          </cell>
          <cell r="V55">
            <v>0</v>
          </cell>
          <cell r="W55">
            <v>0</v>
          </cell>
          <cell r="X55">
            <v>0</v>
          </cell>
          <cell r="Y55">
            <v>0</v>
          </cell>
          <cell r="Z55">
            <v>0</v>
          </cell>
          <cell r="AA55">
            <v>0</v>
          </cell>
          <cell r="AB55">
            <v>0</v>
          </cell>
          <cell r="AC55">
            <v>1000</v>
          </cell>
          <cell r="AD55">
            <v>0</v>
          </cell>
          <cell r="AE55">
            <v>2000</v>
          </cell>
          <cell r="AF55">
            <v>0</v>
          </cell>
          <cell r="AG55">
            <v>5000</v>
          </cell>
          <cell r="AH55">
            <v>0</v>
          </cell>
          <cell r="AI55">
            <v>10000</v>
          </cell>
          <cell r="AJ55">
            <v>0</v>
          </cell>
          <cell r="AK55">
            <v>15000</v>
          </cell>
          <cell r="AL55">
            <v>0</v>
          </cell>
          <cell r="AM55">
            <v>0</v>
          </cell>
          <cell r="AN55">
            <v>0</v>
          </cell>
          <cell r="AO55">
            <v>0</v>
          </cell>
          <cell r="AP55">
            <v>0</v>
          </cell>
          <cell r="AQ55">
            <v>5</v>
          </cell>
          <cell r="AR55" t="str">
            <v>kWh</v>
          </cell>
          <cell r="AS55" t="str">
            <v/>
          </cell>
        </row>
        <row r="56">
          <cell r="B56">
            <v>42</v>
          </cell>
          <cell r="C56" t="str">
            <v>GENERAL SERVICE</v>
          </cell>
          <cell r="D56" t="str">
            <v>Less than 50 kW</v>
          </cell>
          <cell r="E56" t="str">
            <v>C</v>
          </cell>
          <cell r="F56" t="str">
            <v/>
          </cell>
          <cell r="G56" t="str">
            <v/>
          </cell>
          <cell r="H56">
            <v>0</v>
          </cell>
          <cell r="K56">
            <v>0</v>
          </cell>
          <cell r="L56">
            <v>0</v>
          </cell>
          <cell r="M56">
            <v>0</v>
          </cell>
          <cell r="Q56">
            <v>0</v>
          </cell>
          <cell r="T56">
            <v>1</v>
          </cell>
          <cell r="U56">
            <v>1</v>
          </cell>
          <cell r="V56">
            <v>0</v>
          </cell>
          <cell r="W56">
            <v>0</v>
          </cell>
          <cell r="X56">
            <v>0</v>
          </cell>
          <cell r="Y56">
            <v>0</v>
          </cell>
          <cell r="Z56">
            <v>0</v>
          </cell>
          <cell r="AA56">
            <v>0</v>
          </cell>
          <cell r="AB56">
            <v>0</v>
          </cell>
          <cell r="AC56">
            <v>1000</v>
          </cell>
          <cell r="AD56">
            <v>0</v>
          </cell>
          <cell r="AE56">
            <v>2000</v>
          </cell>
          <cell r="AF56">
            <v>0</v>
          </cell>
          <cell r="AG56">
            <v>5000</v>
          </cell>
          <cell r="AH56">
            <v>0</v>
          </cell>
          <cell r="AI56">
            <v>10000</v>
          </cell>
          <cell r="AJ56">
            <v>0</v>
          </cell>
          <cell r="AK56">
            <v>15000</v>
          </cell>
          <cell r="AL56">
            <v>0</v>
          </cell>
          <cell r="AM56">
            <v>0</v>
          </cell>
          <cell r="AN56">
            <v>0</v>
          </cell>
          <cell r="AO56">
            <v>0</v>
          </cell>
          <cell r="AP56">
            <v>0</v>
          </cell>
          <cell r="AQ56">
            <v>5</v>
          </cell>
          <cell r="AR56" t="str">
            <v>kWh</v>
          </cell>
          <cell r="AS56" t="str">
            <v/>
          </cell>
        </row>
        <row r="57">
          <cell r="B57">
            <v>43</v>
          </cell>
          <cell r="C57" t="str">
            <v>GENERAL SERVICE</v>
          </cell>
          <cell r="D57" t="str">
            <v>Less than 50 kW</v>
          </cell>
          <cell r="E57" t="str">
            <v>D</v>
          </cell>
          <cell r="F57" t="str">
            <v/>
          </cell>
          <cell r="G57" t="str">
            <v/>
          </cell>
          <cell r="H57">
            <v>0</v>
          </cell>
          <cell r="K57">
            <v>0</v>
          </cell>
          <cell r="L57">
            <v>0</v>
          </cell>
          <cell r="M57">
            <v>0</v>
          </cell>
          <cell r="Q57">
            <v>0</v>
          </cell>
          <cell r="T57">
            <v>1</v>
          </cell>
          <cell r="U57">
            <v>1</v>
          </cell>
          <cell r="V57">
            <v>0</v>
          </cell>
          <cell r="W57">
            <v>0</v>
          </cell>
          <cell r="X57">
            <v>0</v>
          </cell>
          <cell r="Y57">
            <v>0</v>
          </cell>
          <cell r="Z57">
            <v>0</v>
          </cell>
          <cell r="AA57">
            <v>0</v>
          </cell>
          <cell r="AB57">
            <v>0</v>
          </cell>
          <cell r="AC57">
            <v>1000</v>
          </cell>
          <cell r="AD57">
            <v>0</v>
          </cell>
          <cell r="AE57">
            <v>2000</v>
          </cell>
          <cell r="AF57">
            <v>0</v>
          </cell>
          <cell r="AG57">
            <v>5000</v>
          </cell>
          <cell r="AH57">
            <v>0</v>
          </cell>
          <cell r="AI57">
            <v>10000</v>
          </cell>
          <cell r="AJ57">
            <v>0</v>
          </cell>
          <cell r="AK57">
            <v>15000</v>
          </cell>
          <cell r="AL57">
            <v>0</v>
          </cell>
          <cell r="AM57">
            <v>0</v>
          </cell>
          <cell r="AN57">
            <v>0</v>
          </cell>
          <cell r="AO57">
            <v>0</v>
          </cell>
          <cell r="AP57">
            <v>0</v>
          </cell>
          <cell r="AQ57">
            <v>5</v>
          </cell>
          <cell r="AR57" t="str">
            <v>kWh</v>
          </cell>
          <cell r="AS57" t="str">
            <v/>
          </cell>
        </row>
        <row r="58">
          <cell r="B58">
            <v>44</v>
          </cell>
          <cell r="C58" t="str">
            <v>GENERAL SERVICE</v>
          </cell>
          <cell r="D58" t="str">
            <v>Less than 50 kW Time of Use</v>
          </cell>
          <cell r="E58" t="str">
            <v>A</v>
          </cell>
          <cell r="F58" t="str">
            <v/>
          </cell>
          <cell r="G58" t="str">
            <v/>
          </cell>
          <cell r="H58">
            <v>0</v>
          </cell>
          <cell r="K58">
            <v>0</v>
          </cell>
          <cell r="L58">
            <v>0</v>
          </cell>
          <cell r="M58">
            <v>0</v>
          </cell>
          <cell r="Q58">
            <v>0</v>
          </cell>
          <cell r="T58">
            <v>1</v>
          </cell>
          <cell r="U58">
            <v>1</v>
          </cell>
          <cell r="V58">
            <v>0</v>
          </cell>
          <cell r="W58">
            <v>0</v>
          </cell>
          <cell r="X58">
            <v>0</v>
          </cell>
          <cell r="Y58">
            <v>0</v>
          </cell>
          <cell r="Z58">
            <v>0</v>
          </cell>
          <cell r="AA58">
            <v>0</v>
          </cell>
          <cell r="AB58">
            <v>0</v>
          </cell>
          <cell r="AC58">
            <v>1000</v>
          </cell>
          <cell r="AD58">
            <v>0</v>
          </cell>
          <cell r="AE58">
            <v>2000</v>
          </cell>
          <cell r="AF58">
            <v>0</v>
          </cell>
          <cell r="AG58">
            <v>5000</v>
          </cell>
          <cell r="AH58">
            <v>0</v>
          </cell>
          <cell r="AI58">
            <v>10000</v>
          </cell>
          <cell r="AJ58">
            <v>0</v>
          </cell>
          <cell r="AK58">
            <v>15000</v>
          </cell>
          <cell r="AQ58">
            <v>5</v>
          </cell>
          <cell r="AR58" t="str">
            <v>kWh</v>
          </cell>
          <cell r="AS58" t="str">
            <v/>
          </cell>
        </row>
        <row r="59">
          <cell r="B59">
            <v>45</v>
          </cell>
          <cell r="C59" t="str">
            <v>GENERAL SERVICE</v>
          </cell>
          <cell r="D59" t="str">
            <v>Less than 50 kW Time of Use</v>
          </cell>
          <cell r="E59" t="str">
            <v>B</v>
          </cell>
          <cell r="F59" t="str">
            <v/>
          </cell>
          <cell r="G59" t="str">
            <v/>
          </cell>
          <cell r="H59">
            <v>0</v>
          </cell>
          <cell r="K59">
            <v>0</v>
          </cell>
          <cell r="L59">
            <v>0</v>
          </cell>
          <cell r="M59">
            <v>0</v>
          </cell>
          <cell r="Q59">
            <v>0</v>
          </cell>
          <cell r="T59">
            <v>1</v>
          </cell>
          <cell r="U59">
            <v>1</v>
          </cell>
          <cell r="V59">
            <v>0</v>
          </cell>
          <cell r="W59">
            <v>0</v>
          </cell>
          <cell r="X59">
            <v>0</v>
          </cell>
          <cell r="Y59">
            <v>0</v>
          </cell>
          <cell r="Z59">
            <v>0</v>
          </cell>
          <cell r="AA59">
            <v>0</v>
          </cell>
          <cell r="AB59">
            <v>0</v>
          </cell>
          <cell r="AC59">
            <v>1000</v>
          </cell>
          <cell r="AD59">
            <v>0</v>
          </cell>
          <cell r="AE59">
            <v>2000</v>
          </cell>
          <cell r="AF59">
            <v>0</v>
          </cell>
          <cell r="AG59">
            <v>5000</v>
          </cell>
          <cell r="AH59">
            <v>0</v>
          </cell>
          <cell r="AI59">
            <v>10000</v>
          </cell>
          <cell r="AJ59">
            <v>0</v>
          </cell>
          <cell r="AK59">
            <v>15000</v>
          </cell>
          <cell r="AL59">
            <v>0</v>
          </cell>
          <cell r="AM59">
            <v>0</v>
          </cell>
          <cell r="AN59">
            <v>0</v>
          </cell>
          <cell r="AO59">
            <v>0</v>
          </cell>
          <cell r="AP59">
            <v>0</v>
          </cell>
          <cell r="AQ59">
            <v>5</v>
          </cell>
          <cell r="AR59" t="str">
            <v>kWh</v>
          </cell>
          <cell r="AS59" t="str">
            <v/>
          </cell>
        </row>
        <row r="60">
          <cell r="B60">
            <v>46</v>
          </cell>
          <cell r="C60" t="str">
            <v>GENERAL SERVICE</v>
          </cell>
          <cell r="D60" t="str">
            <v>Less than 50 kW Time of Use</v>
          </cell>
          <cell r="E60" t="str">
            <v>C</v>
          </cell>
          <cell r="F60" t="str">
            <v/>
          </cell>
          <cell r="G60" t="str">
            <v/>
          </cell>
          <cell r="H60">
            <v>0</v>
          </cell>
          <cell r="K60">
            <v>0</v>
          </cell>
          <cell r="L60">
            <v>0</v>
          </cell>
          <cell r="M60">
            <v>0</v>
          </cell>
          <cell r="Q60">
            <v>0</v>
          </cell>
          <cell r="T60">
            <v>1</v>
          </cell>
          <cell r="U60">
            <v>1</v>
          </cell>
          <cell r="V60">
            <v>0</v>
          </cell>
          <cell r="W60">
            <v>0</v>
          </cell>
          <cell r="X60">
            <v>0</v>
          </cell>
          <cell r="Y60">
            <v>0</v>
          </cell>
          <cell r="Z60">
            <v>0</v>
          </cell>
          <cell r="AA60">
            <v>0</v>
          </cell>
          <cell r="AB60">
            <v>0</v>
          </cell>
          <cell r="AC60">
            <v>1000</v>
          </cell>
          <cell r="AD60">
            <v>0</v>
          </cell>
          <cell r="AE60">
            <v>2000</v>
          </cell>
          <cell r="AF60">
            <v>0</v>
          </cell>
          <cell r="AG60">
            <v>5000</v>
          </cell>
          <cell r="AH60">
            <v>0</v>
          </cell>
          <cell r="AI60">
            <v>10000</v>
          </cell>
          <cell r="AJ60">
            <v>0</v>
          </cell>
          <cell r="AK60">
            <v>15000</v>
          </cell>
          <cell r="AL60">
            <v>0</v>
          </cell>
          <cell r="AM60">
            <v>0</v>
          </cell>
          <cell r="AN60">
            <v>0</v>
          </cell>
          <cell r="AO60">
            <v>0</v>
          </cell>
          <cell r="AP60">
            <v>0</v>
          </cell>
          <cell r="AQ60">
            <v>5</v>
          </cell>
          <cell r="AR60" t="str">
            <v>kWh</v>
          </cell>
          <cell r="AS60" t="str">
            <v/>
          </cell>
        </row>
        <row r="61">
          <cell r="B61">
            <v>47</v>
          </cell>
          <cell r="C61" t="str">
            <v>GENERAL SERVICE</v>
          </cell>
          <cell r="D61" t="str">
            <v>Less than 50 kW Time of Use</v>
          </cell>
          <cell r="E61" t="str">
            <v>D</v>
          </cell>
          <cell r="F61" t="str">
            <v/>
          </cell>
          <cell r="G61" t="str">
            <v/>
          </cell>
          <cell r="H61">
            <v>0</v>
          </cell>
          <cell r="K61">
            <v>0</v>
          </cell>
          <cell r="L61">
            <v>0</v>
          </cell>
          <cell r="M61">
            <v>0</v>
          </cell>
          <cell r="Q61">
            <v>0</v>
          </cell>
          <cell r="T61">
            <v>1</v>
          </cell>
          <cell r="U61">
            <v>1</v>
          </cell>
          <cell r="V61">
            <v>0</v>
          </cell>
          <cell r="W61">
            <v>0</v>
          </cell>
          <cell r="X61">
            <v>0</v>
          </cell>
          <cell r="Y61">
            <v>0</v>
          </cell>
          <cell r="Z61">
            <v>0</v>
          </cell>
          <cell r="AA61">
            <v>0</v>
          </cell>
          <cell r="AB61">
            <v>0</v>
          </cell>
          <cell r="AC61">
            <v>1000</v>
          </cell>
          <cell r="AD61">
            <v>0</v>
          </cell>
          <cell r="AE61">
            <v>2000</v>
          </cell>
          <cell r="AF61">
            <v>0</v>
          </cell>
          <cell r="AG61">
            <v>5000</v>
          </cell>
          <cell r="AH61">
            <v>0</v>
          </cell>
          <cell r="AI61">
            <v>10000</v>
          </cell>
          <cell r="AJ61">
            <v>0</v>
          </cell>
          <cell r="AK61">
            <v>15000</v>
          </cell>
          <cell r="AL61">
            <v>0</v>
          </cell>
          <cell r="AM61">
            <v>0</v>
          </cell>
          <cell r="AN61">
            <v>0</v>
          </cell>
          <cell r="AO61">
            <v>0</v>
          </cell>
          <cell r="AP61">
            <v>0</v>
          </cell>
          <cell r="AQ61">
            <v>5</v>
          </cell>
          <cell r="AR61" t="str">
            <v>kWh</v>
          </cell>
          <cell r="AS61" t="str">
            <v/>
          </cell>
        </row>
        <row r="62">
          <cell r="B62">
            <v>48</v>
          </cell>
          <cell r="C62" t="str">
            <v>GENERAL SERVICE</v>
          </cell>
          <cell r="D62" t="str">
            <v>Other &lt; 50 kW (specify) .</v>
          </cell>
          <cell r="E62" t="str">
            <v>A</v>
          </cell>
          <cell r="F62" t="str">
            <v/>
          </cell>
          <cell r="G62" t="str">
            <v/>
          </cell>
          <cell r="H62">
            <v>0</v>
          </cell>
          <cell r="K62">
            <v>0</v>
          </cell>
          <cell r="L62">
            <v>0</v>
          </cell>
          <cell r="M62">
            <v>0</v>
          </cell>
          <cell r="Q62">
            <v>0</v>
          </cell>
          <cell r="T62">
            <v>1</v>
          </cell>
          <cell r="U62">
            <v>1</v>
          </cell>
          <cell r="V62">
            <v>0</v>
          </cell>
          <cell r="W62">
            <v>0</v>
          </cell>
          <cell r="X62">
            <v>0</v>
          </cell>
          <cell r="Y62">
            <v>0</v>
          </cell>
          <cell r="Z62">
            <v>0</v>
          </cell>
          <cell r="AA62">
            <v>0</v>
          </cell>
          <cell r="AB62">
            <v>0</v>
          </cell>
          <cell r="AC62">
            <v>1000</v>
          </cell>
          <cell r="AD62">
            <v>0</v>
          </cell>
          <cell r="AE62">
            <v>2000</v>
          </cell>
          <cell r="AF62">
            <v>0</v>
          </cell>
          <cell r="AG62">
            <v>5000</v>
          </cell>
          <cell r="AH62">
            <v>0</v>
          </cell>
          <cell r="AI62">
            <v>10000</v>
          </cell>
          <cell r="AJ62">
            <v>0</v>
          </cell>
          <cell r="AK62">
            <v>15000</v>
          </cell>
          <cell r="AQ62">
            <v>5</v>
          </cell>
          <cell r="AR62" t="str">
            <v>kWh</v>
          </cell>
          <cell r="AS62" t="str">
            <v/>
          </cell>
        </row>
        <row r="63">
          <cell r="B63">
            <v>49</v>
          </cell>
          <cell r="C63" t="str">
            <v>GENERAL SERVICE</v>
          </cell>
          <cell r="D63" t="str">
            <v>Other &lt; 50 kW (specify) .</v>
          </cell>
          <cell r="E63" t="str">
            <v>B</v>
          </cell>
          <cell r="F63" t="str">
            <v/>
          </cell>
          <cell r="G63" t="str">
            <v/>
          </cell>
          <cell r="H63">
            <v>0</v>
          </cell>
          <cell r="K63">
            <v>0</v>
          </cell>
          <cell r="L63">
            <v>0</v>
          </cell>
          <cell r="M63">
            <v>0</v>
          </cell>
          <cell r="Q63">
            <v>0</v>
          </cell>
          <cell r="T63">
            <v>1</v>
          </cell>
          <cell r="U63">
            <v>1</v>
          </cell>
          <cell r="V63">
            <v>0</v>
          </cell>
          <cell r="W63">
            <v>0</v>
          </cell>
          <cell r="X63">
            <v>0</v>
          </cell>
          <cell r="Y63">
            <v>0</v>
          </cell>
          <cell r="Z63">
            <v>0</v>
          </cell>
          <cell r="AA63">
            <v>0</v>
          </cell>
          <cell r="AB63">
            <v>0</v>
          </cell>
          <cell r="AC63">
            <v>1000</v>
          </cell>
          <cell r="AD63">
            <v>0</v>
          </cell>
          <cell r="AE63">
            <v>2000</v>
          </cell>
          <cell r="AF63">
            <v>0</v>
          </cell>
          <cell r="AG63">
            <v>5000</v>
          </cell>
          <cell r="AH63">
            <v>0</v>
          </cell>
          <cell r="AI63">
            <v>10000</v>
          </cell>
          <cell r="AJ63">
            <v>0</v>
          </cell>
          <cell r="AK63">
            <v>15000</v>
          </cell>
          <cell r="AL63">
            <v>0</v>
          </cell>
          <cell r="AM63">
            <v>0</v>
          </cell>
          <cell r="AN63">
            <v>0</v>
          </cell>
          <cell r="AO63">
            <v>0</v>
          </cell>
          <cell r="AP63">
            <v>0</v>
          </cell>
          <cell r="AQ63">
            <v>5</v>
          </cell>
          <cell r="AR63" t="str">
            <v>kWh</v>
          </cell>
          <cell r="AS63" t="str">
            <v/>
          </cell>
        </row>
        <row r="64">
          <cell r="B64">
            <v>50</v>
          </cell>
          <cell r="C64" t="str">
            <v>GENERAL SERVICE</v>
          </cell>
          <cell r="D64" t="str">
            <v>Other &lt; 50 kW (specify) .</v>
          </cell>
          <cell r="E64" t="str">
            <v>C</v>
          </cell>
          <cell r="F64" t="str">
            <v/>
          </cell>
          <cell r="G64" t="str">
            <v/>
          </cell>
          <cell r="H64">
            <v>0</v>
          </cell>
          <cell r="K64">
            <v>0</v>
          </cell>
          <cell r="L64">
            <v>0</v>
          </cell>
          <cell r="M64">
            <v>0</v>
          </cell>
          <cell r="Q64">
            <v>0</v>
          </cell>
          <cell r="T64">
            <v>1</v>
          </cell>
          <cell r="U64">
            <v>1</v>
          </cell>
          <cell r="V64">
            <v>0</v>
          </cell>
          <cell r="W64">
            <v>0</v>
          </cell>
          <cell r="X64">
            <v>0</v>
          </cell>
          <cell r="Y64">
            <v>0</v>
          </cell>
          <cell r="Z64">
            <v>0</v>
          </cell>
          <cell r="AA64">
            <v>0</v>
          </cell>
          <cell r="AB64">
            <v>0</v>
          </cell>
          <cell r="AC64">
            <v>1000</v>
          </cell>
          <cell r="AD64">
            <v>0</v>
          </cell>
          <cell r="AE64">
            <v>2000</v>
          </cell>
          <cell r="AF64">
            <v>0</v>
          </cell>
          <cell r="AG64">
            <v>5000</v>
          </cell>
          <cell r="AH64">
            <v>0</v>
          </cell>
          <cell r="AI64">
            <v>10000</v>
          </cell>
          <cell r="AJ64">
            <v>0</v>
          </cell>
          <cell r="AK64">
            <v>15000</v>
          </cell>
          <cell r="AL64">
            <v>0</v>
          </cell>
          <cell r="AM64">
            <v>0</v>
          </cell>
          <cell r="AN64">
            <v>0</v>
          </cell>
          <cell r="AO64">
            <v>0</v>
          </cell>
          <cell r="AP64">
            <v>0</v>
          </cell>
          <cell r="AQ64">
            <v>5</v>
          </cell>
          <cell r="AR64" t="str">
            <v>kWh</v>
          </cell>
          <cell r="AS64" t="str">
            <v/>
          </cell>
        </row>
        <row r="65">
          <cell r="B65">
            <v>51</v>
          </cell>
          <cell r="C65" t="str">
            <v>GENERAL SERVICE</v>
          </cell>
          <cell r="D65" t="str">
            <v>Other &lt; 50 kW (specify) .</v>
          </cell>
          <cell r="E65" t="str">
            <v>D</v>
          </cell>
          <cell r="F65" t="str">
            <v/>
          </cell>
          <cell r="G65" t="str">
            <v/>
          </cell>
          <cell r="H65">
            <v>0</v>
          </cell>
          <cell r="K65">
            <v>0</v>
          </cell>
          <cell r="L65">
            <v>0</v>
          </cell>
          <cell r="M65">
            <v>0</v>
          </cell>
          <cell r="Q65">
            <v>0</v>
          </cell>
          <cell r="T65">
            <v>1</v>
          </cell>
          <cell r="U65">
            <v>1</v>
          </cell>
          <cell r="V65">
            <v>0</v>
          </cell>
          <cell r="W65">
            <v>0</v>
          </cell>
          <cell r="X65">
            <v>0</v>
          </cell>
          <cell r="Y65">
            <v>0</v>
          </cell>
          <cell r="Z65">
            <v>0</v>
          </cell>
          <cell r="AA65">
            <v>0</v>
          </cell>
          <cell r="AB65">
            <v>0</v>
          </cell>
          <cell r="AC65">
            <v>1000</v>
          </cell>
          <cell r="AD65">
            <v>0</v>
          </cell>
          <cell r="AE65">
            <v>2000</v>
          </cell>
          <cell r="AF65">
            <v>0</v>
          </cell>
          <cell r="AG65">
            <v>5000</v>
          </cell>
          <cell r="AH65">
            <v>0</v>
          </cell>
          <cell r="AI65">
            <v>10000</v>
          </cell>
          <cell r="AJ65">
            <v>0</v>
          </cell>
          <cell r="AK65">
            <v>15000</v>
          </cell>
          <cell r="AL65">
            <v>0</v>
          </cell>
          <cell r="AM65">
            <v>0</v>
          </cell>
          <cell r="AN65">
            <v>0</v>
          </cell>
          <cell r="AO65">
            <v>0</v>
          </cell>
          <cell r="AP65">
            <v>0</v>
          </cell>
          <cell r="AQ65">
            <v>5</v>
          </cell>
          <cell r="AR65" t="str">
            <v>kWh</v>
          </cell>
          <cell r="AS65" t="str">
            <v/>
          </cell>
        </row>
        <row r="66">
          <cell r="B66">
            <v>52</v>
          </cell>
          <cell r="C66" t="str">
            <v>GENERAL SERVICE</v>
          </cell>
          <cell r="D66" t="str">
            <v>Greater than 50 kW (to 3000 kW)</v>
          </cell>
          <cell r="E66" t="str">
            <v>A</v>
          </cell>
          <cell r="F66" t="str">
            <v/>
          </cell>
          <cell r="G66" t="str">
            <v/>
          </cell>
          <cell r="H66">
            <v>0</v>
          </cell>
          <cell r="K66">
            <v>0</v>
          </cell>
          <cell r="L66">
            <v>0</v>
          </cell>
          <cell r="M66">
            <v>0</v>
          </cell>
          <cell r="P66">
            <v>0</v>
          </cell>
          <cell r="Q66">
            <v>0</v>
          </cell>
          <cell r="T66">
            <v>1</v>
          </cell>
          <cell r="U66">
            <v>1</v>
          </cell>
          <cell r="V66">
            <v>0</v>
          </cell>
          <cell r="W66">
            <v>0</v>
          </cell>
          <cell r="X66">
            <v>0</v>
          </cell>
          <cell r="Y66">
            <v>0</v>
          </cell>
          <cell r="Z66">
            <v>0</v>
          </cell>
          <cell r="AA66">
            <v>0</v>
          </cell>
          <cell r="AB66">
            <v>0</v>
          </cell>
          <cell r="AC66">
            <v>15000</v>
          </cell>
          <cell r="AD66">
            <v>60</v>
          </cell>
          <cell r="AE66">
            <v>40000</v>
          </cell>
          <cell r="AF66">
            <v>100</v>
          </cell>
          <cell r="AG66">
            <v>100000</v>
          </cell>
          <cell r="AH66">
            <v>500</v>
          </cell>
          <cell r="AI66">
            <v>400000</v>
          </cell>
          <cell r="AJ66">
            <v>1000</v>
          </cell>
          <cell r="AK66">
            <v>1000000</v>
          </cell>
          <cell r="AL66">
            <v>3000</v>
          </cell>
          <cell r="AQ66">
            <v>5</v>
          </cell>
          <cell r="AR66" t="str">
            <v>kW</v>
          </cell>
          <cell r="AS66" t="str">
            <v/>
          </cell>
        </row>
        <row r="67">
          <cell r="B67">
            <v>53</v>
          </cell>
          <cell r="C67" t="str">
            <v>GENERAL SERVICE</v>
          </cell>
          <cell r="D67" t="str">
            <v>Greater than 50 kW (to 3000 kW)</v>
          </cell>
          <cell r="E67" t="str">
            <v>B</v>
          </cell>
          <cell r="F67" t="str">
            <v/>
          </cell>
          <cell r="G67" t="str">
            <v/>
          </cell>
          <cell r="H67">
            <v>0</v>
          </cell>
          <cell r="K67">
            <v>0</v>
          </cell>
          <cell r="L67">
            <v>0</v>
          </cell>
          <cell r="M67">
            <v>0</v>
          </cell>
          <cell r="P67">
            <v>0</v>
          </cell>
          <cell r="Q67">
            <v>0</v>
          </cell>
          <cell r="T67">
            <v>1</v>
          </cell>
          <cell r="U67">
            <v>1</v>
          </cell>
          <cell r="V67">
            <v>0</v>
          </cell>
          <cell r="W67">
            <v>0</v>
          </cell>
          <cell r="X67">
            <v>0</v>
          </cell>
          <cell r="Y67">
            <v>0</v>
          </cell>
          <cell r="Z67">
            <v>0</v>
          </cell>
          <cell r="AA67">
            <v>0</v>
          </cell>
          <cell r="AB67">
            <v>0</v>
          </cell>
          <cell r="AC67">
            <v>15000</v>
          </cell>
          <cell r="AD67">
            <v>60</v>
          </cell>
          <cell r="AE67">
            <v>40000</v>
          </cell>
          <cell r="AF67">
            <v>100</v>
          </cell>
          <cell r="AG67">
            <v>100000</v>
          </cell>
          <cell r="AH67">
            <v>500</v>
          </cell>
          <cell r="AI67">
            <v>400000</v>
          </cell>
          <cell r="AJ67">
            <v>1000</v>
          </cell>
          <cell r="AK67">
            <v>1000000</v>
          </cell>
          <cell r="AL67">
            <v>3000</v>
          </cell>
          <cell r="AM67">
            <v>0</v>
          </cell>
          <cell r="AN67">
            <v>0</v>
          </cell>
          <cell r="AO67">
            <v>0</v>
          </cell>
          <cell r="AP67">
            <v>0</v>
          </cell>
          <cell r="AQ67">
            <v>5</v>
          </cell>
          <cell r="AR67" t="str">
            <v>kW</v>
          </cell>
          <cell r="AS67" t="str">
            <v/>
          </cell>
        </row>
        <row r="68">
          <cell r="B68">
            <v>54</v>
          </cell>
          <cell r="C68" t="str">
            <v>GENERAL SERVICE</v>
          </cell>
          <cell r="D68" t="str">
            <v>Greater than 50 kW (to 3000 kW)</v>
          </cell>
          <cell r="E68" t="str">
            <v>C</v>
          </cell>
          <cell r="F68" t="str">
            <v/>
          </cell>
          <cell r="G68" t="str">
            <v/>
          </cell>
          <cell r="H68">
            <v>0</v>
          </cell>
          <cell r="K68">
            <v>0</v>
          </cell>
          <cell r="L68">
            <v>0</v>
          </cell>
          <cell r="M68">
            <v>0</v>
          </cell>
          <cell r="P68">
            <v>0</v>
          </cell>
          <cell r="Q68">
            <v>0</v>
          </cell>
          <cell r="T68">
            <v>1</v>
          </cell>
          <cell r="U68">
            <v>1</v>
          </cell>
          <cell r="V68">
            <v>0</v>
          </cell>
          <cell r="W68">
            <v>0</v>
          </cell>
          <cell r="X68">
            <v>0</v>
          </cell>
          <cell r="Y68">
            <v>0</v>
          </cell>
          <cell r="Z68">
            <v>0</v>
          </cell>
          <cell r="AA68">
            <v>0</v>
          </cell>
          <cell r="AB68">
            <v>0</v>
          </cell>
          <cell r="AC68">
            <v>15000</v>
          </cell>
          <cell r="AD68">
            <v>60</v>
          </cell>
          <cell r="AE68">
            <v>40000</v>
          </cell>
          <cell r="AF68">
            <v>100</v>
          </cell>
          <cell r="AG68">
            <v>100000</v>
          </cell>
          <cell r="AH68">
            <v>500</v>
          </cell>
          <cell r="AI68">
            <v>400000</v>
          </cell>
          <cell r="AJ68">
            <v>1000</v>
          </cell>
          <cell r="AK68">
            <v>1000000</v>
          </cell>
          <cell r="AL68">
            <v>3000</v>
          </cell>
          <cell r="AM68">
            <v>0</v>
          </cell>
          <cell r="AN68">
            <v>0</v>
          </cell>
          <cell r="AO68">
            <v>0</v>
          </cell>
          <cell r="AP68">
            <v>0</v>
          </cell>
          <cell r="AQ68">
            <v>5</v>
          </cell>
          <cell r="AR68" t="str">
            <v>kW</v>
          </cell>
          <cell r="AS68" t="str">
            <v/>
          </cell>
        </row>
        <row r="69">
          <cell r="B69">
            <v>55</v>
          </cell>
          <cell r="C69" t="str">
            <v>GENERAL SERVICE</v>
          </cell>
          <cell r="D69" t="str">
            <v>Greater than 50 kW (to 3000 kW)</v>
          </cell>
          <cell r="E69" t="str">
            <v>D</v>
          </cell>
          <cell r="F69" t="str">
            <v/>
          </cell>
          <cell r="G69" t="str">
            <v/>
          </cell>
          <cell r="H69">
            <v>0</v>
          </cell>
          <cell r="K69">
            <v>0</v>
          </cell>
          <cell r="L69">
            <v>0</v>
          </cell>
          <cell r="M69">
            <v>0</v>
          </cell>
          <cell r="P69">
            <v>0</v>
          </cell>
          <cell r="Q69">
            <v>0</v>
          </cell>
          <cell r="T69">
            <v>1</v>
          </cell>
          <cell r="U69">
            <v>1</v>
          </cell>
          <cell r="V69">
            <v>0</v>
          </cell>
          <cell r="W69">
            <v>0</v>
          </cell>
          <cell r="X69">
            <v>0</v>
          </cell>
          <cell r="Y69">
            <v>0</v>
          </cell>
          <cell r="Z69">
            <v>0</v>
          </cell>
          <cell r="AA69">
            <v>0</v>
          </cell>
          <cell r="AB69">
            <v>0</v>
          </cell>
          <cell r="AC69">
            <v>15000</v>
          </cell>
          <cell r="AD69">
            <v>60</v>
          </cell>
          <cell r="AE69">
            <v>40000</v>
          </cell>
          <cell r="AF69">
            <v>100</v>
          </cell>
          <cell r="AG69">
            <v>100000</v>
          </cell>
          <cell r="AH69">
            <v>500</v>
          </cell>
          <cell r="AI69">
            <v>400000</v>
          </cell>
          <cell r="AJ69">
            <v>1000</v>
          </cell>
          <cell r="AK69">
            <v>1000000</v>
          </cell>
          <cell r="AL69">
            <v>3000</v>
          </cell>
          <cell r="AM69">
            <v>0</v>
          </cell>
          <cell r="AN69">
            <v>0</v>
          </cell>
          <cell r="AO69">
            <v>0</v>
          </cell>
          <cell r="AP69">
            <v>0</v>
          </cell>
          <cell r="AQ69">
            <v>5</v>
          </cell>
          <cell r="AR69" t="str">
            <v>kW</v>
          </cell>
          <cell r="AS69" t="str">
            <v/>
          </cell>
        </row>
        <row r="70">
          <cell r="B70">
            <v>56</v>
          </cell>
          <cell r="C70" t="str">
            <v>GENERAL SERVICE</v>
          </cell>
          <cell r="D70" t="str">
            <v>Greater than 50 kW Time of Use</v>
          </cell>
          <cell r="E70" t="str">
            <v>A</v>
          </cell>
          <cell r="F70" t="str">
            <v/>
          </cell>
          <cell r="G70" t="str">
            <v/>
          </cell>
          <cell r="H70">
            <v>0</v>
          </cell>
          <cell r="K70">
            <v>0</v>
          </cell>
          <cell r="L70">
            <v>0</v>
          </cell>
          <cell r="M70">
            <v>0</v>
          </cell>
          <cell r="P70">
            <v>0</v>
          </cell>
          <cell r="Q70">
            <v>0</v>
          </cell>
          <cell r="T70">
            <v>1</v>
          </cell>
          <cell r="U70">
            <v>1</v>
          </cell>
          <cell r="V70">
            <v>0</v>
          </cell>
          <cell r="W70">
            <v>0</v>
          </cell>
          <cell r="X70">
            <v>0</v>
          </cell>
          <cell r="Y70">
            <v>0</v>
          </cell>
          <cell r="Z70">
            <v>0</v>
          </cell>
          <cell r="AA70">
            <v>0</v>
          </cell>
          <cell r="AB70">
            <v>0</v>
          </cell>
          <cell r="AC70">
            <v>15000</v>
          </cell>
          <cell r="AD70">
            <v>60</v>
          </cell>
          <cell r="AE70">
            <v>40000</v>
          </cell>
          <cell r="AF70">
            <v>100</v>
          </cell>
          <cell r="AG70">
            <v>100000</v>
          </cell>
          <cell r="AH70">
            <v>500</v>
          </cell>
          <cell r="AI70">
            <v>400000</v>
          </cell>
          <cell r="AJ70">
            <v>1000</v>
          </cell>
          <cell r="AK70">
            <v>1000000</v>
          </cell>
          <cell r="AL70">
            <v>3000</v>
          </cell>
          <cell r="AQ70">
            <v>5</v>
          </cell>
          <cell r="AR70" t="str">
            <v>kW</v>
          </cell>
          <cell r="AS70" t="str">
            <v/>
          </cell>
        </row>
        <row r="71">
          <cell r="B71">
            <v>57</v>
          </cell>
          <cell r="C71" t="str">
            <v>GENERAL SERVICE</v>
          </cell>
          <cell r="D71" t="str">
            <v>Greater than 50 kW Time of Use</v>
          </cell>
          <cell r="E71" t="str">
            <v>B</v>
          </cell>
          <cell r="F71" t="str">
            <v/>
          </cell>
          <cell r="G71" t="str">
            <v/>
          </cell>
          <cell r="H71">
            <v>0</v>
          </cell>
          <cell r="K71">
            <v>0</v>
          </cell>
          <cell r="L71">
            <v>0</v>
          </cell>
          <cell r="M71">
            <v>0</v>
          </cell>
          <cell r="P71">
            <v>0</v>
          </cell>
          <cell r="Q71">
            <v>0</v>
          </cell>
          <cell r="T71">
            <v>1</v>
          </cell>
          <cell r="U71">
            <v>1</v>
          </cell>
          <cell r="V71">
            <v>0</v>
          </cell>
          <cell r="W71">
            <v>0</v>
          </cell>
          <cell r="X71">
            <v>0</v>
          </cell>
          <cell r="Y71">
            <v>0</v>
          </cell>
          <cell r="Z71">
            <v>0</v>
          </cell>
          <cell r="AA71">
            <v>0</v>
          </cell>
          <cell r="AB71">
            <v>0</v>
          </cell>
          <cell r="AC71">
            <v>15000</v>
          </cell>
          <cell r="AD71">
            <v>60</v>
          </cell>
          <cell r="AE71">
            <v>40000</v>
          </cell>
          <cell r="AF71">
            <v>100</v>
          </cell>
          <cell r="AG71">
            <v>100000</v>
          </cell>
          <cell r="AH71">
            <v>500</v>
          </cell>
          <cell r="AI71">
            <v>400000</v>
          </cell>
          <cell r="AJ71">
            <v>1000</v>
          </cell>
          <cell r="AK71">
            <v>1000000</v>
          </cell>
          <cell r="AL71">
            <v>3000</v>
          </cell>
          <cell r="AM71">
            <v>0</v>
          </cell>
          <cell r="AN71">
            <v>0</v>
          </cell>
          <cell r="AO71">
            <v>0</v>
          </cell>
          <cell r="AP71">
            <v>0</v>
          </cell>
          <cell r="AQ71">
            <v>5</v>
          </cell>
          <cell r="AR71" t="str">
            <v>kW</v>
          </cell>
          <cell r="AS71" t="str">
            <v/>
          </cell>
        </row>
        <row r="72">
          <cell r="B72">
            <v>58</v>
          </cell>
          <cell r="C72" t="str">
            <v>GENERAL SERVICE</v>
          </cell>
          <cell r="D72" t="str">
            <v>Greater than 50 kW Time of Use</v>
          </cell>
          <cell r="E72" t="str">
            <v>C</v>
          </cell>
          <cell r="F72" t="str">
            <v/>
          </cell>
          <cell r="G72" t="str">
            <v/>
          </cell>
          <cell r="H72">
            <v>0</v>
          </cell>
          <cell r="K72">
            <v>0</v>
          </cell>
          <cell r="L72">
            <v>0</v>
          </cell>
          <cell r="M72">
            <v>0</v>
          </cell>
          <cell r="P72">
            <v>0</v>
          </cell>
          <cell r="Q72">
            <v>0</v>
          </cell>
          <cell r="T72">
            <v>1</v>
          </cell>
          <cell r="U72">
            <v>1</v>
          </cell>
          <cell r="V72">
            <v>0</v>
          </cell>
          <cell r="W72">
            <v>0</v>
          </cell>
          <cell r="X72">
            <v>0</v>
          </cell>
          <cell r="Y72">
            <v>0</v>
          </cell>
          <cell r="Z72">
            <v>0</v>
          </cell>
          <cell r="AA72">
            <v>0</v>
          </cell>
          <cell r="AB72">
            <v>0</v>
          </cell>
          <cell r="AC72">
            <v>15000</v>
          </cell>
          <cell r="AD72">
            <v>60</v>
          </cell>
          <cell r="AE72">
            <v>40000</v>
          </cell>
          <cell r="AF72">
            <v>100</v>
          </cell>
          <cell r="AG72">
            <v>100000</v>
          </cell>
          <cell r="AH72">
            <v>500</v>
          </cell>
          <cell r="AI72">
            <v>400000</v>
          </cell>
          <cell r="AJ72">
            <v>1000</v>
          </cell>
          <cell r="AK72">
            <v>1000000</v>
          </cell>
          <cell r="AL72">
            <v>3000</v>
          </cell>
          <cell r="AM72">
            <v>0</v>
          </cell>
          <cell r="AN72">
            <v>0</v>
          </cell>
          <cell r="AO72">
            <v>0</v>
          </cell>
          <cell r="AP72">
            <v>0</v>
          </cell>
          <cell r="AQ72">
            <v>5</v>
          </cell>
          <cell r="AR72" t="str">
            <v>kW</v>
          </cell>
          <cell r="AS72" t="str">
            <v/>
          </cell>
        </row>
        <row r="73">
          <cell r="B73">
            <v>59</v>
          </cell>
          <cell r="C73" t="str">
            <v>GENERAL SERVICE</v>
          </cell>
          <cell r="D73" t="str">
            <v>Greater than 50 kW Time of Use</v>
          </cell>
          <cell r="E73" t="str">
            <v>D</v>
          </cell>
          <cell r="F73" t="str">
            <v/>
          </cell>
          <cell r="G73" t="str">
            <v/>
          </cell>
          <cell r="H73">
            <v>0</v>
          </cell>
          <cell r="K73">
            <v>0</v>
          </cell>
          <cell r="L73">
            <v>0</v>
          </cell>
          <cell r="M73">
            <v>0</v>
          </cell>
          <cell r="P73">
            <v>0</v>
          </cell>
          <cell r="Q73">
            <v>0</v>
          </cell>
          <cell r="T73">
            <v>1</v>
          </cell>
          <cell r="U73">
            <v>1</v>
          </cell>
          <cell r="V73">
            <v>0</v>
          </cell>
          <cell r="W73">
            <v>0</v>
          </cell>
          <cell r="X73">
            <v>0</v>
          </cell>
          <cell r="Y73">
            <v>0</v>
          </cell>
          <cell r="Z73">
            <v>0</v>
          </cell>
          <cell r="AA73">
            <v>0</v>
          </cell>
          <cell r="AB73">
            <v>0</v>
          </cell>
          <cell r="AC73">
            <v>15000</v>
          </cell>
          <cell r="AD73">
            <v>60</v>
          </cell>
          <cell r="AE73">
            <v>40000</v>
          </cell>
          <cell r="AF73">
            <v>100</v>
          </cell>
          <cell r="AG73">
            <v>100000</v>
          </cell>
          <cell r="AH73">
            <v>500</v>
          </cell>
          <cell r="AI73">
            <v>400000</v>
          </cell>
          <cell r="AJ73">
            <v>1000</v>
          </cell>
          <cell r="AK73">
            <v>1000000</v>
          </cell>
          <cell r="AL73">
            <v>3000</v>
          </cell>
          <cell r="AM73">
            <v>0</v>
          </cell>
          <cell r="AN73">
            <v>0</v>
          </cell>
          <cell r="AO73">
            <v>0</v>
          </cell>
          <cell r="AP73">
            <v>0</v>
          </cell>
          <cell r="AQ73">
            <v>5</v>
          </cell>
          <cell r="AR73" t="str">
            <v>kW</v>
          </cell>
          <cell r="AS73" t="str">
            <v/>
          </cell>
        </row>
        <row r="74">
          <cell r="B74">
            <v>60</v>
          </cell>
          <cell r="C74" t="str">
            <v>GENERAL SERVICE</v>
          </cell>
          <cell r="D74" t="str">
            <v>Other &gt; 50 kW (specify) .CoGen - Distribution</v>
          </cell>
          <cell r="E74" t="str">
            <v>A</v>
          </cell>
          <cell r="F74" t="str">
            <v>X</v>
          </cell>
          <cell r="G74" t="str">
            <v>X</v>
          </cell>
          <cell r="H74">
            <v>0</v>
          </cell>
          <cell r="I74">
            <v>6.1999999999999998E-3</v>
          </cell>
          <cell r="J74">
            <v>7.0000000000000001E-3</v>
          </cell>
          <cell r="K74">
            <v>1.32E-2</v>
          </cell>
          <cell r="L74">
            <v>1.32E-2</v>
          </cell>
          <cell r="M74">
            <v>5.0999999999999996</v>
          </cell>
          <cell r="P74">
            <v>5.0999999999999996</v>
          </cell>
          <cell r="Q74">
            <v>5.3589975500186657</v>
          </cell>
          <cell r="R74">
            <v>6.3100000000000003E-2</v>
          </cell>
          <cell r="S74">
            <v>6.3100000000000003E-2</v>
          </cell>
          <cell r="T74">
            <v>1.0422</v>
          </cell>
          <cell r="U74">
            <v>1.0421</v>
          </cell>
          <cell r="V74">
            <v>0</v>
          </cell>
          <cell r="W74">
            <v>3.8576999999999999</v>
          </cell>
          <cell r="X74">
            <v>2480.7800000000002</v>
          </cell>
          <cell r="Y74">
            <v>0</v>
          </cell>
          <cell r="Z74">
            <v>4.5860315796629632</v>
          </cell>
          <cell r="AA74">
            <v>3001.3872603329778</v>
          </cell>
          <cell r="AB74">
            <v>6.6799999999999998E-2</v>
          </cell>
          <cell r="AC74">
            <v>206784.25555555557</v>
          </cell>
          <cell r="AD74">
            <v>484.50833333333327</v>
          </cell>
          <cell r="AQ74">
            <v>1</v>
          </cell>
          <cell r="AR74" t="str">
            <v>kW</v>
          </cell>
          <cell r="AS74" t="str">
            <v>X</v>
          </cell>
        </row>
        <row r="75">
          <cell r="B75">
            <v>61</v>
          </cell>
          <cell r="C75" t="str">
            <v>GENERAL SERVICE</v>
          </cell>
          <cell r="D75" t="str">
            <v>Other &gt; 50 kW (specify) .CoGen - Distribution</v>
          </cell>
          <cell r="E75" t="str">
            <v>B</v>
          </cell>
          <cell r="F75" t="str">
            <v/>
          </cell>
          <cell r="G75" t="str">
            <v/>
          </cell>
          <cell r="H75">
            <v>0</v>
          </cell>
          <cell r="K75">
            <v>0</v>
          </cell>
          <cell r="L75">
            <v>0</v>
          </cell>
          <cell r="M75">
            <v>0</v>
          </cell>
          <cell r="P75">
            <v>0</v>
          </cell>
          <cell r="Q75">
            <v>0</v>
          </cell>
          <cell r="T75">
            <v>1</v>
          </cell>
          <cell r="U75">
            <v>1</v>
          </cell>
          <cell r="V75">
            <v>0</v>
          </cell>
          <cell r="W75">
            <v>0</v>
          </cell>
          <cell r="X75">
            <v>0</v>
          </cell>
          <cell r="Y75">
            <v>0</v>
          </cell>
          <cell r="Z75">
            <v>0</v>
          </cell>
          <cell r="AA75">
            <v>0</v>
          </cell>
          <cell r="AB75">
            <v>0</v>
          </cell>
          <cell r="AC75">
            <v>206784.25555555557</v>
          </cell>
          <cell r="AD75">
            <v>484.50833333333327</v>
          </cell>
          <cell r="AE75">
            <v>0</v>
          </cell>
          <cell r="AF75">
            <v>0</v>
          </cell>
          <cell r="AG75">
            <v>0</v>
          </cell>
          <cell r="AH75">
            <v>0</v>
          </cell>
          <cell r="AI75">
            <v>0</v>
          </cell>
          <cell r="AJ75">
            <v>0</v>
          </cell>
          <cell r="AK75">
            <v>0</v>
          </cell>
          <cell r="AL75">
            <v>0</v>
          </cell>
          <cell r="AM75">
            <v>0</v>
          </cell>
          <cell r="AN75">
            <v>0</v>
          </cell>
          <cell r="AO75">
            <v>0</v>
          </cell>
          <cell r="AP75">
            <v>0</v>
          </cell>
          <cell r="AQ75">
            <v>1</v>
          </cell>
          <cell r="AR75" t="str">
            <v>kW</v>
          </cell>
          <cell r="AS75" t="str">
            <v/>
          </cell>
        </row>
        <row r="76">
          <cell r="B76">
            <v>62</v>
          </cell>
          <cell r="C76" t="str">
            <v>GENERAL SERVICE</v>
          </cell>
          <cell r="D76" t="str">
            <v>Other &gt; 50 kW (specify) .CoGen - Distribution</v>
          </cell>
          <cell r="E76" t="str">
            <v>C</v>
          </cell>
          <cell r="F76" t="str">
            <v/>
          </cell>
          <cell r="G76" t="str">
            <v/>
          </cell>
          <cell r="H76">
            <v>0</v>
          </cell>
          <cell r="K76">
            <v>0</v>
          </cell>
          <cell r="L76">
            <v>0</v>
          </cell>
          <cell r="M76">
            <v>0</v>
          </cell>
          <cell r="P76">
            <v>0</v>
          </cell>
          <cell r="Q76">
            <v>0</v>
          </cell>
          <cell r="T76">
            <v>1</v>
          </cell>
          <cell r="U76">
            <v>1</v>
          </cell>
          <cell r="V76">
            <v>0</v>
          </cell>
          <cell r="W76">
            <v>0</v>
          </cell>
          <cell r="X76">
            <v>0</v>
          </cell>
          <cell r="Y76">
            <v>0</v>
          </cell>
          <cell r="Z76">
            <v>0</v>
          </cell>
          <cell r="AA76">
            <v>0</v>
          </cell>
          <cell r="AB76">
            <v>0</v>
          </cell>
          <cell r="AC76">
            <v>206784.25555555557</v>
          </cell>
          <cell r="AD76">
            <v>484.50833333333327</v>
          </cell>
          <cell r="AE76">
            <v>0</v>
          </cell>
          <cell r="AF76">
            <v>0</v>
          </cell>
          <cell r="AG76">
            <v>0</v>
          </cell>
          <cell r="AH76">
            <v>0</v>
          </cell>
          <cell r="AI76">
            <v>0</v>
          </cell>
          <cell r="AJ76">
            <v>0</v>
          </cell>
          <cell r="AK76">
            <v>0</v>
          </cell>
          <cell r="AL76">
            <v>0</v>
          </cell>
          <cell r="AM76">
            <v>0</v>
          </cell>
          <cell r="AN76">
            <v>0</v>
          </cell>
          <cell r="AO76">
            <v>0</v>
          </cell>
          <cell r="AP76">
            <v>0</v>
          </cell>
          <cell r="AQ76">
            <v>1</v>
          </cell>
          <cell r="AR76" t="str">
            <v>kW</v>
          </cell>
          <cell r="AS76" t="str">
            <v/>
          </cell>
        </row>
        <row r="77">
          <cell r="B77">
            <v>63</v>
          </cell>
          <cell r="C77" t="str">
            <v>GENERAL SERVICE</v>
          </cell>
          <cell r="D77" t="str">
            <v>Other &gt; 50 kW (specify) .CoGen - Distribution</v>
          </cell>
          <cell r="E77" t="str">
            <v>D</v>
          </cell>
          <cell r="F77" t="str">
            <v/>
          </cell>
          <cell r="G77" t="str">
            <v/>
          </cell>
          <cell r="H77">
            <v>0</v>
          </cell>
          <cell r="K77">
            <v>0</v>
          </cell>
          <cell r="L77">
            <v>0</v>
          </cell>
          <cell r="M77">
            <v>0</v>
          </cell>
          <cell r="P77">
            <v>0</v>
          </cell>
          <cell r="Q77">
            <v>0</v>
          </cell>
          <cell r="T77">
            <v>1</v>
          </cell>
          <cell r="U77">
            <v>1</v>
          </cell>
          <cell r="V77">
            <v>0</v>
          </cell>
          <cell r="W77">
            <v>0</v>
          </cell>
          <cell r="X77">
            <v>0</v>
          </cell>
          <cell r="Y77">
            <v>0</v>
          </cell>
          <cell r="Z77">
            <v>0</v>
          </cell>
          <cell r="AA77">
            <v>0</v>
          </cell>
          <cell r="AB77">
            <v>0</v>
          </cell>
          <cell r="AC77">
            <v>206784.25555555557</v>
          </cell>
          <cell r="AD77">
            <v>484.50833333333327</v>
          </cell>
          <cell r="AE77">
            <v>0</v>
          </cell>
          <cell r="AF77">
            <v>0</v>
          </cell>
          <cell r="AG77">
            <v>0</v>
          </cell>
          <cell r="AH77">
            <v>0</v>
          </cell>
          <cell r="AI77">
            <v>0</v>
          </cell>
          <cell r="AJ77">
            <v>0</v>
          </cell>
          <cell r="AK77">
            <v>0</v>
          </cell>
          <cell r="AL77">
            <v>0</v>
          </cell>
          <cell r="AM77">
            <v>0</v>
          </cell>
          <cell r="AN77">
            <v>0</v>
          </cell>
          <cell r="AO77">
            <v>0</v>
          </cell>
          <cell r="AP77">
            <v>0</v>
          </cell>
          <cell r="AQ77">
            <v>1</v>
          </cell>
          <cell r="AR77" t="str">
            <v>kW</v>
          </cell>
          <cell r="AS77" t="str">
            <v/>
          </cell>
        </row>
        <row r="78">
          <cell r="B78">
            <v>64</v>
          </cell>
          <cell r="C78" t="str">
            <v>GENERAL SERVICE</v>
          </cell>
          <cell r="D78" t="str">
            <v>Other &gt; 50 kW (specify) .Blended Non &amp; TOU Rates</v>
          </cell>
          <cell r="E78" t="str">
            <v>A</v>
          </cell>
          <cell r="F78" t="str">
            <v>X</v>
          </cell>
          <cell r="G78" t="str">
            <v>X</v>
          </cell>
          <cell r="H78">
            <v>0</v>
          </cell>
          <cell r="I78">
            <v>6.1999999999999998E-3</v>
          </cell>
          <cell r="J78">
            <v>7.0000000000000001E-3</v>
          </cell>
          <cell r="K78">
            <v>1.32E-2</v>
          </cell>
          <cell r="L78">
            <v>1.32E-2</v>
          </cell>
          <cell r="M78">
            <v>3.3885999999999998</v>
          </cell>
          <cell r="P78">
            <v>3.3885999999999998</v>
          </cell>
          <cell r="Q78">
            <v>3.5585544834309846</v>
          </cell>
          <cell r="R78">
            <v>6.3100000000000003E-2</v>
          </cell>
          <cell r="S78">
            <v>6.3100000000000003E-2</v>
          </cell>
          <cell r="T78">
            <v>1.0422</v>
          </cell>
          <cell r="U78">
            <v>1.0421</v>
          </cell>
          <cell r="V78">
            <v>0</v>
          </cell>
          <cell r="W78">
            <v>1.7029000000000001</v>
          </cell>
          <cell r="X78">
            <v>201.12</v>
          </cell>
          <cell r="Y78">
            <v>0</v>
          </cell>
          <cell r="Z78">
            <v>1.2893884885616216</v>
          </cell>
          <cell r="AA78">
            <v>237.05032580306187</v>
          </cell>
          <cell r="AB78">
            <v>0.60770000000000002</v>
          </cell>
          <cell r="AC78">
            <v>15000</v>
          </cell>
          <cell r="AD78">
            <v>60</v>
          </cell>
          <cell r="AE78">
            <v>40000</v>
          </cell>
          <cell r="AF78">
            <v>100</v>
          </cell>
          <cell r="AG78">
            <v>100000</v>
          </cell>
          <cell r="AH78">
            <v>500</v>
          </cell>
          <cell r="AI78">
            <v>400000</v>
          </cell>
          <cell r="AJ78">
            <v>1000</v>
          </cell>
          <cell r="AK78">
            <v>1000000</v>
          </cell>
          <cell r="AL78">
            <v>3000</v>
          </cell>
          <cell r="AQ78">
            <v>5</v>
          </cell>
          <cell r="AR78" t="str">
            <v>kW</v>
          </cell>
          <cell r="AS78" t="str">
            <v>X</v>
          </cell>
        </row>
        <row r="79">
          <cell r="B79">
            <v>65</v>
          </cell>
          <cell r="C79" t="str">
            <v>GENERAL SERVICE</v>
          </cell>
          <cell r="D79" t="str">
            <v>Other &gt; 50 kW (specify) .Blended Non &amp; TOU Rates</v>
          </cell>
          <cell r="E79" t="str">
            <v>B</v>
          </cell>
          <cell r="F79" t="str">
            <v/>
          </cell>
          <cell r="G79" t="str">
            <v/>
          </cell>
          <cell r="H79">
            <v>0</v>
          </cell>
          <cell r="K79">
            <v>0</v>
          </cell>
          <cell r="L79">
            <v>0</v>
          </cell>
          <cell r="M79">
            <v>0</v>
          </cell>
          <cell r="P79">
            <v>0</v>
          </cell>
          <cell r="Q79">
            <v>0</v>
          </cell>
          <cell r="T79">
            <v>1</v>
          </cell>
          <cell r="U79">
            <v>1</v>
          </cell>
          <cell r="V79">
            <v>0</v>
          </cell>
          <cell r="W79">
            <v>0</v>
          </cell>
          <cell r="X79">
            <v>0</v>
          </cell>
          <cell r="Y79">
            <v>0</v>
          </cell>
          <cell r="Z79">
            <v>0</v>
          </cell>
          <cell r="AA79">
            <v>0</v>
          </cell>
          <cell r="AB79">
            <v>0</v>
          </cell>
          <cell r="AC79">
            <v>15000</v>
          </cell>
          <cell r="AD79">
            <v>60</v>
          </cell>
          <cell r="AE79">
            <v>40000</v>
          </cell>
          <cell r="AF79">
            <v>100</v>
          </cell>
          <cell r="AG79">
            <v>100000</v>
          </cell>
          <cell r="AH79">
            <v>500</v>
          </cell>
          <cell r="AI79">
            <v>400000</v>
          </cell>
          <cell r="AJ79">
            <v>1000</v>
          </cell>
          <cell r="AK79">
            <v>1000000</v>
          </cell>
          <cell r="AL79">
            <v>3000</v>
          </cell>
          <cell r="AM79">
            <v>0</v>
          </cell>
          <cell r="AN79">
            <v>0</v>
          </cell>
          <cell r="AO79">
            <v>0</v>
          </cell>
          <cell r="AP79">
            <v>0</v>
          </cell>
          <cell r="AQ79">
            <v>5</v>
          </cell>
          <cell r="AR79" t="str">
            <v>kW</v>
          </cell>
          <cell r="AS79" t="str">
            <v/>
          </cell>
        </row>
        <row r="80">
          <cell r="B80">
            <v>66</v>
          </cell>
          <cell r="C80" t="str">
            <v>GENERAL SERVICE</v>
          </cell>
          <cell r="D80" t="str">
            <v>Other &gt; 50 kW (specify) .Blended Non &amp; TOU Rates</v>
          </cell>
          <cell r="E80" t="str">
            <v>C</v>
          </cell>
          <cell r="F80" t="str">
            <v/>
          </cell>
          <cell r="G80" t="str">
            <v/>
          </cell>
          <cell r="H80">
            <v>0</v>
          </cell>
          <cell r="K80">
            <v>0</v>
          </cell>
          <cell r="L80">
            <v>0</v>
          </cell>
          <cell r="M80">
            <v>0</v>
          </cell>
          <cell r="P80">
            <v>0</v>
          </cell>
          <cell r="Q80">
            <v>0</v>
          </cell>
          <cell r="T80">
            <v>1</v>
          </cell>
          <cell r="U80">
            <v>1</v>
          </cell>
          <cell r="V80">
            <v>0</v>
          </cell>
          <cell r="W80">
            <v>0</v>
          </cell>
          <cell r="X80">
            <v>0</v>
          </cell>
          <cell r="Y80">
            <v>0</v>
          </cell>
          <cell r="Z80">
            <v>0</v>
          </cell>
          <cell r="AA80">
            <v>0</v>
          </cell>
          <cell r="AB80">
            <v>0</v>
          </cell>
          <cell r="AC80">
            <v>15000</v>
          </cell>
          <cell r="AD80">
            <v>60</v>
          </cell>
          <cell r="AE80">
            <v>40000</v>
          </cell>
          <cell r="AF80">
            <v>100</v>
          </cell>
          <cell r="AG80">
            <v>100000</v>
          </cell>
          <cell r="AH80">
            <v>500</v>
          </cell>
          <cell r="AI80">
            <v>400000</v>
          </cell>
          <cell r="AJ80">
            <v>1000</v>
          </cell>
          <cell r="AK80">
            <v>1000000</v>
          </cell>
          <cell r="AL80">
            <v>3000</v>
          </cell>
          <cell r="AM80">
            <v>0</v>
          </cell>
          <cell r="AN80">
            <v>0</v>
          </cell>
          <cell r="AO80">
            <v>0</v>
          </cell>
          <cell r="AP80">
            <v>0</v>
          </cell>
          <cell r="AQ80">
            <v>5</v>
          </cell>
          <cell r="AR80" t="str">
            <v>kW</v>
          </cell>
          <cell r="AS80" t="str">
            <v/>
          </cell>
        </row>
        <row r="81">
          <cell r="B81">
            <v>67</v>
          </cell>
          <cell r="C81" t="str">
            <v>GENERAL SERVICE</v>
          </cell>
          <cell r="D81" t="str">
            <v>Other &gt; 50 kW (specify) .Blended Non &amp; TOU Rates</v>
          </cell>
          <cell r="E81" t="str">
            <v>D</v>
          </cell>
          <cell r="F81" t="str">
            <v/>
          </cell>
          <cell r="G81" t="str">
            <v/>
          </cell>
          <cell r="H81">
            <v>0</v>
          </cell>
          <cell r="K81">
            <v>0</v>
          </cell>
          <cell r="L81">
            <v>0</v>
          </cell>
          <cell r="M81">
            <v>0</v>
          </cell>
          <cell r="P81">
            <v>0</v>
          </cell>
          <cell r="Q81">
            <v>0</v>
          </cell>
          <cell r="T81">
            <v>1</v>
          </cell>
          <cell r="U81">
            <v>1</v>
          </cell>
          <cell r="V81">
            <v>0</v>
          </cell>
          <cell r="W81">
            <v>0</v>
          </cell>
          <cell r="X81">
            <v>0</v>
          </cell>
          <cell r="Y81">
            <v>0</v>
          </cell>
          <cell r="Z81">
            <v>0</v>
          </cell>
          <cell r="AA81">
            <v>0</v>
          </cell>
          <cell r="AB81">
            <v>0</v>
          </cell>
          <cell r="AC81">
            <v>15000</v>
          </cell>
          <cell r="AD81">
            <v>60</v>
          </cell>
          <cell r="AE81">
            <v>40000</v>
          </cell>
          <cell r="AF81">
            <v>100</v>
          </cell>
          <cell r="AG81">
            <v>100000</v>
          </cell>
          <cell r="AH81">
            <v>500</v>
          </cell>
          <cell r="AI81">
            <v>400000</v>
          </cell>
          <cell r="AJ81">
            <v>1000</v>
          </cell>
          <cell r="AK81">
            <v>1000000</v>
          </cell>
          <cell r="AL81">
            <v>3000</v>
          </cell>
          <cell r="AM81">
            <v>0</v>
          </cell>
          <cell r="AN81">
            <v>0</v>
          </cell>
          <cell r="AO81">
            <v>0</v>
          </cell>
          <cell r="AP81">
            <v>0</v>
          </cell>
          <cell r="AQ81">
            <v>5</v>
          </cell>
          <cell r="AR81" t="str">
            <v>kW</v>
          </cell>
          <cell r="AS81" t="str">
            <v/>
          </cell>
        </row>
        <row r="82">
          <cell r="B82">
            <v>68</v>
          </cell>
          <cell r="C82" t="str">
            <v>GENERAL SERVICE</v>
          </cell>
          <cell r="D82" t="str">
            <v>Other &gt; 50 kW (specify) .</v>
          </cell>
          <cell r="E82" t="str">
            <v>A</v>
          </cell>
          <cell r="F82" t="str">
            <v/>
          </cell>
          <cell r="G82" t="str">
            <v/>
          </cell>
          <cell r="H82">
            <v>0</v>
          </cell>
          <cell r="K82">
            <v>0</v>
          </cell>
          <cell r="L82">
            <v>0</v>
          </cell>
          <cell r="M82">
            <v>0</v>
          </cell>
          <cell r="P82">
            <v>0</v>
          </cell>
          <cell r="Q82">
            <v>0</v>
          </cell>
          <cell r="T82">
            <v>1</v>
          </cell>
          <cell r="U82">
            <v>1</v>
          </cell>
          <cell r="V82">
            <v>0</v>
          </cell>
          <cell r="W82">
            <v>0</v>
          </cell>
          <cell r="X82">
            <v>0</v>
          </cell>
          <cell r="Y82">
            <v>0</v>
          </cell>
          <cell r="Z82">
            <v>0</v>
          </cell>
          <cell r="AA82">
            <v>0</v>
          </cell>
          <cell r="AB82">
            <v>0</v>
          </cell>
          <cell r="AQ82">
            <v>0</v>
          </cell>
          <cell r="AR82" t="str">
            <v>kW</v>
          </cell>
          <cell r="AS82" t="str">
            <v/>
          </cell>
        </row>
        <row r="83">
          <cell r="B83">
            <v>69</v>
          </cell>
          <cell r="C83" t="str">
            <v>GENERAL SERVICE</v>
          </cell>
          <cell r="D83" t="str">
            <v>Other &gt; 50 kW (specify) .</v>
          </cell>
          <cell r="E83" t="str">
            <v>B</v>
          </cell>
          <cell r="F83" t="str">
            <v/>
          </cell>
          <cell r="G83" t="str">
            <v/>
          </cell>
          <cell r="H83">
            <v>0</v>
          </cell>
          <cell r="K83">
            <v>0</v>
          </cell>
          <cell r="L83">
            <v>0</v>
          </cell>
          <cell r="M83">
            <v>0</v>
          </cell>
          <cell r="P83">
            <v>0</v>
          </cell>
          <cell r="Q83">
            <v>0</v>
          </cell>
          <cell r="T83">
            <v>1</v>
          </cell>
          <cell r="U83">
            <v>1</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t="str">
            <v>kW</v>
          </cell>
          <cell r="AS83" t="str">
            <v/>
          </cell>
        </row>
        <row r="84">
          <cell r="B84">
            <v>70</v>
          </cell>
          <cell r="C84" t="str">
            <v>GENERAL SERVICE</v>
          </cell>
          <cell r="D84" t="str">
            <v>Other &gt; 50 kW (specify) .</v>
          </cell>
          <cell r="E84" t="str">
            <v>C</v>
          </cell>
          <cell r="F84" t="str">
            <v/>
          </cell>
          <cell r="G84" t="str">
            <v/>
          </cell>
          <cell r="H84">
            <v>0</v>
          </cell>
          <cell r="K84">
            <v>0</v>
          </cell>
          <cell r="L84">
            <v>0</v>
          </cell>
          <cell r="M84">
            <v>0</v>
          </cell>
          <cell r="P84">
            <v>0</v>
          </cell>
          <cell r="Q84">
            <v>0</v>
          </cell>
          <cell r="T84">
            <v>1</v>
          </cell>
          <cell r="U84">
            <v>1</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0</v>
          </cell>
          <cell r="AN84">
            <v>0</v>
          </cell>
          <cell r="AO84">
            <v>0</v>
          </cell>
          <cell r="AP84">
            <v>0</v>
          </cell>
          <cell r="AQ84">
            <v>0</v>
          </cell>
          <cell r="AR84" t="str">
            <v>kW</v>
          </cell>
          <cell r="AS84" t="str">
            <v/>
          </cell>
        </row>
        <row r="85">
          <cell r="B85">
            <v>71</v>
          </cell>
          <cell r="C85" t="str">
            <v>GENERAL SERVICE</v>
          </cell>
          <cell r="D85" t="str">
            <v>Other &gt; 50 kW (specify) .</v>
          </cell>
          <cell r="E85" t="str">
            <v>D</v>
          </cell>
          <cell r="F85" t="str">
            <v/>
          </cell>
          <cell r="G85" t="str">
            <v/>
          </cell>
          <cell r="H85">
            <v>0</v>
          </cell>
          <cell r="K85">
            <v>0</v>
          </cell>
          <cell r="L85">
            <v>0</v>
          </cell>
          <cell r="M85">
            <v>0</v>
          </cell>
          <cell r="P85">
            <v>0</v>
          </cell>
          <cell r="Q85">
            <v>0</v>
          </cell>
          <cell r="T85">
            <v>1</v>
          </cell>
          <cell r="U85">
            <v>1</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t="str">
            <v>kW</v>
          </cell>
          <cell r="AS85" t="str">
            <v/>
          </cell>
        </row>
        <row r="86">
          <cell r="B86">
            <v>72</v>
          </cell>
          <cell r="C86" t="str">
            <v>GENERAL SERVICE</v>
          </cell>
          <cell r="D86" t="str">
            <v>Intermediate Use  (3000 - 5000 kW)</v>
          </cell>
          <cell r="E86" t="str">
            <v>A</v>
          </cell>
          <cell r="F86" t="str">
            <v/>
          </cell>
          <cell r="G86" t="str">
            <v/>
          </cell>
          <cell r="H86">
            <v>0</v>
          </cell>
          <cell r="K86">
            <v>0</v>
          </cell>
          <cell r="L86">
            <v>0</v>
          </cell>
          <cell r="M86">
            <v>0</v>
          </cell>
          <cell r="P86">
            <v>0</v>
          </cell>
          <cell r="Q86">
            <v>0</v>
          </cell>
          <cell r="T86">
            <v>1</v>
          </cell>
          <cell r="U86">
            <v>1</v>
          </cell>
          <cell r="V86">
            <v>0</v>
          </cell>
          <cell r="W86">
            <v>0</v>
          </cell>
          <cell r="X86">
            <v>0</v>
          </cell>
          <cell r="Y86">
            <v>0</v>
          </cell>
          <cell r="Z86">
            <v>0</v>
          </cell>
          <cell r="AA86">
            <v>0</v>
          </cell>
          <cell r="AB86">
            <v>0</v>
          </cell>
          <cell r="AC86">
            <v>800000</v>
          </cell>
          <cell r="AD86">
            <v>3000</v>
          </cell>
          <cell r="AE86">
            <v>1000000</v>
          </cell>
          <cell r="AF86">
            <v>3000</v>
          </cell>
          <cell r="AG86">
            <v>1200000</v>
          </cell>
          <cell r="AH86">
            <v>4000</v>
          </cell>
          <cell r="AI86">
            <v>1800000</v>
          </cell>
          <cell r="AJ86">
            <v>4000</v>
          </cell>
          <cell r="AQ86">
            <v>4</v>
          </cell>
          <cell r="AR86" t="str">
            <v>kW</v>
          </cell>
          <cell r="AS86" t="str">
            <v/>
          </cell>
        </row>
        <row r="87">
          <cell r="B87">
            <v>73</v>
          </cell>
          <cell r="C87" t="str">
            <v>GENERAL SERVICE</v>
          </cell>
          <cell r="D87" t="str">
            <v xml:space="preserve">Intermediate Use </v>
          </cell>
          <cell r="E87" t="str">
            <v>B</v>
          </cell>
          <cell r="F87" t="str">
            <v/>
          </cell>
          <cell r="G87" t="str">
            <v/>
          </cell>
          <cell r="H87">
            <v>0</v>
          </cell>
          <cell r="K87">
            <v>0</v>
          </cell>
          <cell r="L87">
            <v>0</v>
          </cell>
          <cell r="M87">
            <v>0</v>
          </cell>
          <cell r="P87">
            <v>0</v>
          </cell>
          <cell r="Q87">
            <v>0</v>
          </cell>
          <cell r="T87">
            <v>1</v>
          </cell>
          <cell r="U87">
            <v>1</v>
          </cell>
          <cell r="V87">
            <v>0</v>
          </cell>
          <cell r="W87">
            <v>0</v>
          </cell>
          <cell r="X87">
            <v>0</v>
          </cell>
          <cell r="Y87">
            <v>0</v>
          </cell>
          <cell r="Z87">
            <v>0</v>
          </cell>
          <cell r="AA87">
            <v>0</v>
          </cell>
          <cell r="AB87">
            <v>0</v>
          </cell>
          <cell r="AC87">
            <v>800000</v>
          </cell>
          <cell r="AD87">
            <v>3000</v>
          </cell>
          <cell r="AE87">
            <v>1000000</v>
          </cell>
          <cell r="AF87">
            <v>3000</v>
          </cell>
          <cell r="AG87">
            <v>1200000</v>
          </cell>
          <cell r="AH87">
            <v>4000</v>
          </cell>
          <cell r="AI87">
            <v>1800000</v>
          </cell>
          <cell r="AJ87">
            <v>4000</v>
          </cell>
          <cell r="AK87">
            <v>0</v>
          </cell>
          <cell r="AL87">
            <v>0</v>
          </cell>
          <cell r="AM87">
            <v>0</v>
          </cell>
          <cell r="AN87">
            <v>0</v>
          </cell>
          <cell r="AO87">
            <v>0</v>
          </cell>
          <cell r="AP87">
            <v>0</v>
          </cell>
          <cell r="AQ87">
            <v>4</v>
          </cell>
          <cell r="AR87" t="str">
            <v>kW</v>
          </cell>
          <cell r="AS87" t="str">
            <v/>
          </cell>
        </row>
        <row r="88">
          <cell r="B88">
            <v>74</v>
          </cell>
          <cell r="C88" t="str">
            <v>GENERAL SERVICE</v>
          </cell>
          <cell r="D88" t="str">
            <v xml:space="preserve">Intermediate Use </v>
          </cell>
          <cell r="E88" t="str">
            <v>C</v>
          </cell>
          <cell r="F88" t="str">
            <v/>
          </cell>
          <cell r="G88" t="str">
            <v/>
          </cell>
          <cell r="H88">
            <v>0</v>
          </cell>
          <cell r="K88">
            <v>0</v>
          </cell>
          <cell r="L88">
            <v>0</v>
          </cell>
          <cell r="M88">
            <v>0</v>
          </cell>
          <cell r="P88">
            <v>0</v>
          </cell>
          <cell r="Q88">
            <v>0</v>
          </cell>
          <cell r="T88">
            <v>1</v>
          </cell>
          <cell r="U88">
            <v>1</v>
          </cell>
          <cell r="V88">
            <v>0</v>
          </cell>
          <cell r="W88">
            <v>0</v>
          </cell>
          <cell r="X88">
            <v>0</v>
          </cell>
          <cell r="Y88">
            <v>0</v>
          </cell>
          <cell r="Z88">
            <v>0</v>
          </cell>
          <cell r="AA88">
            <v>0</v>
          </cell>
          <cell r="AB88">
            <v>0</v>
          </cell>
          <cell r="AC88">
            <v>800000</v>
          </cell>
          <cell r="AD88">
            <v>3000</v>
          </cell>
          <cell r="AE88">
            <v>1000000</v>
          </cell>
          <cell r="AF88">
            <v>3000</v>
          </cell>
          <cell r="AG88">
            <v>1200000</v>
          </cell>
          <cell r="AH88">
            <v>4000</v>
          </cell>
          <cell r="AI88">
            <v>1800000</v>
          </cell>
          <cell r="AJ88">
            <v>4000</v>
          </cell>
          <cell r="AK88">
            <v>0</v>
          </cell>
          <cell r="AL88">
            <v>0</v>
          </cell>
          <cell r="AM88">
            <v>0</v>
          </cell>
          <cell r="AN88">
            <v>0</v>
          </cell>
          <cell r="AO88">
            <v>0</v>
          </cell>
          <cell r="AP88">
            <v>0</v>
          </cell>
          <cell r="AQ88">
            <v>4</v>
          </cell>
          <cell r="AR88" t="str">
            <v>kW</v>
          </cell>
          <cell r="AS88" t="str">
            <v/>
          </cell>
        </row>
        <row r="89">
          <cell r="B89">
            <v>75</v>
          </cell>
          <cell r="C89" t="str">
            <v>GENERAL SERVICE</v>
          </cell>
          <cell r="D89" t="str">
            <v xml:space="preserve">Intermediate Use </v>
          </cell>
          <cell r="E89" t="str">
            <v>D</v>
          </cell>
          <cell r="F89" t="str">
            <v/>
          </cell>
          <cell r="G89" t="str">
            <v/>
          </cell>
          <cell r="H89">
            <v>0</v>
          </cell>
          <cell r="K89">
            <v>0</v>
          </cell>
          <cell r="L89">
            <v>0</v>
          </cell>
          <cell r="M89">
            <v>0</v>
          </cell>
          <cell r="P89">
            <v>0</v>
          </cell>
          <cell r="Q89">
            <v>0</v>
          </cell>
          <cell r="T89">
            <v>1</v>
          </cell>
          <cell r="U89">
            <v>1</v>
          </cell>
          <cell r="V89">
            <v>0</v>
          </cell>
          <cell r="W89">
            <v>0</v>
          </cell>
          <cell r="X89">
            <v>0</v>
          </cell>
          <cell r="Y89">
            <v>0</v>
          </cell>
          <cell r="Z89">
            <v>0</v>
          </cell>
          <cell r="AA89">
            <v>0</v>
          </cell>
          <cell r="AB89">
            <v>0</v>
          </cell>
          <cell r="AC89">
            <v>800000</v>
          </cell>
          <cell r="AD89">
            <v>3000</v>
          </cell>
          <cell r="AE89">
            <v>1000000</v>
          </cell>
          <cell r="AF89">
            <v>3000</v>
          </cell>
          <cell r="AG89">
            <v>1200000</v>
          </cell>
          <cell r="AH89">
            <v>4000</v>
          </cell>
          <cell r="AI89">
            <v>1800000</v>
          </cell>
          <cell r="AJ89">
            <v>4000</v>
          </cell>
          <cell r="AK89">
            <v>0</v>
          </cell>
          <cell r="AL89">
            <v>0</v>
          </cell>
          <cell r="AM89">
            <v>0</v>
          </cell>
          <cell r="AN89">
            <v>0</v>
          </cell>
          <cell r="AO89">
            <v>0</v>
          </cell>
          <cell r="AP89">
            <v>0</v>
          </cell>
          <cell r="AQ89">
            <v>4</v>
          </cell>
          <cell r="AR89" t="str">
            <v>kW</v>
          </cell>
          <cell r="AS89" t="str">
            <v/>
          </cell>
        </row>
        <row r="90">
          <cell r="B90">
            <v>76</v>
          </cell>
          <cell r="C90" t="str">
            <v>GENERAL SERVICE</v>
          </cell>
          <cell r="D90" t="str">
            <v>Large Use (&gt; 5000 kW)</v>
          </cell>
          <cell r="E90" t="str">
            <v>A</v>
          </cell>
          <cell r="F90" t="str">
            <v>X</v>
          </cell>
          <cell r="G90" t="str">
            <v>X</v>
          </cell>
          <cell r="H90">
            <v>0</v>
          </cell>
          <cell r="I90">
            <v>6.1999999999999998E-3</v>
          </cell>
          <cell r="J90">
            <v>7.0000000000000001E-3</v>
          </cell>
          <cell r="K90">
            <v>1.32E-2</v>
          </cell>
          <cell r="L90">
            <v>1.32E-2</v>
          </cell>
          <cell r="M90">
            <v>4.5755999999999997</v>
          </cell>
          <cell r="P90">
            <v>4.5755999999999997</v>
          </cell>
          <cell r="Q90">
            <v>4.8014800020602486</v>
          </cell>
          <cell r="R90">
            <v>6.3100000000000003E-2</v>
          </cell>
          <cell r="S90">
            <v>6.3100000000000003E-2</v>
          </cell>
          <cell r="T90">
            <v>1.0146999999999999</v>
          </cell>
          <cell r="U90">
            <v>1.0146999999999999</v>
          </cell>
          <cell r="V90">
            <v>0</v>
          </cell>
          <cell r="W90">
            <v>1.3473999999999999</v>
          </cell>
          <cell r="X90">
            <v>11398.07</v>
          </cell>
          <cell r="Y90">
            <v>0</v>
          </cell>
          <cell r="Z90">
            <v>1.4463533260726062</v>
          </cell>
          <cell r="AA90">
            <v>13402.136885056816</v>
          </cell>
          <cell r="AB90">
            <v>0.1173</v>
          </cell>
          <cell r="AC90">
            <v>2800000</v>
          </cell>
          <cell r="AD90">
            <v>6000</v>
          </cell>
          <cell r="AE90">
            <v>10000000</v>
          </cell>
          <cell r="AF90">
            <v>15000</v>
          </cell>
          <cell r="AG90">
            <v>1200000</v>
          </cell>
          <cell r="AQ90">
            <v>3</v>
          </cell>
          <cell r="AR90" t="str">
            <v>kW</v>
          </cell>
          <cell r="AS90" t="str">
            <v>X</v>
          </cell>
        </row>
        <row r="91">
          <cell r="B91">
            <v>77</v>
          </cell>
          <cell r="C91" t="str">
            <v>GENERAL SERVICE</v>
          </cell>
          <cell r="D91" t="str">
            <v>Large Use (&gt; 5000 kW)</v>
          </cell>
          <cell r="E91" t="str">
            <v>B</v>
          </cell>
          <cell r="F91" t="str">
            <v/>
          </cell>
          <cell r="G91" t="str">
            <v/>
          </cell>
          <cell r="H91">
            <v>0</v>
          </cell>
          <cell r="K91">
            <v>0</v>
          </cell>
          <cell r="L91">
            <v>0</v>
          </cell>
          <cell r="M91">
            <v>0</v>
          </cell>
          <cell r="P91">
            <v>0</v>
          </cell>
          <cell r="Q91">
            <v>0</v>
          </cell>
          <cell r="T91">
            <v>1</v>
          </cell>
          <cell r="U91">
            <v>1</v>
          </cell>
          <cell r="V91">
            <v>0</v>
          </cell>
          <cell r="W91">
            <v>0</v>
          </cell>
          <cell r="X91">
            <v>0</v>
          </cell>
          <cell r="Y91">
            <v>0</v>
          </cell>
          <cell r="Z91">
            <v>0</v>
          </cell>
          <cell r="AA91">
            <v>0</v>
          </cell>
          <cell r="AB91">
            <v>0</v>
          </cell>
          <cell r="AC91">
            <v>2800000</v>
          </cell>
          <cell r="AD91">
            <v>6000</v>
          </cell>
          <cell r="AE91">
            <v>10000000</v>
          </cell>
          <cell r="AF91">
            <v>15000</v>
          </cell>
          <cell r="AG91">
            <v>1200000</v>
          </cell>
          <cell r="AH91">
            <v>0</v>
          </cell>
          <cell r="AI91">
            <v>0</v>
          </cell>
          <cell r="AJ91">
            <v>0</v>
          </cell>
          <cell r="AK91">
            <v>0</v>
          </cell>
          <cell r="AL91">
            <v>0</v>
          </cell>
          <cell r="AM91">
            <v>0</v>
          </cell>
          <cell r="AN91">
            <v>0</v>
          </cell>
          <cell r="AO91">
            <v>0</v>
          </cell>
          <cell r="AP91">
            <v>0</v>
          </cell>
          <cell r="AQ91">
            <v>3</v>
          </cell>
          <cell r="AR91" t="str">
            <v>kW</v>
          </cell>
          <cell r="AS91" t="str">
            <v/>
          </cell>
        </row>
        <row r="92">
          <cell r="B92">
            <v>78</v>
          </cell>
          <cell r="C92" t="str">
            <v>GENERAL SERVICE</v>
          </cell>
          <cell r="D92" t="str">
            <v>Large Use (&gt; 5000 kW)</v>
          </cell>
          <cell r="E92" t="str">
            <v>C</v>
          </cell>
          <cell r="F92" t="str">
            <v/>
          </cell>
          <cell r="G92" t="str">
            <v/>
          </cell>
          <cell r="H92">
            <v>0</v>
          </cell>
          <cell r="K92">
            <v>0</v>
          </cell>
          <cell r="L92">
            <v>0</v>
          </cell>
          <cell r="M92">
            <v>0</v>
          </cell>
          <cell r="P92">
            <v>0</v>
          </cell>
          <cell r="Q92">
            <v>0</v>
          </cell>
          <cell r="T92">
            <v>1</v>
          </cell>
          <cell r="U92">
            <v>1</v>
          </cell>
          <cell r="V92">
            <v>0</v>
          </cell>
          <cell r="W92">
            <v>0</v>
          </cell>
          <cell r="X92">
            <v>0</v>
          </cell>
          <cell r="Y92">
            <v>0</v>
          </cell>
          <cell r="Z92">
            <v>0</v>
          </cell>
          <cell r="AA92">
            <v>0</v>
          </cell>
          <cell r="AB92">
            <v>0</v>
          </cell>
          <cell r="AC92">
            <v>2800000</v>
          </cell>
          <cell r="AD92">
            <v>6000</v>
          </cell>
          <cell r="AE92">
            <v>10000000</v>
          </cell>
          <cell r="AF92">
            <v>15000</v>
          </cell>
          <cell r="AG92">
            <v>1200000</v>
          </cell>
          <cell r="AH92">
            <v>0</v>
          </cell>
          <cell r="AI92">
            <v>0</v>
          </cell>
          <cell r="AJ92">
            <v>0</v>
          </cell>
          <cell r="AK92">
            <v>0</v>
          </cell>
          <cell r="AL92">
            <v>0</v>
          </cell>
          <cell r="AM92">
            <v>0</v>
          </cell>
          <cell r="AN92">
            <v>0</v>
          </cell>
          <cell r="AO92">
            <v>0</v>
          </cell>
          <cell r="AP92">
            <v>0</v>
          </cell>
          <cell r="AQ92">
            <v>3</v>
          </cell>
          <cell r="AR92" t="str">
            <v>kW</v>
          </cell>
          <cell r="AS92" t="str">
            <v/>
          </cell>
        </row>
        <row r="93">
          <cell r="B93">
            <v>79</v>
          </cell>
          <cell r="C93" t="str">
            <v>GENERAL SERVICE</v>
          </cell>
          <cell r="D93" t="str">
            <v>Large Use (&gt; 5000 kW)</v>
          </cell>
          <cell r="E93" t="str">
            <v>D</v>
          </cell>
          <cell r="F93" t="str">
            <v/>
          </cell>
          <cell r="G93" t="str">
            <v/>
          </cell>
          <cell r="H93">
            <v>0</v>
          </cell>
          <cell r="K93">
            <v>0</v>
          </cell>
          <cell r="L93">
            <v>0</v>
          </cell>
          <cell r="M93">
            <v>0</v>
          </cell>
          <cell r="P93">
            <v>0</v>
          </cell>
          <cell r="Q93">
            <v>0</v>
          </cell>
          <cell r="T93">
            <v>1</v>
          </cell>
          <cell r="U93">
            <v>1</v>
          </cell>
          <cell r="V93">
            <v>0</v>
          </cell>
          <cell r="W93">
            <v>0</v>
          </cell>
          <cell r="X93">
            <v>0</v>
          </cell>
          <cell r="Y93">
            <v>0</v>
          </cell>
          <cell r="Z93">
            <v>0</v>
          </cell>
          <cell r="AA93">
            <v>0</v>
          </cell>
          <cell r="AB93">
            <v>0</v>
          </cell>
          <cell r="AC93">
            <v>2800000</v>
          </cell>
          <cell r="AD93">
            <v>6000</v>
          </cell>
          <cell r="AE93">
            <v>10000000</v>
          </cell>
          <cell r="AF93">
            <v>15000</v>
          </cell>
          <cell r="AG93">
            <v>1200000</v>
          </cell>
          <cell r="AH93">
            <v>0</v>
          </cell>
          <cell r="AI93">
            <v>0</v>
          </cell>
          <cell r="AJ93">
            <v>0</v>
          </cell>
          <cell r="AK93">
            <v>0</v>
          </cell>
          <cell r="AL93">
            <v>0</v>
          </cell>
          <cell r="AM93">
            <v>0</v>
          </cell>
          <cell r="AN93">
            <v>0</v>
          </cell>
          <cell r="AO93">
            <v>0</v>
          </cell>
          <cell r="AP93">
            <v>0</v>
          </cell>
          <cell r="AQ93">
            <v>3</v>
          </cell>
          <cell r="AR93" t="str">
            <v>kW</v>
          </cell>
          <cell r="AS93" t="str">
            <v/>
          </cell>
        </row>
        <row r="94">
          <cell r="B94">
            <v>80</v>
          </cell>
          <cell r="C94" t="str">
            <v>GENERAL SERVICE</v>
          </cell>
          <cell r="D94" t="str">
            <v>Unmetered Scattered Load</v>
          </cell>
          <cell r="E94" t="str">
            <v>A</v>
          </cell>
          <cell r="F94" t="str">
            <v>X</v>
          </cell>
          <cell r="G94" t="str">
            <v>X</v>
          </cell>
          <cell r="H94">
            <v>9.4000000000000004E-3</v>
          </cell>
          <cell r="I94">
            <v>6.1999999999999998E-3</v>
          </cell>
          <cell r="J94">
            <v>7.0000000000000001E-3</v>
          </cell>
          <cell r="K94">
            <v>2.2599999999999999E-2</v>
          </cell>
          <cell r="L94">
            <v>2.3073120281894101E-2</v>
          </cell>
          <cell r="M94">
            <v>0</v>
          </cell>
          <cell r="Q94">
            <v>0</v>
          </cell>
          <cell r="R94">
            <v>6.3100000000000003E-2</v>
          </cell>
          <cell r="S94">
            <v>6.3100000000000003E-2</v>
          </cell>
          <cell r="T94">
            <v>1.0422</v>
          </cell>
          <cell r="U94">
            <v>1.0421</v>
          </cell>
          <cell r="V94">
            <v>1.01E-2</v>
          </cell>
          <cell r="W94">
            <v>0</v>
          </cell>
          <cell r="X94">
            <v>0.41</v>
          </cell>
          <cell r="Y94">
            <v>8.5264067839129192E-3</v>
          </cell>
          <cell r="Z94">
            <v>0</v>
          </cell>
          <cell r="AA94">
            <v>0.42118394956678262</v>
          </cell>
          <cell r="AB94">
            <v>1.8E-3</v>
          </cell>
          <cell r="AQ94">
            <v>0</v>
          </cell>
          <cell r="AR94" t="str">
            <v>kWh</v>
          </cell>
          <cell r="AS94" t="str">
            <v>X</v>
          </cell>
        </row>
        <row r="95">
          <cell r="B95">
            <v>81</v>
          </cell>
          <cell r="C95" t="str">
            <v>GENERAL SERVICE</v>
          </cell>
          <cell r="D95" t="str">
            <v>Unmetered Scattered Load</v>
          </cell>
          <cell r="E95" t="str">
            <v>B</v>
          </cell>
          <cell r="F95" t="str">
            <v/>
          </cell>
          <cell r="G95" t="str">
            <v/>
          </cell>
          <cell r="H95">
            <v>0</v>
          </cell>
          <cell r="K95">
            <v>0</v>
          </cell>
          <cell r="L95">
            <v>0</v>
          </cell>
          <cell r="M95">
            <v>0</v>
          </cell>
          <cell r="Q95">
            <v>0</v>
          </cell>
          <cell r="T95">
            <v>1</v>
          </cell>
          <cell r="U95">
            <v>1</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t="str">
            <v>kWh</v>
          </cell>
          <cell r="AS95" t="str">
            <v/>
          </cell>
        </row>
        <row r="96">
          <cell r="B96">
            <v>82</v>
          </cell>
          <cell r="C96" t="str">
            <v>GENERAL SERVICE</v>
          </cell>
          <cell r="D96" t="str">
            <v>Unmetered Scattered Load</v>
          </cell>
          <cell r="E96" t="str">
            <v>C</v>
          </cell>
          <cell r="F96" t="str">
            <v/>
          </cell>
          <cell r="G96" t="str">
            <v/>
          </cell>
          <cell r="H96">
            <v>0</v>
          </cell>
          <cell r="K96">
            <v>0</v>
          </cell>
          <cell r="L96">
            <v>0</v>
          </cell>
          <cell r="M96">
            <v>0</v>
          </cell>
          <cell r="Q96">
            <v>0</v>
          </cell>
          <cell r="T96">
            <v>1</v>
          </cell>
          <cell r="U96">
            <v>1</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t="str">
            <v>kWh</v>
          </cell>
          <cell r="AS96" t="str">
            <v/>
          </cell>
        </row>
        <row r="97">
          <cell r="B97">
            <v>83</v>
          </cell>
          <cell r="C97" t="str">
            <v>GENERAL SERVICE</v>
          </cell>
          <cell r="D97" t="str">
            <v>Unmetered Scattered Load</v>
          </cell>
          <cell r="E97" t="str">
            <v>D</v>
          </cell>
          <cell r="F97" t="str">
            <v/>
          </cell>
          <cell r="G97" t="str">
            <v/>
          </cell>
          <cell r="H97">
            <v>0</v>
          </cell>
          <cell r="K97">
            <v>0</v>
          </cell>
          <cell r="L97">
            <v>0</v>
          </cell>
          <cell r="M97">
            <v>0</v>
          </cell>
          <cell r="Q97">
            <v>0</v>
          </cell>
          <cell r="T97">
            <v>1</v>
          </cell>
          <cell r="U97">
            <v>1</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t="str">
            <v>kWh</v>
          </cell>
          <cell r="AS97" t="str">
            <v/>
          </cell>
        </row>
        <row r="98">
          <cell r="B98">
            <v>84</v>
          </cell>
          <cell r="C98" t="str">
            <v/>
          </cell>
          <cell r="D98" t="str">
            <v/>
          </cell>
          <cell r="F98" t="str">
            <v/>
          </cell>
          <cell r="G98" t="str">
            <v/>
          </cell>
          <cell r="AQ98">
            <v>0</v>
          </cell>
          <cell r="AR98">
            <v>0</v>
          </cell>
          <cell r="AS98" t="str">
            <v/>
          </cell>
        </row>
        <row r="99">
          <cell r="B99">
            <v>85</v>
          </cell>
          <cell r="C99" t="str">
            <v/>
          </cell>
          <cell r="D99" t="str">
            <v>Sentinel Lighting</v>
          </cell>
          <cell r="E99" t="str">
            <v>A</v>
          </cell>
          <cell r="F99" t="str">
            <v>X</v>
          </cell>
          <cell r="G99" t="str">
            <v>X</v>
          </cell>
          <cell r="H99">
            <v>0</v>
          </cell>
          <cell r="I99">
            <v>6.1999999999999998E-3</v>
          </cell>
          <cell r="J99">
            <v>7.0000000000000001E-3</v>
          </cell>
          <cell r="K99">
            <v>1.32E-2</v>
          </cell>
          <cell r="L99">
            <v>1.32E-2</v>
          </cell>
          <cell r="M99">
            <v>2.9874999999999998</v>
          </cell>
          <cell r="P99">
            <v>2.9874999999999998</v>
          </cell>
          <cell r="Q99">
            <v>3.1373370194960009</v>
          </cell>
          <cell r="R99">
            <v>6.3100000000000003E-2</v>
          </cell>
          <cell r="S99">
            <v>6.3100000000000003E-2</v>
          </cell>
          <cell r="T99">
            <v>1.0422</v>
          </cell>
          <cell r="U99">
            <v>1.0421</v>
          </cell>
          <cell r="V99">
            <v>0</v>
          </cell>
          <cell r="W99">
            <v>1.8526</v>
          </cell>
          <cell r="X99">
            <v>0.41</v>
          </cell>
          <cell r="Y99">
            <v>0</v>
          </cell>
          <cell r="Z99">
            <v>1.5874314177096485</v>
          </cell>
          <cell r="AA99">
            <v>0.48552546158967252</v>
          </cell>
          <cell r="AB99">
            <v>0.5121</v>
          </cell>
          <cell r="AC99">
            <v>150</v>
          </cell>
          <cell r="AD99">
            <v>0.5</v>
          </cell>
          <cell r="AE99">
            <v>200</v>
          </cell>
          <cell r="AF99">
            <v>1</v>
          </cell>
          <cell r="AQ99">
            <v>2</v>
          </cell>
          <cell r="AR99" t="str">
            <v>kW</v>
          </cell>
          <cell r="AS99" t="str">
            <v>X</v>
          </cell>
        </row>
        <row r="100">
          <cell r="B100">
            <v>86</v>
          </cell>
          <cell r="C100" t="str">
            <v/>
          </cell>
          <cell r="D100" t="str">
            <v>Sentinel Lighting</v>
          </cell>
          <cell r="E100" t="str">
            <v>B</v>
          </cell>
          <cell r="F100" t="str">
            <v/>
          </cell>
          <cell r="G100" t="str">
            <v/>
          </cell>
          <cell r="H100">
            <v>0</v>
          </cell>
          <cell r="K100">
            <v>0</v>
          </cell>
          <cell r="L100">
            <v>0</v>
          </cell>
          <cell r="M100">
            <v>0</v>
          </cell>
          <cell r="P100">
            <v>0</v>
          </cell>
          <cell r="Q100">
            <v>0</v>
          </cell>
          <cell r="T100">
            <v>1</v>
          </cell>
          <cell r="U100">
            <v>1</v>
          </cell>
          <cell r="V100">
            <v>0</v>
          </cell>
          <cell r="W100">
            <v>0</v>
          </cell>
          <cell r="X100">
            <v>0</v>
          </cell>
          <cell r="Y100">
            <v>0</v>
          </cell>
          <cell r="Z100">
            <v>0</v>
          </cell>
          <cell r="AA100">
            <v>0</v>
          </cell>
          <cell r="AB100">
            <v>0</v>
          </cell>
          <cell r="AC100">
            <v>150</v>
          </cell>
          <cell r="AD100">
            <v>0.5</v>
          </cell>
          <cell r="AE100">
            <v>200</v>
          </cell>
          <cell r="AF100">
            <v>1</v>
          </cell>
          <cell r="AG100">
            <v>0</v>
          </cell>
          <cell r="AH100">
            <v>0</v>
          </cell>
          <cell r="AI100">
            <v>0</v>
          </cell>
          <cell r="AJ100">
            <v>0</v>
          </cell>
          <cell r="AK100">
            <v>0</v>
          </cell>
          <cell r="AL100">
            <v>0</v>
          </cell>
          <cell r="AM100">
            <v>0</v>
          </cell>
          <cell r="AN100">
            <v>0</v>
          </cell>
          <cell r="AO100">
            <v>0</v>
          </cell>
          <cell r="AP100">
            <v>0</v>
          </cell>
          <cell r="AQ100">
            <v>2</v>
          </cell>
          <cell r="AR100" t="str">
            <v>kW</v>
          </cell>
          <cell r="AS100" t="str">
            <v/>
          </cell>
        </row>
        <row r="101">
          <cell r="B101">
            <v>87</v>
          </cell>
          <cell r="C101" t="str">
            <v/>
          </cell>
          <cell r="D101" t="str">
            <v>Sentinel Lighting</v>
          </cell>
          <cell r="E101" t="str">
            <v>C</v>
          </cell>
          <cell r="F101" t="str">
            <v/>
          </cell>
          <cell r="G101" t="str">
            <v/>
          </cell>
          <cell r="H101">
            <v>0</v>
          </cell>
          <cell r="K101">
            <v>0</v>
          </cell>
          <cell r="L101">
            <v>0</v>
          </cell>
          <cell r="M101">
            <v>0</v>
          </cell>
          <cell r="P101">
            <v>0</v>
          </cell>
          <cell r="Q101">
            <v>0</v>
          </cell>
          <cell r="T101">
            <v>1</v>
          </cell>
          <cell r="U101">
            <v>1</v>
          </cell>
          <cell r="V101">
            <v>0</v>
          </cell>
          <cell r="W101">
            <v>0</v>
          </cell>
          <cell r="X101">
            <v>0</v>
          </cell>
          <cell r="Y101">
            <v>0</v>
          </cell>
          <cell r="Z101">
            <v>0</v>
          </cell>
          <cell r="AA101">
            <v>0</v>
          </cell>
          <cell r="AB101">
            <v>0</v>
          </cell>
          <cell r="AC101">
            <v>150</v>
          </cell>
          <cell r="AD101">
            <v>0.5</v>
          </cell>
          <cell r="AE101">
            <v>200</v>
          </cell>
          <cell r="AF101">
            <v>1</v>
          </cell>
          <cell r="AG101">
            <v>0</v>
          </cell>
          <cell r="AH101">
            <v>0</v>
          </cell>
          <cell r="AI101">
            <v>0</v>
          </cell>
          <cell r="AJ101">
            <v>0</v>
          </cell>
          <cell r="AK101">
            <v>0</v>
          </cell>
          <cell r="AL101">
            <v>0</v>
          </cell>
          <cell r="AM101">
            <v>0</v>
          </cell>
          <cell r="AN101">
            <v>0</v>
          </cell>
          <cell r="AO101">
            <v>0</v>
          </cell>
          <cell r="AP101">
            <v>0</v>
          </cell>
          <cell r="AQ101">
            <v>2</v>
          </cell>
          <cell r="AR101" t="str">
            <v>kW</v>
          </cell>
          <cell r="AS101" t="str">
            <v/>
          </cell>
        </row>
        <row r="102">
          <cell r="B102">
            <v>88</v>
          </cell>
          <cell r="C102" t="str">
            <v/>
          </cell>
          <cell r="D102" t="str">
            <v>Sentinel Lighting</v>
          </cell>
          <cell r="E102" t="str">
            <v>D</v>
          </cell>
          <cell r="F102" t="str">
            <v/>
          </cell>
          <cell r="G102" t="str">
            <v/>
          </cell>
          <cell r="H102">
            <v>0</v>
          </cell>
          <cell r="K102">
            <v>0</v>
          </cell>
          <cell r="L102">
            <v>0</v>
          </cell>
          <cell r="M102">
            <v>0</v>
          </cell>
          <cell r="P102">
            <v>0</v>
          </cell>
          <cell r="Q102">
            <v>0</v>
          </cell>
          <cell r="T102">
            <v>1</v>
          </cell>
          <cell r="U102">
            <v>1</v>
          </cell>
          <cell r="V102">
            <v>0</v>
          </cell>
          <cell r="W102">
            <v>0</v>
          </cell>
          <cell r="X102">
            <v>0</v>
          </cell>
          <cell r="Y102">
            <v>0</v>
          </cell>
          <cell r="Z102">
            <v>0</v>
          </cell>
          <cell r="AA102">
            <v>0</v>
          </cell>
          <cell r="AB102">
            <v>0</v>
          </cell>
          <cell r="AC102">
            <v>150</v>
          </cell>
          <cell r="AD102">
            <v>0.5</v>
          </cell>
          <cell r="AE102">
            <v>200</v>
          </cell>
          <cell r="AF102">
            <v>1</v>
          </cell>
          <cell r="AG102">
            <v>0</v>
          </cell>
          <cell r="AH102">
            <v>0</v>
          </cell>
          <cell r="AI102">
            <v>0</v>
          </cell>
          <cell r="AJ102">
            <v>0</v>
          </cell>
          <cell r="AK102">
            <v>0</v>
          </cell>
          <cell r="AL102">
            <v>0</v>
          </cell>
          <cell r="AM102">
            <v>0</v>
          </cell>
          <cell r="AN102">
            <v>0</v>
          </cell>
          <cell r="AO102">
            <v>0</v>
          </cell>
          <cell r="AP102">
            <v>0</v>
          </cell>
          <cell r="AQ102">
            <v>2</v>
          </cell>
          <cell r="AR102" t="str">
            <v>kW</v>
          </cell>
          <cell r="AS102" t="str">
            <v/>
          </cell>
        </row>
        <row r="103">
          <cell r="B103">
            <v>89</v>
          </cell>
          <cell r="C103" t="str">
            <v/>
          </cell>
          <cell r="D103" t="str">
            <v>Street Lighting</v>
          </cell>
          <cell r="E103" t="str">
            <v>A</v>
          </cell>
          <cell r="F103" t="str">
            <v>X</v>
          </cell>
          <cell r="G103" t="str">
            <v>X</v>
          </cell>
          <cell r="H103">
            <v>0</v>
          </cell>
          <cell r="I103">
            <v>6.1999999999999998E-3</v>
          </cell>
          <cell r="J103">
            <v>7.0000000000000001E-3</v>
          </cell>
          <cell r="K103">
            <v>1.32E-2</v>
          </cell>
          <cell r="L103">
            <v>1.32E-2</v>
          </cell>
          <cell r="M103">
            <v>2.9836999999999998</v>
          </cell>
          <cell r="P103">
            <v>2.9836999999999998</v>
          </cell>
          <cell r="Q103">
            <v>3.1333437044737584</v>
          </cell>
          <cell r="R103">
            <v>6.3100000000000003E-2</v>
          </cell>
          <cell r="S103">
            <v>6.3100000000000003E-2</v>
          </cell>
          <cell r="T103">
            <v>1.0422</v>
          </cell>
          <cell r="U103">
            <v>1.0421</v>
          </cell>
          <cell r="V103">
            <v>0</v>
          </cell>
          <cell r="W103">
            <v>1.2936000000000001</v>
          </cell>
          <cell r="X103">
            <v>0.24</v>
          </cell>
          <cell r="Y103">
            <v>0</v>
          </cell>
          <cell r="Z103">
            <v>1.4143537706275209</v>
          </cell>
          <cell r="AA103">
            <v>0.28403054551970969</v>
          </cell>
          <cell r="AB103">
            <v>9.8500000000000004E-2</v>
          </cell>
          <cell r="AC103">
            <v>150</v>
          </cell>
          <cell r="AD103">
            <v>0.5</v>
          </cell>
          <cell r="AQ103">
            <v>1</v>
          </cell>
          <cell r="AR103" t="str">
            <v>kW</v>
          </cell>
          <cell r="AS103" t="str">
            <v>X</v>
          </cell>
        </row>
        <row r="104">
          <cell r="B104">
            <v>90</v>
          </cell>
          <cell r="C104" t="str">
            <v/>
          </cell>
          <cell r="D104" t="str">
            <v>Street Lighting</v>
          </cell>
          <cell r="E104" t="str">
            <v>B</v>
          </cell>
          <cell r="F104" t="str">
            <v/>
          </cell>
          <cell r="G104" t="str">
            <v/>
          </cell>
          <cell r="H104">
            <v>0</v>
          </cell>
          <cell r="K104">
            <v>0</v>
          </cell>
          <cell r="L104">
            <v>0</v>
          </cell>
          <cell r="M104">
            <v>0</v>
          </cell>
          <cell r="P104">
            <v>0</v>
          </cell>
          <cell r="Q104">
            <v>0</v>
          </cell>
          <cell r="T104">
            <v>1</v>
          </cell>
          <cell r="U104">
            <v>1</v>
          </cell>
          <cell r="V104">
            <v>0</v>
          </cell>
          <cell r="W104">
            <v>0</v>
          </cell>
          <cell r="X104">
            <v>0</v>
          </cell>
          <cell r="Y104">
            <v>0</v>
          </cell>
          <cell r="Z104">
            <v>0</v>
          </cell>
          <cell r="AA104">
            <v>0</v>
          </cell>
          <cell r="AB104">
            <v>0</v>
          </cell>
          <cell r="AC104">
            <v>150</v>
          </cell>
          <cell r="AD104">
            <v>0.5</v>
          </cell>
          <cell r="AE104">
            <v>0</v>
          </cell>
          <cell r="AF104">
            <v>0</v>
          </cell>
          <cell r="AG104">
            <v>0</v>
          </cell>
          <cell r="AH104">
            <v>0</v>
          </cell>
          <cell r="AI104">
            <v>0</v>
          </cell>
          <cell r="AJ104">
            <v>0</v>
          </cell>
          <cell r="AK104">
            <v>0</v>
          </cell>
          <cell r="AL104">
            <v>0</v>
          </cell>
          <cell r="AM104">
            <v>0</v>
          </cell>
          <cell r="AN104">
            <v>0</v>
          </cell>
          <cell r="AO104">
            <v>0</v>
          </cell>
          <cell r="AP104">
            <v>0</v>
          </cell>
          <cell r="AQ104">
            <v>1</v>
          </cell>
          <cell r="AR104" t="str">
            <v>kW</v>
          </cell>
          <cell r="AS104" t="str">
            <v/>
          </cell>
        </row>
        <row r="105">
          <cell r="B105">
            <v>91</v>
          </cell>
          <cell r="C105" t="str">
            <v/>
          </cell>
          <cell r="D105" t="str">
            <v>Street Lighting</v>
          </cell>
          <cell r="E105" t="str">
            <v>C</v>
          </cell>
          <cell r="F105" t="str">
            <v/>
          </cell>
          <cell r="G105" t="str">
            <v/>
          </cell>
          <cell r="H105">
            <v>0</v>
          </cell>
          <cell r="K105">
            <v>0</v>
          </cell>
          <cell r="L105">
            <v>0</v>
          </cell>
          <cell r="M105">
            <v>0</v>
          </cell>
          <cell r="P105">
            <v>0</v>
          </cell>
          <cell r="Q105">
            <v>0</v>
          </cell>
          <cell r="T105">
            <v>1</v>
          </cell>
          <cell r="U105">
            <v>1</v>
          </cell>
          <cell r="V105">
            <v>0</v>
          </cell>
          <cell r="W105">
            <v>0</v>
          </cell>
          <cell r="X105">
            <v>0</v>
          </cell>
          <cell r="Y105">
            <v>0</v>
          </cell>
          <cell r="Z105">
            <v>0</v>
          </cell>
          <cell r="AA105">
            <v>0</v>
          </cell>
          <cell r="AB105">
            <v>0</v>
          </cell>
          <cell r="AC105">
            <v>150</v>
          </cell>
          <cell r="AD105">
            <v>0.5</v>
          </cell>
          <cell r="AE105">
            <v>0</v>
          </cell>
          <cell r="AF105">
            <v>0</v>
          </cell>
          <cell r="AG105">
            <v>0</v>
          </cell>
          <cell r="AH105">
            <v>0</v>
          </cell>
          <cell r="AI105">
            <v>0</v>
          </cell>
          <cell r="AJ105">
            <v>0</v>
          </cell>
          <cell r="AK105">
            <v>0</v>
          </cell>
          <cell r="AL105">
            <v>0</v>
          </cell>
          <cell r="AM105">
            <v>0</v>
          </cell>
          <cell r="AN105">
            <v>0</v>
          </cell>
          <cell r="AO105">
            <v>0</v>
          </cell>
          <cell r="AP105">
            <v>0</v>
          </cell>
          <cell r="AQ105">
            <v>1</v>
          </cell>
          <cell r="AR105" t="str">
            <v>kW</v>
          </cell>
          <cell r="AS105" t="str">
            <v/>
          </cell>
        </row>
        <row r="106">
          <cell r="B106">
            <v>92</v>
          </cell>
          <cell r="C106" t="str">
            <v/>
          </cell>
          <cell r="D106" t="str">
            <v>Street Lighting</v>
          </cell>
          <cell r="E106" t="str">
            <v>D</v>
          </cell>
          <cell r="F106" t="str">
            <v/>
          </cell>
          <cell r="G106" t="str">
            <v/>
          </cell>
          <cell r="H106">
            <v>0</v>
          </cell>
          <cell r="K106">
            <v>0</v>
          </cell>
          <cell r="L106">
            <v>0</v>
          </cell>
          <cell r="M106">
            <v>0</v>
          </cell>
          <cell r="P106">
            <v>0</v>
          </cell>
          <cell r="Q106">
            <v>0</v>
          </cell>
          <cell r="T106">
            <v>1</v>
          </cell>
          <cell r="U106">
            <v>1</v>
          </cell>
          <cell r="V106">
            <v>0</v>
          </cell>
          <cell r="W106">
            <v>0</v>
          </cell>
          <cell r="X106">
            <v>0</v>
          </cell>
          <cell r="Y106">
            <v>0</v>
          </cell>
          <cell r="Z106">
            <v>0</v>
          </cell>
          <cell r="AA106">
            <v>0</v>
          </cell>
          <cell r="AB106">
            <v>0</v>
          </cell>
          <cell r="AC106">
            <v>150</v>
          </cell>
          <cell r="AD106">
            <v>0.5</v>
          </cell>
          <cell r="AE106">
            <v>0</v>
          </cell>
          <cell r="AF106">
            <v>0</v>
          </cell>
          <cell r="AG106">
            <v>0</v>
          </cell>
          <cell r="AH106">
            <v>0</v>
          </cell>
          <cell r="AI106">
            <v>0</v>
          </cell>
          <cell r="AJ106">
            <v>0</v>
          </cell>
          <cell r="AK106">
            <v>0</v>
          </cell>
          <cell r="AL106">
            <v>0</v>
          </cell>
          <cell r="AM106">
            <v>0</v>
          </cell>
          <cell r="AN106">
            <v>0</v>
          </cell>
          <cell r="AO106">
            <v>0</v>
          </cell>
          <cell r="AP106">
            <v>0</v>
          </cell>
          <cell r="AQ106">
            <v>1</v>
          </cell>
          <cell r="AR106" t="str">
            <v>kW</v>
          </cell>
          <cell r="AS106" t="str">
            <v/>
          </cell>
        </row>
        <row r="107">
          <cell r="B107">
            <v>93</v>
          </cell>
          <cell r="C107" t="str">
            <v/>
          </cell>
          <cell r="D107" t="str">
            <v>Back-up/Standby Power</v>
          </cell>
          <cell r="E107" t="str">
            <v>A</v>
          </cell>
          <cell r="F107" t="str">
            <v/>
          </cell>
          <cell r="G107" t="str">
            <v/>
          </cell>
          <cell r="H107">
            <v>0</v>
          </cell>
          <cell r="K107">
            <v>0</v>
          </cell>
          <cell r="L107">
            <v>0</v>
          </cell>
          <cell r="M107">
            <v>0</v>
          </cell>
          <cell r="P107">
            <v>0</v>
          </cell>
          <cell r="Q107">
            <v>0</v>
          </cell>
          <cell r="T107">
            <v>1</v>
          </cell>
          <cell r="U107">
            <v>1</v>
          </cell>
          <cell r="V107">
            <v>0</v>
          </cell>
          <cell r="W107">
            <v>0</v>
          </cell>
          <cell r="X107">
            <v>0</v>
          </cell>
          <cell r="Y107">
            <v>0</v>
          </cell>
          <cell r="Z107">
            <v>0</v>
          </cell>
          <cell r="AA107">
            <v>0</v>
          </cell>
          <cell r="AB107">
            <v>0</v>
          </cell>
          <cell r="AQ107">
            <v>0</v>
          </cell>
          <cell r="AR107" t="str">
            <v>kW</v>
          </cell>
          <cell r="AS107" t="str">
            <v/>
          </cell>
        </row>
        <row r="108">
          <cell r="B108">
            <v>94</v>
          </cell>
          <cell r="C108" t="str">
            <v/>
          </cell>
          <cell r="D108" t="str">
            <v>Back-up/Standby Power</v>
          </cell>
          <cell r="E108" t="str">
            <v>B</v>
          </cell>
          <cell r="F108" t="str">
            <v/>
          </cell>
          <cell r="G108" t="str">
            <v/>
          </cell>
          <cell r="H108">
            <v>0</v>
          </cell>
          <cell r="K108">
            <v>0</v>
          </cell>
          <cell r="L108">
            <v>0</v>
          </cell>
          <cell r="M108">
            <v>0</v>
          </cell>
          <cell r="P108">
            <v>0</v>
          </cell>
          <cell r="Q108">
            <v>0</v>
          </cell>
          <cell r="T108">
            <v>1</v>
          </cell>
          <cell r="U108">
            <v>1</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v>0</v>
          </cell>
          <cell r="AN108">
            <v>0</v>
          </cell>
          <cell r="AO108">
            <v>0</v>
          </cell>
          <cell r="AP108">
            <v>0</v>
          </cell>
          <cell r="AQ108">
            <v>0</v>
          </cell>
          <cell r="AR108" t="str">
            <v>kW</v>
          </cell>
          <cell r="AS108" t="str">
            <v/>
          </cell>
        </row>
        <row r="109">
          <cell r="B109">
            <v>95</v>
          </cell>
          <cell r="C109" t="str">
            <v/>
          </cell>
          <cell r="D109" t="str">
            <v>Back-up/Standby Power</v>
          </cell>
          <cell r="E109" t="str">
            <v>C</v>
          </cell>
          <cell r="F109" t="str">
            <v/>
          </cell>
          <cell r="G109" t="str">
            <v/>
          </cell>
          <cell r="H109">
            <v>0</v>
          </cell>
          <cell r="K109">
            <v>0</v>
          </cell>
          <cell r="L109">
            <v>0</v>
          </cell>
          <cell r="M109">
            <v>0</v>
          </cell>
          <cell r="P109">
            <v>0</v>
          </cell>
          <cell r="Q109">
            <v>0</v>
          </cell>
          <cell r="T109">
            <v>1</v>
          </cell>
          <cell r="U109">
            <v>1</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t="str">
            <v>kW</v>
          </cell>
          <cell r="AS109" t="str">
            <v/>
          </cell>
        </row>
        <row r="110">
          <cell r="B110">
            <v>96</v>
          </cell>
          <cell r="C110" t="str">
            <v/>
          </cell>
          <cell r="D110" t="str">
            <v>Back-up/Standby Power</v>
          </cell>
          <cell r="E110" t="str">
            <v>D</v>
          </cell>
          <cell r="F110" t="str">
            <v/>
          </cell>
          <cell r="G110" t="str">
            <v/>
          </cell>
          <cell r="H110">
            <v>0</v>
          </cell>
          <cell r="K110">
            <v>0</v>
          </cell>
          <cell r="L110">
            <v>0</v>
          </cell>
          <cell r="M110">
            <v>0</v>
          </cell>
          <cell r="P110">
            <v>0</v>
          </cell>
          <cell r="Q110">
            <v>0</v>
          </cell>
          <cell r="T110">
            <v>1</v>
          </cell>
          <cell r="U110">
            <v>1</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t="str">
            <v>kW</v>
          </cell>
          <cell r="AS110" t="str">
            <v/>
          </cell>
        </row>
        <row r="111">
          <cell r="B111">
            <v>97</v>
          </cell>
          <cell r="C111" t="str">
            <v/>
          </cell>
          <cell r="D111" t="str">
            <v>Other (specify) . . . . . . . .</v>
          </cell>
          <cell r="E111" t="str">
            <v>A</v>
          </cell>
          <cell r="F111" t="str">
            <v/>
          </cell>
          <cell r="G111" t="str">
            <v/>
          </cell>
          <cell r="H111">
            <v>0</v>
          </cell>
          <cell r="K111">
            <v>0</v>
          </cell>
          <cell r="L111">
            <v>0</v>
          </cell>
          <cell r="M111">
            <v>0</v>
          </cell>
          <cell r="P111">
            <v>0</v>
          </cell>
          <cell r="Q111">
            <v>0</v>
          </cell>
          <cell r="T111">
            <v>1</v>
          </cell>
          <cell r="U111">
            <v>1</v>
          </cell>
          <cell r="V111">
            <v>0</v>
          </cell>
          <cell r="W111">
            <v>0</v>
          </cell>
          <cell r="X111">
            <v>0</v>
          </cell>
          <cell r="Y111">
            <v>0</v>
          </cell>
          <cell r="Z111">
            <v>0</v>
          </cell>
          <cell r="AA111">
            <v>0</v>
          </cell>
          <cell r="AB111">
            <v>0</v>
          </cell>
          <cell r="AQ111">
            <v>0</v>
          </cell>
          <cell r="AR111" t="str">
            <v>kW</v>
          </cell>
          <cell r="AS111" t="str">
            <v/>
          </cell>
        </row>
        <row r="112">
          <cell r="B112">
            <v>98</v>
          </cell>
          <cell r="C112" t="str">
            <v/>
          </cell>
          <cell r="D112" t="str">
            <v>Other (specify) . . . . . . . .</v>
          </cell>
          <cell r="E112" t="str">
            <v>B</v>
          </cell>
          <cell r="F112" t="str">
            <v/>
          </cell>
          <cell r="G112" t="str">
            <v/>
          </cell>
          <cell r="H112">
            <v>0</v>
          </cell>
          <cell r="K112">
            <v>0</v>
          </cell>
          <cell r="L112">
            <v>0</v>
          </cell>
          <cell r="M112">
            <v>0</v>
          </cell>
          <cell r="P112">
            <v>0</v>
          </cell>
          <cell r="Q112">
            <v>0</v>
          </cell>
          <cell r="T112">
            <v>1</v>
          </cell>
          <cell r="U112">
            <v>1</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t="str">
            <v>kW</v>
          </cell>
          <cell r="AS112" t="str">
            <v/>
          </cell>
        </row>
        <row r="113">
          <cell r="B113">
            <v>99</v>
          </cell>
          <cell r="C113" t="str">
            <v/>
          </cell>
          <cell r="D113" t="str">
            <v>Other (specify) . . . . . . . .</v>
          </cell>
          <cell r="E113" t="str">
            <v>C</v>
          </cell>
          <cell r="F113" t="str">
            <v/>
          </cell>
          <cell r="G113" t="str">
            <v/>
          </cell>
          <cell r="H113">
            <v>0</v>
          </cell>
          <cell r="K113">
            <v>0</v>
          </cell>
          <cell r="L113">
            <v>0</v>
          </cell>
          <cell r="M113">
            <v>0</v>
          </cell>
          <cell r="P113">
            <v>0</v>
          </cell>
          <cell r="Q113">
            <v>0</v>
          </cell>
          <cell r="T113">
            <v>1</v>
          </cell>
          <cell r="U113">
            <v>1</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t="str">
            <v>kW</v>
          </cell>
          <cell r="AS113" t="str">
            <v/>
          </cell>
        </row>
        <row r="114">
          <cell r="B114">
            <v>100</v>
          </cell>
          <cell r="C114" t="str">
            <v/>
          </cell>
          <cell r="D114" t="str">
            <v>Other (specify) . . . . . . . .</v>
          </cell>
          <cell r="E114" t="str">
            <v>D</v>
          </cell>
          <cell r="F114" t="str">
            <v/>
          </cell>
          <cell r="G114" t="str">
            <v/>
          </cell>
          <cell r="H114">
            <v>0</v>
          </cell>
          <cell r="K114">
            <v>0</v>
          </cell>
          <cell r="L114">
            <v>0</v>
          </cell>
          <cell r="M114">
            <v>0</v>
          </cell>
          <cell r="P114">
            <v>0</v>
          </cell>
          <cell r="Q114">
            <v>0</v>
          </cell>
          <cell r="T114">
            <v>1</v>
          </cell>
          <cell r="U114">
            <v>1</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v>0</v>
          </cell>
          <cell r="AN114">
            <v>0</v>
          </cell>
          <cell r="AO114">
            <v>0</v>
          </cell>
          <cell r="AP114">
            <v>0</v>
          </cell>
          <cell r="AQ114">
            <v>0</v>
          </cell>
          <cell r="AR114" t="str">
            <v>kW</v>
          </cell>
          <cell r="AS114" t="str">
            <v/>
          </cell>
        </row>
        <row r="115">
          <cell r="B115">
            <v>101</v>
          </cell>
          <cell r="C115" t="str">
            <v/>
          </cell>
          <cell r="D115" t="str">
            <v>Other (specify) . . . . . . . .</v>
          </cell>
          <cell r="E115" t="str">
            <v>A</v>
          </cell>
          <cell r="F115" t="str">
            <v/>
          </cell>
          <cell r="G115" t="str">
            <v/>
          </cell>
          <cell r="H115">
            <v>0</v>
          </cell>
          <cell r="K115">
            <v>0</v>
          </cell>
          <cell r="L115">
            <v>0</v>
          </cell>
          <cell r="M115">
            <v>0</v>
          </cell>
          <cell r="P115">
            <v>0</v>
          </cell>
          <cell r="Q115">
            <v>0</v>
          </cell>
          <cell r="T115">
            <v>1</v>
          </cell>
          <cell r="U115">
            <v>1</v>
          </cell>
          <cell r="V115">
            <v>0</v>
          </cell>
          <cell r="W115">
            <v>0</v>
          </cell>
          <cell r="X115">
            <v>0</v>
          </cell>
          <cell r="Y115">
            <v>0</v>
          </cell>
          <cell r="Z115">
            <v>0</v>
          </cell>
          <cell r="AA115">
            <v>0</v>
          </cell>
          <cell r="AB115">
            <v>0</v>
          </cell>
          <cell r="AC115">
            <v>11000</v>
          </cell>
          <cell r="AD115">
            <v>500</v>
          </cell>
          <cell r="AE115">
            <v>15000</v>
          </cell>
          <cell r="AF115">
            <v>1000</v>
          </cell>
          <cell r="AQ115">
            <v>2</v>
          </cell>
          <cell r="AR115" t="str">
            <v>kW</v>
          </cell>
          <cell r="AS115" t="str">
            <v/>
          </cell>
        </row>
        <row r="116">
          <cell r="B116">
            <v>102</v>
          </cell>
          <cell r="C116" t="str">
            <v/>
          </cell>
          <cell r="D116" t="str">
            <v>Other (specify) . . . . . . . .</v>
          </cell>
          <cell r="E116" t="str">
            <v>B</v>
          </cell>
          <cell r="F116" t="str">
            <v/>
          </cell>
          <cell r="G116" t="str">
            <v/>
          </cell>
          <cell r="H116">
            <v>0</v>
          </cell>
          <cell r="K116">
            <v>0</v>
          </cell>
          <cell r="L116">
            <v>0</v>
          </cell>
          <cell r="M116">
            <v>0</v>
          </cell>
          <cell r="P116">
            <v>0</v>
          </cell>
          <cell r="Q116">
            <v>0</v>
          </cell>
          <cell r="T116">
            <v>1</v>
          </cell>
          <cell r="U116">
            <v>1</v>
          </cell>
          <cell r="V116">
            <v>0</v>
          </cell>
          <cell r="W116">
            <v>0</v>
          </cell>
          <cell r="X116">
            <v>0</v>
          </cell>
          <cell r="Y116">
            <v>0</v>
          </cell>
          <cell r="Z116">
            <v>0</v>
          </cell>
          <cell r="AA116">
            <v>0</v>
          </cell>
          <cell r="AB116">
            <v>0</v>
          </cell>
          <cell r="AC116">
            <v>11000</v>
          </cell>
          <cell r="AD116">
            <v>500</v>
          </cell>
          <cell r="AE116">
            <v>15000</v>
          </cell>
          <cell r="AF116">
            <v>1000</v>
          </cell>
          <cell r="AG116">
            <v>0</v>
          </cell>
          <cell r="AH116">
            <v>0</v>
          </cell>
          <cell r="AI116">
            <v>0</v>
          </cell>
          <cell r="AJ116">
            <v>0</v>
          </cell>
          <cell r="AK116">
            <v>0</v>
          </cell>
          <cell r="AL116">
            <v>0</v>
          </cell>
          <cell r="AM116">
            <v>0</v>
          </cell>
          <cell r="AN116">
            <v>0</v>
          </cell>
          <cell r="AO116">
            <v>0</v>
          </cell>
          <cell r="AP116">
            <v>0</v>
          </cell>
          <cell r="AQ116">
            <v>2</v>
          </cell>
          <cell r="AR116" t="str">
            <v>kW</v>
          </cell>
          <cell r="AS116" t="str">
            <v/>
          </cell>
        </row>
        <row r="117">
          <cell r="B117">
            <v>103</v>
          </cell>
          <cell r="C117" t="str">
            <v/>
          </cell>
          <cell r="D117" t="str">
            <v>Other (specify) . . . . . . . .</v>
          </cell>
          <cell r="E117" t="str">
            <v>C</v>
          </cell>
          <cell r="F117" t="str">
            <v/>
          </cell>
          <cell r="G117" t="str">
            <v/>
          </cell>
          <cell r="H117">
            <v>0</v>
          </cell>
          <cell r="K117">
            <v>0</v>
          </cell>
          <cell r="L117">
            <v>0</v>
          </cell>
          <cell r="M117">
            <v>0</v>
          </cell>
          <cell r="P117">
            <v>0</v>
          </cell>
          <cell r="Q117">
            <v>0</v>
          </cell>
          <cell r="T117">
            <v>1</v>
          </cell>
          <cell r="U117">
            <v>1</v>
          </cell>
          <cell r="V117">
            <v>0</v>
          </cell>
          <cell r="W117">
            <v>0</v>
          </cell>
          <cell r="X117">
            <v>0</v>
          </cell>
          <cell r="Y117">
            <v>0</v>
          </cell>
          <cell r="Z117">
            <v>0</v>
          </cell>
          <cell r="AA117">
            <v>0</v>
          </cell>
          <cell r="AB117">
            <v>0</v>
          </cell>
          <cell r="AC117">
            <v>11000</v>
          </cell>
          <cell r="AD117">
            <v>500</v>
          </cell>
          <cell r="AE117">
            <v>15000</v>
          </cell>
          <cell r="AF117">
            <v>1000</v>
          </cell>
          <cell r="AG117">
            <v>0</v>
          </cell>
          <cell r="AH117">
            <v>0</v>
          </cell>
          <cell r="AI117">
            <v>0</v>
          </cell>
          <cell r="AJ117">
            <v>0</v>
          </cell>
          <cell r="AK117">
            <v>0</v>
          </cell>
          <cell r="AL117">
            <v>0</v>
          </cell>
          <cell r="AM117">
            <v>0</v>
          </cell>
          <cell r="AN117">
            <v>0</v>
          </cell>
          <cell r="AO117">
            <v>0</v>
          </cell>
          <cell r="AP117">
            <v>0</v>
          </cell>
          <cell r="AQ117">
            <v>2</v>
          </cell>
          <cell r="AR117" t="str">
            <v>kW</v>
          </cell>
          <cell r="AS117" t="str">
            <v/>
          </cell>
        </row>
        <row r="118">
          <cell r="B118">
            <v>104</v>
          </cell>
          <cell r="C118" t="str">
            <v/>
          </cell>
          <cell r="D118" t="str">
            <v>Other (specify) . . . . . . . .</v>
          </cell>
          <cell r="E118" t="str">
            <v>D</v>
          </cell>
          <cell r="F118" t="str">
            <v/>
          </cell>
          <cell r="G118" t="str">
            <v/>
          </cell>
          <cell r="H118">
            <v>0</v>
          </cell>
          <cell r="K118">
            <v>0</v>
          </cell>
          <cell r="L118">
            <v>0</v>
          </cell>
          <cell r="M118">
            <v>0</v>
          </cell>
          <cell r="P118">
            <v>0</v>
          </cell>
          <cell r="Q118">
            <v>0</v>
          </cell>
          <cell r="T118">
            <v>1</v>
          </cell>
          <cell r="U118">
            <v>1</v>
          </cell>
          <cell r="V118">
            <v>0</v>
          </cell>
          <cell r="W118">
            <v>0</v>
          </cell>
          <cell r="X118">
            <v>0</v>
          </cell>
          <cell r="Y118">
            <v>0</v>
          </cell>
          <cell r="Z118">
            <v>0</v>
          </cell>
          <cell r="AA118">
            <v>0</v>
          </cell>
          <cell r="AB118">
            <v>0</v>
          </cell>
          <cell r="AC118">
            <v>11000</v>
          </cell>
          <cell r="AD118">
            <v>500</v>
          </cell>
          <cell r="AE118">
            <v>15000</v>
          </cell>
          <cell r="AF118">
            <v>1000</v>
          </cell>
          <cell r="AG118">
            <v>0</v>
          </cell>
          <cell r="AH118">
            <v>0</v>
          </cell>
          <cell r="AI118">
            <v>0</v>
          </cell>
          <cell r="AJ118">
            <v>0</v>
          </cell>
          <cell r="AK118">
            <v>0</v>
          </cell>
          <cell r="AL118">
            <v>0</v>
          </cell>
          <cell r="AM118">
            <v>0</v>
          </cell>
          <cell r="AN118">
            <v>0</v>
          </cell>
          <cell r="AO118">
            <v>0</v>
          </cell>
          <cell r="AP118">
            <v>0</v>
          </cell>
          <cell r="AQ118">
            <v>2</v>
          </cell>
          <cell r="AR118" t="str">
            <v>kW</v>
          </cell>
          <cell r="AS118" t="str">
            <v/>
          </cell>
        </row>
      </sheetData>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Residential Dec 2009"/>
      <sheetName val="General Serv less 2009"/>
      <sheetName val="General Serv greater 2009"/>
      <sheetName val="OEB Dec 2009 Res "/>
      <sheetName val="OEB Dec 2009 GS less"/>
      <sheetName val="OEB Dec 2009 GS greater"/>
      <sheetName val="OEB Dec 2009 Summary"/>
    </sheetNames>
    <sheetDataSet>
      <sheetData sheetId="0"/>
      <sheetData sheetId="1"/>
      <sheetData sheetId="2"/>
      <sheetData sheetId="3"/>
      <sheetData sheetId="4">
        <row r="11">
          <cell r="D11">
            <v>5132.16</v>
          </cell>
        </row>
      </sheetData>
      <sheetData sheetId="5"/>
      <sheetData sheetId="6">
        <row r="16">
          <cell r="I16">
            <v>60956.394737864073</v>
          </cell>
        </row>
        <row r="21">
          <cell r="I21">
            <v>12332.453110380033</v>
          </cell>
        </row>
        <row r="36">
          <cell r="I36">
            <v>9366.5884642000001</v>
          </cell>
        </row>
        <row r="53">
          <cell r="I53">
            <v>998.34153579999997</v>
          </cell>
        </row>
        <row r="115">
          <cell r="I115">
            <v>2434.7400000000002</v>
          </cell>
        </row>
        <row r="136">
          <cell r="I136">
            <v>2254.3399999999997</v>
          </cell>
        </row>
      </sheetData>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Residential Dec 2010"/>
      <sheetName val="General Serv less 2010"/>
      <sheetName val="General Serv greater 2010"/>
      <sheetName val="OEB Dec 2010 Res "/>
      <sheetName val="OEB Dec 2010 GS less"/>
      <sheetName val="OEB Dec 2010 GS greater"/>
      <sheetName val="OEB Dec 2010 Summary"/>
    </sheetNames>
    <sheetDataSet>
      <sheetData sheetId="0"/>
      <sheetData sheetId="1"/>
      <sheetData sheetId="2"/>
      <sheetData sheetId="3"/>
      <sheetData sheetId="4"/>
      <sheetData sheetId="5"/>
      <sheetData sheetId="6">
        <row r="16">
          <cell r="I16">
            <v>11680.230209897307</v>
          </cell>
        </row>
        <row r="21">
          <cell r="I21">
            <v>1624.2849999999999</v>
          </cell>
        </row>
        <row r="36">
          <cell r="I36">
            <v>0</v>
          </cell>
        </row>
        <row r="53">
          <cell r="I53">
            <v>0</v>
          </cell>
        </row>
        <row r="115">
          <cell r="I115">
            <v>0</v>
          </cell>
        </row>
      </sheetData>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Sheet1"/>
      <sheetName val="Sheet2"/>
      <sheetName val="Sheet3"/>
    </sheetNames>
    <sheetDataSet>
      <sheetData sheetId="0">
        <row r="10">
          <cell r="B10">
            <v>1340.79</v>
          </cell>
        </row>
      </sheetData>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ndryaeagen@ckenergy.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Sheet5"/>
  <dimension ref="A1:H21"/>
  <sheetViews>
    <sheetView showGridLines="0" tabSelected="1" zoomScaleNormal="100" workbookViewId="0"/>
  </sheetViews>
  <sheetFormatPr defaultRowHeight="12.75"/>
  <cols>
    <col min="1" max="1" width="18.5703125" style="7" customWidth="1"/>
    <col min="2" max="2" width="15.28515625" style="7" customWidth="1"/>
    <col min="3" max="3" width="23.7109375" style="7" customWidth="1"/>
    <col min="4" max="4" width="29.5703125" style="7" customWidth="1"/>
    <col min="5" max="5" width="19.140625" style="7" customWidth="1"/>
    <col min="6" max="6" width="11.85546875" style="7" customWidth="1"/>
    <col min="7" max="7" width="9.85546875" style="7" customWidth="1"/>
    <col min="8" max="8" width="13" style="7" customWidth="1"/>
    <col min="9" max="9" width="8.85546875" customWidth="1"/>
    <col min="245" max="245" width="51.140625" customWidth="1"/>
    <col min="246" max="246" width="7.85546875" customWidth="1"/>
    <col min="247" max="247" width="13.42578125" customWidth="1"/>
    <col min="248" max="249" width="12.7109375" customWidth="1"/>
  </cols>
  <sheetData>
    <row r="1" spans="1:8" ht="25.5">
      <c r="A1" s="1"/>
      <c r="B1" s="4" t="s">
        <v>194</v>
      </c>
      <c r="C1" s="1"/>
      <c r="D1" s="1"/>
      <c r="E1" s="1"/>
      <c r="F1" s="1"/>
      <c r="G1" s="1"/>
      <c r="H1" s="1"/>
    </row>
    <row r="2" spans="1:8">
      <c r="A2" s="8"/>
      <c r="B2" s="8"/>
      <c r="C2" s="8"/>
      <c r="D2" s="8"/>
      <c r="E2" s="8"/>
      <c r="F2" s="8"/>
      <c r="G2" s="8"/>
      <c r="H2" s="8"/>
    </row>
    <row r="3" spans="1:8">
      <c r="A3" s="9"/>
      <c r="B3" s="1"/>
      <c r="C3" s="1"/>
      <c r="D3" s="1"/>
      <c r="E3" s="1"/>
      <c r="F3" s="1"/>
      <c r="G3" s="1"/>
      <c r="H3" s="1"/>
    </row>
    <row r="4" spans="1:8" ht="15.75">
      <c r="A4" s="10"/>
      <c r="B4" s="11" t="s">
        <v>0</v>
      </c>
      <c r="C4" s="152" t="s">
        <v>281</v>
      </c>
      <c r="D4"/>
      <c r="E4" s="12"/>
      <c r="F4" s="1"/>
      <c r="G4" s="1"/>
      <c r="H4" s="1"/>
    </row>
    <row r="5" spans="1:8" ht="15.75">
      <c r="A5" s="10"/>
      <c r="B5" s="11"/>
      <c r="C5" s="13"/>
      <c r="D5" s="13"/>
      <c r="E5" s="13"/>
      <c r="F5" s="1"/>
      <c r="G5" s="1"/>
      <c r="H5" s="1"/>
    </row>
    <row r="6" spans="1:8" ht="15.75">
      <c r="A6" s="10"/>
      <c r="B6" s="11" t="s">
        <v>1</v>
      </c>
      <c r="C6" s="152" t="s">
        <v>282</v>
      </c>
      <c r="D6"/>
      <c r="E6"/>
      <c r="F6"/>
      <c r="G6" s="1"/>
      <c r="H6" s="1"/>
    </row>
    <row r="7" spans="1:8" ht="15.75">
      <c r="A7" s="10"/>
      <c r="B7" s="11"/>
      <c r="C7" s="13"/>
      <c r="D7" s="14"/>
      <c r="E7" s="13"/>
      <c r="F7" s="1"/>
      <c r="G7" s="1"/>
      <c r="H7" s="1"/>
    </row>
    <row r="8" spans="1:8" ht="16.5" thickBot="1">
      <c r="A8" s="15"/>
      <c r="B8" s="15"/>
      <c r="C8" s="16"/>
      <c r="D8" s="14"/>
      <c r="E8" s="16"/>
      <c r="F8" s="15"/>
      <c r="G8" s="15"/>
      <c r="H8" s="15"/>
    </row>
    <row r="9" spans="1:8" ht="16.5" thickBot="1">
      <c r="A9" s="15"/>
      <c r="B9" s="11" t="s">
        <v>2</v>
      </c>
      <c r="C9" s="17">
        <v>40522</v>
      </c>
      <c r="D9"/>
      <c r="E9"/>
      <c r="F9" s="18"/>
      <c r="G9" s="15"/>
      <c r="H9" s="15"/>
    </row>
    <row r="10" spans="1:8" ht="15.75">
      <c r="A10" s="15"/>
      <c r="B10" s="15"/>
      <c r="C10" s="16"/>
      <c r="D10" s="16"/>
      <c r="E10" s="16"/>
      <c r="F10" s="15"/>
      <c r="G10" s="15"/>
      <c r="H10" s="15"/>
    </row>
    <row r="11" spans="1:8">
      <c r="A11"/>
      <c r="B11"/>
      <c r="C11"/>
      <c r="D11"/>
      <c r="E11"/>
      <c r="F11"/>
      <c r="G11"/>
      <c r="H11"/>
    </row>
    <row r="12" spans="1:8" ht="15.75">
      <c r="A12" s="15"/>
      <c r="B12" s="15"/>
      <c r="C12" s="16"/>
      <c r="D12" s="16"/>
      <c r="E12" s="16"/>
      <c r="F12" s="15"/>
      <c r="G12" s="15"/>
      <c r="H12" s="15"/>
    </row>
    <row r="13" spans="1:8" ht="16.5" thickBot="1">
      <c r="A13" s="168" t="s">
        <v>3</v>
      </c>
      <c r="B13" s="168"/>
      <c r="C13" s="16"/>
      <c r="D13" s="16"/>
      <c r="E13" s="16"/>
      <c r="F13" s="15"/>
      <c r="G13" s="15"/>
      <c r="H13" s="15"/>
    </row>
    <row r="14" spans="1:8" ht="16.5" thickBot="1">
      <c r="A14" s="15"/>
      <c r="B14" s="19" t="s">
        <v>4</v>
      </c>
      <c r="C14" s="169" t="s">
        <v>283</v>
      </c>
      <c r="D14" s="170"/>
      <c r="E14" s="20"/>
      <c r="F14" s="15"/>
      <c r="G14" s="15"/>
      <c r="H14" s="15"/>
    </row>
    <row r="15" spans="1:8" ht="16.5" thickBot="1">
      <c r="A15" s="15"/>
      <c r="B15" s="21"/>
      <c r="C15" s="16"/>
      <c r="D15" s="16"/>
      <c r="E15" s="16"/>
      <c r="F15" s="15"/>
      <c r="G15" s="15"/>
      <c r="H15" s="15"/>
    </row>
    <row r="16" spans="1:8" ht="16.5" thickBot="1">
      <c r="A16" s="15"/>
      <c r="B16" s="19" t="s">
        <v>5</v>
      </c>
      <c r="C16" s="169" t="s">
        <v>284</v>
      </c>
      <c r="D16" s="170"/>
      <c r="E16" s="20"/>
      <c r="F16" s="2"/>
      <c r="G16" s="15"/>
      <c r="H16" s="15"/>
    </row>
    <row r="17" spans="1:8" ht="16.5" thickBot="1">
      <c r="A17" s="15"/>
      <c r="B17" s="21"/>
      <c r="C17" s="16"/>
      <c r="D17" s="16"/>
      <c r="E17" s="16"/>
      <c r="F17" s="15"/>
      <c r="G17" s="15"/>
      <c r="H17" s="15"/>
    </row>
    <row r="18" spans="1:8" ht="16.5" thickBot="1">
      <c r="A18" s="15"/>
      <c r="B18" s="19" t="s">
        <v>6</v>
      </c>
      <c r="C18" s="169" t="s">
        <v>285</v>
      </c>
      <c r="D18" s="170"/>
      <c r="E18" s="20"/>
      <c r="F18" s="15"/>
      <c r="G18" s="15"/>
      <c r="H18" s="15"/>
    </row>
    <row r="19" spans="1:8" ht="15" thickBot="1">
      <c r="A19" s="1"/>
      <c r="B19" s="22"/>
      <c r="C19" s="23"/>
      <c r="D19" s="23"/>
      <c r="E19" s="23"/>
      <c r="F19" s="1"/>
      <c r="G19" s="1"/>
      <c r="H19" s="1"/>
    </row>
    <row r="20" spans="1:8" ht="16.5" thickBot="1">
      <c r="A20" s="1"/>
      <c r="B20" s="19" t="s">
        <v>7</v>
      </c>
      <c r="C20" s="166" t="s">
        <v>286</v>
      </c>
      <c r="D20" s="167"/>
      <c r="E20" s="20"/>
      <c r="F20" s="1"/>
      <c r="G20" s="1"/>
      <c r="H20" s="1"/>
    </row>
    <row r="21" spans="1:8">
      <c r="A21" s="1"/>
      <c r="B21" s="1"/>
      <c r="C21" s="1"/>
      <c r="D21" s="1"/>
      <c r="E21" s="1"/>
      <c r="F21" s="1"/>
      <c r="G21" s="1"/>
      <c r="H21" s="1"/>
    </row>
  </sheetData>
  <sheetProtection formatColumns="0" selectLockedCells="1"/>
  <mergeCells count="5">
    <mergeCell ref="C20:D20"/>
    <mergeCell ref="A13:B13"/>
    <mergeCell ref="C14:D14"/>
    <mergeCell ref="C16:D16"/>
    <mergeCell ref="C18:D18"/>
  </mergeCells>
  <phoneticPr fontId="4" type="noConversion"/>
  <hyperlinks>
    <hyperlink ref="C20" r:id="rId1"/>
  </hyperlinks>
  <pageMargins left="0.75" right="0.75" top="1" bottom="1" header="0.5" footer="0.5"/>
  <pageSetup scale="67" orientation="portrait" r:id="rId2"/>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colBreaks count="1" manualBreakCount="1">
    <brk id="7" max="1048575" man="1"/>
  </colBreaks>
  <drawing r:id="rId3"/>
</worksheet>
</file>

<file path=xl/worksheets/sheet2.xml><?xml version="1.0" encoding="utf-8"?>
<worksheet xmlns="http://schemas.openxmlformats.org/spreadsheetml/2006/main" xmlns:r="http://schemas.openxmlformats.org/officeDocument/2006/relationships">
  <sheetPr codeName="Sheet6"/>
  <dimension ref="A1:U148"/>
  <sheetViews>
    <sheetView showGridLines="0" zoomScale="90" zoomScaleNormal="90" workbookViewId="0">
      <pane xSplit="3" ySplit="4" topLeftCell="D5" activePane="bottomRight" state="frozen"/>
      <selection activeCell="K19" sqref="K19"/>
      <selection pane="topRight" activeCell="K19" sqref="K19"/>
      <selection pane="bottomLeft" activeCell="K19" sqref="K19"/>
      <selection pane="bottomRight" activeCell="K19" sqref="K19"/>
    </sheetView>
  </sheetViews>
  <sheetFormatPr defaultRowHeight="12.75"/>
  <cols>
    <col min="1" max="1" width="17.5703125" style="7" customWidth="1"/>
    <col min="2" max="2" width="68" style="7" customWidth="1"/>
    <col min="3" max="3" width="20.5703125" style="7" customWidth="1"/>
    <col min="4" max="4" width="17.42578125" style="7" customWidth="1"/>
    <col min="5" max="5" width="15.28515625" style="7" customWidth="1"/>
    <col min="6" max="10" width="17.28515625" style="7" customWidth="1"/>
    <col min="11" max="11" width="15.42578125" style="7" customWidth="1"/>
    <col min="12" max="16384" width="9.140625" style="7"/>
  </cols>
  <sheetData>
    <row r="1" spans="1:11" s="3" customFormat="1" ht="30">
      <c r="A1" s="1"/>
      <c r="B1" s="172" t="s">
        <v>12</v>
      </c>
      <c r="C1" s="172"/>
      <c r="D1" s="172"/>
      <c r="E1" s="172"/>
      <c r="F1" s="172"/>
      <c r="G1" s="172"/>
      <c r="H1" s="172"/>
      <c r="I1" s="172"/>
      <c r="J1" s="72"/>
      <c r="K1" s="1"/>
    </row>
    <row r="2" spans="1:11" s="3" customFormat="1" ht="11.25">
      <c r="A2" s="27"/>
      <c r="B2" s="27"/>
      <c r="C2" s="27"/>
      <c r="D2" s="27"/>
      <c r="E2" s="27"/>
      <c r="F2" s="27"/>
      <c r="G2" s="27"/>
      <c r="H2" s="27"/>
      <c r="I2" s="27"/>
      <c r="J2" s="27"/>
      <c r="K2" s="27"/>
    </row>
    <row r="3" spans="1:11" ht="18">
      <c r="A3" s="5"/>
      <c r="B3" s="28" t="s">
        <v>14</v>
      </c>
      <c r="C3" s="28"/>
      <c r="D3" s="5"/>
      <c r="E3" s="5"/>
      <c r="F3" s="5"/>
      <c r="G3" s="5"/>
      <c r="H3" s="5"/>
      <c r="I3" s="5"/>
      <c r="J3" s="5"/>
      <c r="K3" s="5"/>
    </row>
    <row r="4" spans="1:11">
      <c r="A4" s="5"/>
      <c r="B4" s="29" t="s">
        <v>15</v>
      </c>
      <c r="C4" s="29"/>
      <c r="D4" s="24">
        <v>2006</v>
      </c>
      <c r="E4" s="24">
        <v>2007</v>
      </c>
      <c r="F4" s="24">
        <v>2008</v>
      </c>
      <c r="G4" s="24">
        <v>2009</v>
      </c>
      <c r="H4" s="24">
        <v>2010</v>
      </c>
      <c r="I4" s="24">
        <v>2011</v>
      </c>
      <c r="J4" s="74" t="s">
        <v>206</v>
      </c>
      <c r="K4" s="24" t="s">
        <v>16</v>
      </c>
    </row>
    <row r="5" spans="1:11">
      <c r="A5" s="5"/>
      <c r="B5" s="29"/>
      <c r="C5" s="29"/>
      <c r="D5" s="73" t="s">
        <v>204</v>
      </c>
      <c r="E5" s="73" t="s">
        <v>204</v>
      </c>
      <c r="F5" s="73" t="s">
        <v>204</v>
      </c>
      <c r="G5" s="73" t="s">
        <v>204</v>
      </c>
      <c r="H5" s="73" t="s">
        <v>205</v>
      </c>
      <c r="I5" s="73" t="s">
        <v>205</v>
      </c>
      <c r="J5" s="73" t="s">
        <v>205</v>
      </c>
      <c r="K5" s="30"/>
    </row>
    <row r="6" spans="1:11">
      <c r="A6" s="5"/>
      <c r="B6" s="31" t="s">
        <v>17</v>
      </c>
      <c r="C6" s="31"/>
      <c r="D6" s="82"/>
      <c r="E6" s="82"/>
      <c r="F6" s="82"/>
      <c r="G6" s="82">
        <v>516</v>
      </c>
      <c r="H6" s="82"/>
      <c r="I6" s="82"/>
      <c r="J6" s="82"/>
      <c r="K6" s="33">
        <f>SUM(D6:J6)</f>
        <v>516</v>
      </c>
    </row>
    <row r="7" spans="1:11" customFormat="1"/>
    <row r="8" spans="1:11">
      <c r="A8" s="5"/>
      <c r="B8" s="31" t="s">
        <v>18</v>
      </c>
      <c r="C8" s="31"/>
      <c r="D8" s="32"/>
      <c r="E8" s="32"/>
      <c r="F8" s="32"/>
      <c r="G8" s="32">
        <v>46</v>
      </c>
      <c r="H8" s="32">
        <v>41</v>
      </c>
      <c r="I8" s="32"/>
      <c r="J8" s="32"/>
      <c r="K8" s="33">
        <f>SUM(D8:J8)</f>
        <v>87</v>
      </c>
    </row>
    <row r="9" spans="1:11">
      <c r="A9" s="5"/>
      <c r="B9" s="5"/>
      <c r="C9" s="5"/>
      <c r="D9" s="5"/>
      <c r="E9" s="5"/>
      <c r="F9" s="5"/>
      <c r="G9" s="5"/>
      <c r="H9" s="5"/>
      <c r="I9" s="5"/>
      <c r="J9" s="5"/>
      <c r="K9" s="5"/>
    </row>
    <row r="10" spans="1:11">
      <c r="A10" s="5"/>
      <c r="B10" s="34" t="s">
        <v>20</v>
      </c>
      <c r="C10" s="34"/>
      <c r="D10" s="35">
        <f>SUM(D6,D8)</f>
        <v>0</v>
      </c>
      <c r="E10" s="35">
        <f t="shared" ref="E10:K10" si="0">SUM(E6,E8)</f>
        <v>0</v>
      </c>
      <c r="F10" s="35">
        <f t="shared" si="0"/>
        <v>0</v>
      </c>
      <c r="G10" s="35">
        <f t="shared" si="0"/>
        <v>562</v>
      </c>
      <c r="H10" s="35">
        <f t="shared" si="0"/>
        <v>41</v>
      </c>
      <c r="I10" s="35">
        <f t="shared" si="0"/>
        <v>0</v>
      </c>
      <c r="J10" s="35">
        <f t="shared" si="0"/>
        <v>0</v>
      </c>
      <c r="K10" s="35">
        <f t="shared" si="0"/>
        <v>603</v>
      </c>
    </row>
    <row r="11" spans="1:11">
      <c r="A11" s="5"/>
      <c r="B11" s="34"/>
      <c r="C11" s="34"/>
      <c r="D11" s="76"/>
      <c r="E11" s="76"/>
      <c r="F11" s="76"/>
      <c r="G11" s="76"/>
      <c r="H11" s="76"/>
      <c r="I11" s="76"/>
      <c r="J11" s="76"/>
      <c r="K11" s="76"/>
    </row>
    <row r="12" spans="1:11">
      <c r="A12" s="5"/>
      <c r="B12" s="34" t="s">
        <v>208</v>
      </c>
      <c r="C12" s="34"/>
      <c r="D12" s="77">
        <f>IF(ISERROR(SUM($D10:D10)/$K10),0,SUM($D10:D10)/$K10)</f>
        <v>0</v>
      </c>
      <c r="E12" s="77">
        <f>IF(ISERROR(SUM($D10:E10)/$K10),0,SUM($D10:E10)/$K10)</f>
        <v>0</v>
      </c>
      <c r="F12" s="77">
        <f>IF(ISERROR(SUM($D10:F10)/$K10),0,SUM($D10:F10)/$K10)</f>
        <v>0</v>
      </c>
      <c r="G12" s="77">
        <f>IF(ISERROR(SUM($D10:G10)/$K10),0,SUM($D10:G10)/$K10)</f>
        <v>0.93200663349917079</v>
      </c>
      <c r="H12" s="77">
        <f>IF(ISERROR(SUM($D10:H10)/$K10),0,SUM($D10:H10)/$K10)</f>
        <v>1</v>
      </c>
      <c r="I12" s="77">
        <f>IF(ISERROR(SUM($D10:I10)/$K10),0,SUM($D10:I10)/$K10)</f>
        <v>1</v>
      </c>
      <c r="J12" s="77">
        <f>IF(ISERROR(SUM($D10:J10)/$K10),0,SUM($D10:J10)/$K10)</f>
        <v>1</v>
      </c>
      <c r="K12" s="76"/>
    </row>
    <row r="13" spans="1:11">
      <c r="A13" s="5"/>
      <c r="B13" s="5"/>
      <c r="C13" s="5"/>
      <c r="D13" s="5"/>
      <c r="E13" s="5"/>
      <c r="F13" s="5"/>
      <c r="G13" s="5"/>
      <c r="H13" s="5"/>
      <c r="I13" s="5"/>
      <c r="J13" s="5"/>
      <c r="K13" s="5"/>
    </row>
    <row r="14" spans="1:11">
      <c r="A14" s="5"/>
      <c r="B14" s="50" t="s">
        <v>19</v>
      </c>
      <c r="C14" s="31"/>
      <c r="D14" s="32"/>
      <c r="E14" s="32"/>
      <c r="F14" s="32"/>
      <c r="G14" s="32"/>
      <c r="H14" s="32"/>
      <c r="I14" s="32"/>
      <c r="J14" s="32"/>
      <c r="K14" s="33">
        <f>SUM(D14:J14)</f>
        <v>0</v>
      </c>
    </row>
    <row r="16" spans="1:11" ht="13.5" thickBot="1">
      <c r="A16" s="5"/>
      <c r="B16" s="50" t="s">
        <v>207</v>
      </c>
      <c r="C16" s="31"/>
      <c r="D16" s="36">
        <f t="shared" ref="D16:J16" si="1">SUM(D10,D14)</f>
        <v>0</v>
      </c>
      <c r="E16" s="36">
        <f t="shared" si="1"/>
        <v>0</v>
      </c>
      <c r="F16" s="36">
        <f t="shared" si="1"/>
        <v>0</v>
      </c>
      <c r="G16" s="36">
        <f t="shared" si="1"/>
        <v>562</v>
      </c>
      <c r="H16" s="36">
        <f t="shared" si="1"/>
        <v>41</v>
      </c>
      <c r="I16" s="36">
        <f t="shared" si="1"/>
        <v>0</v>
      </c>
      <c r="J16" s="36">
        <f t="shared" si="1"/>
        <v>0</v>
      </c>
      <c r="K16" s="36">
        <f>SUM(D16:J16)</f>
        <v>603</v>
      </c>
    </row>
    <row r="17" spans="1:21">
      <c r="A17" s="5"/>
      <c r="B17" s="5"/>
      <c r="C17" s="5"/>
      <c r="D17" s="5"/>
      <c r="E17" s="5"/>
      <c r="F17" s="5"/>
      <c r="G17" s="5"/>
      <c r="H17" s="5"/>
      <c r="I17" s="5"/>
      <c r="J17" s="5"/>
      <c r="K17" s="5"/>
    </row>
    <row r="18" spans="1:21" ht="18">
      <c r="A18" s="5"/>
      <c r="B18" s="28" t="s">
        <v>21</v>
      </c>
      <c r="C18" s="28"/>
      <c r="D18" s="5"/>
      <c r="E18" s="5"/>
      <c r="F18" s="5"/>
      <c r="G18" s="5"/>
      <c r="H18" s="5"/>
      <c r="I18" s="5"/>
      <c r="J18" s="5"/>
      <c r="K18" s="5"/>
    </row>
    <row r="19" spans="1:21">
      <c r="A19" s="5"/>
      <c r="B19" s="29" t="s">
        <v>15</v>
      </c>
      <c r="C19" s="29"/>
      <c r="D19" s="24">
        <f>D4</f>
        <v>2006</v>
      </c>
      <c r="E19" s="24">
        <f t="shared" ref="E19:J19" si="2">E4</f>
        <v>2007</v>
      </c>
      <c r="F19" s="24">
        <f t="shared" si="2"/>
        <v>2008</v>
      </c>
      <c r="G19" s="24">
        <f t="shared" si="2"/>
        <v>2009</v>
      </c>
      <c r="H19" s="24">
        <f t="shared" si="2"/>
        <v>2010</v>
      </c>
      <c r="I19" s="24">
        <f t="shared" si="2"/>
        <v>2011</v>
      </c>
      <c r="J19" s="24" t="str">
        <f t="shared" si="2"/>
        <v>Later</v>
      </c>
      <c r="K19" s="30" t="s">
        <v>16</v>
      </c>
    </row>
    <row r="20" spans="1:21">
      <c r="A20" s="5"/>
      <c r="B20" s="29"/>
      <c r="C20" s="29"/>
      <c r="D20" s="24" t="str">
        <f>D5</f>
        <v>Audited Actual</v>
      </c>
      <c r="E20" s="24" t="str">
        <f t="shared" ref="E20:J20" si="3">E5</f>
        <v>Audited Actual</v>
      </c>
      <c r="F20" s="24" t="str">
        <f t="shared" si="3"/>
        <v>Audited Actual</v>
      </c>
      <c r="G20" s="24" t="str">
        <f t="shared" si="3"/>
        <v>Audited Actual</v>
      </c>
      <c r="H20" s="24" t="str">
        <f t="shared" si="3"/>
        <v>Forecasted</v>
      </c>
      <c r="I20" s="24" t="str">
        <f t="shared" si="3"/>
        <v>Forecasted</v>
      </c>
      <c r="J20" s="24" t="str">
        <f t="shared" si="3"/>
        <v>Forecasted</v>
      </c>
      <c r="K20" s="30"/>
    </row>
    <row r="21" spans="1:21">
      <c r="A21" s="5"/>
      <c r="B21" s="31" t="s">
        <v>22</v>
      </c>
      <c r="C21" s="31"/>
      <c r="D21" s="32"/>
      <c r="E21" s="32"/>
      <c r="F21" s="32"/>
      <c r="G21" s="32"/>
      <c r="H21" s="32"/>
      <c r="I21" s="32"/>
      <c r="J21" s="32"/>
      <c r="K21" s="33">
        <f>SUM(D21:J21)</f>
        <v>0</v>
      </c>
    </row>
    <row r="22" spans="1:21" customFormat="1">
      <c r="U22" s="7"/>
    </row>
    <row r="23" spans="1:21">
      <c r="A23" s="5"/>
      <c r="B23" s="31" t="s">
        <v>23</v>
      </c>
      <c r="C23" s="31"/>
      <c r="D23" s="32"/>
      <c r="E23" s="32"/>
      <c r="F23" s="32"/>
      <c r="G23" s="32">
        <v>14</v>
      </c>
      <c r="H23" s="32"/>
      <c r="I23" s="32"/>
      <c r="J23" s="32"/>
      <c r="K23" s="33">
        <f>SUM(D23:J23)</f>
        <v>14</v>
      </c>
    </row>
    <row r="24" spans="1:21">
      <c r="A24" s="5"/>
      <c r="B24" s="5"/>
      <c r="C24" s="5"/>
      <c r="D24" s="5"/>
      <c r="E24" s="5"/>
      <c r="F24" s="5"/>
      <c r="G24" s="5"/>
      <c r="H24" s="5"/>
      <c r="I24" s="5"/>
      <c r="J24" s="5"/>
      <c r="K24" s="5"/>
    </row>
    <row r="25" spans="1:21">
      <c r="A25" s="5"/>
      <c r="B25" s="31" t="s">
        <v>24</v>
      </c>
      <c r="C25" s="31"/>
    </row>
    <row r="26" spans="1:21" customFormat="1">
      <c r="B26" s="37" t="s">
        <v>279</v>
      </c>
      <c r="D26" s="32"/>
      <c r="E26" s="32"/>
      <c r="F26" s="32"/>
      <c r="G26" s="32"/>
      <c r="H26" s="32"/>
      <c r="I26" s="32"/>
      <c r="J26" s="32"/>
      <c r="K26" s="33">
        <f>SUM(D26:J26)</f>
        <v>0</v>
      </c>
    </row>
    <row r="27" spans="1:21" customFormat="1"/>
    <row r="28" spans="1:21" customFormat="1">
      <c r="B28" s="37"/>
      <c r="D28" s="32"/>
      <c r="E28" s="32"/>
      <c r="F28" s="32"/>
      <c r="G28" s="32"/>
      <c r="H28" s="32"/>
      <c r="I28" s="32"/>
      <c r="J28" s="32"/>
      <c r="K28" s="33">
        <f>SUM(D28:J28)</f>
        <v>0</v>
      </c>
    </row>
    <row r="29" spans="1:21">
      <c r="A29" s="5"/>
      <c r="B29" s="5"/>
      <c r="C29" s="5"/>
      <c r="D29" s="5"/>
      <c r="E29" s="5"/>
      <c r="F29" s="5"/>
      <c r="G29" s="5"/>
      <c r="H29" s="5"/>
      <c r="I29" s="5"/>
      <c r="J29" s="5"/>
      <c r="K29" s="5"/>
    </row>
    <row r="30" spans="1:21" customFormat="1">
      <c r="B30" s="37"/>
      <c r="D30" s="32"/>
      <c r="E30" s="32"/>
      <c r="F30" s="32"/>
      <c r="G30" s="32"/>
      <c r="H30" s="32"/>
      <c r="I30" s="32"/>
      <c r="J30" s="32"/>
      <c r="K30" s="33">
        <f>SUM(D30:J30)</f>
        <v>0</v>
      </c>
    </row>
    <row r="31" spans="1:21">
      <c r="A31" s="5"/>
      <c r="B31" s="5"/>
      <c r="C31" s="5"/>
      <c r="D31" s="5"/>
      <c r="E31" s="5"/>
      <c r="F31" s="5"/>
      <c r="G31" s="5"/>
      <c r="H31" s="5"/>
      <c r="I31" s="5"/>
      <c r="J31" s="5"/>
      <c r="K31" s="5"/>
    </row>
    <row r="32" spans="1:21" customFormat="1">
      <c r="B32" s="37"/>
      <c r="D32" s="32"/>
      <c r="E32" s="32"/>
      <c r="F32" s="32"/>
      <c r="G32" s="32"/>
      <c r="H32" s="32"/>
      <c r="I32" s="32"/>
      <c r="J32" s="32"/>
      <c r="K32" s="33">
        <f>SUM(D32:J32)</f>
        <v>0</v>
      </c>
    </row>
    <row r="33" spans="1:21">
      <c r="A33" s="5"/>
      <c r="B33" s="5"/>
      <c r="C33" s="5"/>
      <c r="D33" s="5"/>
      <c r="E33" s="5"/>
      <c r="F33" s="5"/>
      <c r="G33" s="5"/>
      <c r="H33" s="5"/>
      <c r="I33" s="5"/>
      <c r="J33" s="5"/>
      <c r="K33" s="5"/>
    </row>
    <row r="34" spans="1:21">
      <c r="A34" s="5"/>
      <c r="B34" s="5"/>
      <c r="C34" s="5"/>
      <c r="D34" s="5"/>
      <c r="E34" s="5"/>
      <c r="F34" s="5"/>
      <c r="G34" s="5"/>
      <c r="H34" s="5"/>
      <c r="I34" s="5"/>
      <c r="J34" s="5"/>
      <c r="K34" s="5"/>
    </row>
    <row r="35" spans="1:21" ht="23.25">
      <c r="B35" s="38" t="s">
        <v>25</v>
      </c>
      <c r="C35" s="38"/>
      <c r="D35" s="5"/>
      <c r="E35" s="5"/>
      <c r="F35" s="5"/>
      <c r="G35" s="5"/>
      <c r="H35" s="5"/>
      <c r="I35" s="5"/>
      <c r="J35" s="5"/>
      <c r="K35" s="5"/>
    </row>
    <row r="36" spans="1:21" ht="18">
      <c r="A36" s="5"/>
      <c r="B36" s="39" t="s">
        <v>26</v>
      </c>
      <c r="C36" s="39" t="s">
        <v>27</v>
      </c>
      <c r="D36" s="5"/>
      <c r="E36" s="5"/>
      <c r="F36" s="5"/>
      <c r="G36" s="5"/>
      <c r="H36" s="5"/>
      <c r="I36" s="5"/>
      <c r="J36" s="5"/>
      <c r="K36" s="5"/>
    </row>
    <row r="37" spans="1:21">
      <c r="A37" s="5"/>
      <c r="B37" s="40"/>
      <c r="C37" s="40"/>
      <c r="D37" s="24">
        <f>D19</f>
        <v>2006</v>
      </c>
      <c r="E37" s="24">
        <f t="shared" ref="E37:J37" si="4">E19</f>
        <v>2007</v>
      </c>
      <c r="F37" s="24">
        <f t="shared" si="4"/>
        <v>2008</v>
      </c>
      <c r="G37" s="24">
        <f t="shared" si="4"/>
        <v>2009</v>
      </c>
      <c r="H37" s="24">
        <f t="shared" si="4"/>
        <v>2010</v>
      </c>
      <c r="I37" s="24">
        <f t="shared" si="4"/>
        <v>2011</v>
      </c>
      <c r="J37" s="24" t="str">
        <f t="shared" si="4"/>
        <v>Later</v>
      </c>
      <c r="K37" s="24" t="s">
        <v>16</v>
      </c>
    </row>
    <row r="38" spans="1:21">
      <c r="A38" s="5"/>
      <c r="B38" s="40"/>
      <c r="C38" s="40"/>
      <c r="D38" s="24" t="str">
        <f>D20</f>
        <v>Audited Actual</v>
      </c>
      <c r="E38" s="24" t="str">
        <f t="shared" ref="E38:J38" si="5">E20</f>
        <v>Audited Actual</v>
      </c>
      <c r="F38" s="24" t="str">
        <f t="shared" si="5"/>
        <v>Audited Actual</v>
      </c>
      <c r="G38" s="24" t="str">
        <f t="shared" si="5"/>
        <v>Audited Actual</v>
      </c>
      <c r="H38" s="24" t="str">
        <f t="shared" si="5"/>
        <v>Forecasted</v>
      </c>
      <c r="I38" s="24" t="str">
        <f t="shared" si="5"/>
        <v>Forecasted</v>
      </c>
      <c r="J38" s="24" t="str">
        <f t="shared" si="5"/>
        <v>Forecasted</v>
      </c>
      <c r="K38" s="24"/>
    </row>
    <row r="39" spans="1:21" ht="20.25">
      <c r="A39" s="5"/>
      <c r="B39" s="41" t="s">
        <v>28</v>
      </c>
      <c r="C39" s="78" t="s">
        <v>8</v>
      </c>
      <c r="D39" s="153"/>
      <c r="E39" s="153"/>
      <c r="F39" s="153"/>
      <c r="G39" s="153">
        <f>'[3]OEB Dec 2009 Summary'!$I$16</f>
        <v>60956.394737864073</v>
      </c>
      <c r="H39" s="153">
        <f>'[4]OEB Dec 2010 Summary'!$I$16</f>
        <v>11680.230209897307</v>
      </c>
      <c r="I39" s="153"/>
      <c r="J39" s="153"/>
      <c r="K39" s="154">
        <f>SUM(D39:J39)</f>
        <v>72636.624947761375</v>
      </c>
      <c r="U39" s="75"/>
    </row>
    <row r="40" spans="1:21" ht="20.25">
      <c r="A40" s="5"/>
      <c r="B40" s="42" t="s">
        <v>29</v>
      </c>
      <c r="C40" s="42"/>
      <c r="D40" s="155"/>
      <c r="E40" s="155"/>
      <c r="F40" s="155"/>
      <c r="G40" s="155"/>
      <c r="H40" s="155"/>
      <c r="I40" s="155"/>
      <c r="J40" s="156"/>
      <c r="K40" s="154"/>
      <c r="U40" s="75"/>
    </row>
    <row r="41" spans="1:21" ht="20.25">
      <c r="A41" s="5"/>
      <c r="B41" s="41" t="s">
        <v>30</v>
      </c>
      <c r="C41" s="78" t="s">
        <v>8</v>
      </c>
      <c r="D41" s="153"/>
      <c r="E41" s="153"/>
      <c r="F41" s="153"/>
      <c r="G41" s="153">
        <f>'[3]OEB Dec 2009 Summary'!$I$21</f>
        <v>12332.453110380033</v>
      </c>
      <c r="H41" s="153">
        <f>'[4]OEB Dec 2010 Summary'!$I$21</f>
        <v>1624.2849999999999</v>
      </c>
      <c r="I41" s="153"/>
      <c r="J41" s="153"/>
      <c r="K41" s="154">
        <f>SUM(D41:J41)</f>
        <v>13956.738110380033</v>
      </c>
      <c r="U41" s="75"/>
    </row>
    <row r="42" spans="1:21">
      <c r="A42" s="5"/>
      <c r="B42" s="42" t="s">
        <v>31</v>
      </c>
      <c r="C42" s="42"/>
      <c r="D42" s="171"/>
      <c r="E42" s="171"/>
      <c r="F42" s="171"/>
      <c r="G42" s="171"/>
      <c r="H42" s="171"/>
      <c r="I42" s="171"/>
      <c r="J42" s="156"/>
      <c r="K42" s="154"/>
    </row>
    <row r="43" spans="1:21" ht="15.75">
      <c r="A43" s="5"/>
      <c r="B43" s="41" t="s">
        <v>32</v>
      </c>
      <c r="C43" s="78" t="s">
        <v>9</v>
      </c>
      <c r="D43" s="153"/>
      <c r="E43" s="153"/>
      <c r="F43" s="153"/>
      <c r="G43" s="153"/>
      <c r="H43" s="153"/>
      <c r="I43" s="153"/>
      <c r="J43" s="153"/>
      <c r="K43" s="154">
        <f>SUM(D43:J43)</f>
        <v>0</v>
      </c>
    </row>
    <row r="44" spans="1:21">
      <c r="A44" s="5"/>
      <c r="B44" s="42" t="s">
        <v>33</v>
      </c>
      <c r="C44" s="42"/>
      <c r="D44" s="171"/>
      <c r="E44" s="171"/>
      <c r="F44" s="171"/>
      <c r="G44" s="171"/>
      <c r="H44" s="171"/>
      <c r="I44" s="171"/>
      <c r="J44" s="156"/>
      <c r="K44" s="154"/>
    </row>
    <row r="45" spans="1:21" ht="15.75">
      <c r="A45" s="5"/>
      <c r="B45" s="41" t="s">
        <v>34</v>
      </c>
      <c r="C45" s="78" t="s">
        <v>10</v>
      </c>
      <c r="D45" s="153"/>
      <c r="E45" s="153"/>
      <c r="F45" s="153"/>
      <c r="G45" s="153"/>
      <c r="H45" s="153"/>
      <c r="I45" s="153"/>
      <c r="J45" s="153"/>
      <c r="K45" s="154">
        <f>SUM(D45:J45)</f>
        <v>0</v>
      </c>
    </row>
    <row r="46" spans="1:21">
      <c r="A46" s="5"/>
      <c r="B46" s="42" t="s">
        <v>33</v>
      </c>
      <c r="C46" s="42"/>
      <c r="D46" s="171"/>
      <c r="E46" s="171"/>
      <c r="F46" s="171"/>
      <c r="G46" s="171"/>
      <c r="H46" s="171"/>
      <c r="I46" s="171"/>
      <c r="J46" s="156"/>
      <c r="K46" s="154"/>
    </row>
    <row r="47" spans="1:21">
      <c r="A47" s="5"/>
      <c r="B47" s="40"/>
      <c r="C47" s="40"/>
      <c r="D47" s="154"/>
      <c r="E47" s="157"/>
      <c r="F47" s="157"/>
      <c r="G47" s="154"/>
      <c r="H47" s="154"/>
      <c r="I47" s="154"/>
      <c r="J47" s="154"/>
      <c r="K47" s="154"/>
    </row>
    <row r="48" spans="1:21" ht="13.5" thickBot="1">
      <c r="A48" s="5"/>
      <c r="B48" s="41" t="s">
        <v>35</v>
      </c>
      <c r="C48" s="41"/>
      <c r="D48" s="158">
        <f t="shared" ref="D48:K48" si="6">SUM(D39,D41,D43,D45)</f>
        <v>0</v>
      </c>
      <c r="E48" s="158">
        <f t="shared" si="6"/>
        <v>0</v>
      </c>
      <c r="F48" s="158">
        <f t="shared" si="6"/>
        <v>0</v>
      </c>
      <c r="G48" s="158">
        <f t="shared" si="6"/>
        <v>73288.847848244099</v>
      </c>
      <c r="H48" s="158">
        <f t="shared" si="6"/>
        <v>13304.515209897307</v>
      </c>
      <c r="I48" s="158">
        <f t="shared" si="6"/>
        <v>0</v>
      </c>
      <c r="J48" s="158">
        <f t="shared" si="6"/>
        <v>0</v>
      </c>
      <c r="K48" s="158">
        <f t="shared" si="6"/>
        <v>86593.363058141404</v>
      </c>
    </row>
    <row r="49" spans="1:11">
      <c r="A49" s="5"/>
      <c r="B49" s="40"/>
      <c r="C49" s="40"/>
      <c r="D49" s="154"/>
      <c r="E49" s="154"/>
      <c r="F49" s="154"/>
      <c r="G49" s="154"/>
      <c r="H49" s="154"/>
      <c r="I49" s="154"/>
      <c r="J49" s="154"/>
      <c r="K49" s="154"/>
    </row>
    <row r="50" spans="1:11" ht="18">
      <c r="A50" s="5"/>
      <c r="B50" s="39" t="s">
        <v>36</v>
      </c>
      <c r="C50" s="39"/>
      <c r="D50" s="154"/>
      <c r="E50" s="154"/>
      <c r="F50" s="154"/>
      <c r="G50" s="154"/>
      <c r="H50" s="154"/>
      <c r="I50" s="154"/>
      <c r="J50" s="154"/>
      <c r="K50" s="154"/>
    </row>
    <row r="51" spans="1:11">
      <c r="A51" s="5"/>
      <c r="B51" s="40"/>
      <c r="C51" s="40"/>
      <c r="D51" s="157">
        <f>D4</f>
        <v>2006</v>
      </c>
      <c r="E51" s="157">
        <f t="shared" ref="E51:J51" si="7">E4</f>
        <v>2007</v>
      </c>
      <c r="F51" s="157">
        <f t="shared" si="7"/>
        <v>2008</v>
      </c>
      <c r="G51" s="157">
        <f t="shared" si="7"/>
        <v>2009</v>
      </c>
      <c r="H51" s="157">
        <f t="shared" si="7"/>
        <v>2010</v>
      </c>
      <c r="I51" s="157">
        <f t="shared" si="7"/>
        <v>2011</v>
      </c>
      <c r="J51" s="157" t="str">
        <f t="shared" si="7"/>
        <v>Later</v>
      </c>
      <c r="K51" s="157" t="s">
        <v>16</v>
      </c>
    </row>
    <row r="52" spans="1:11">
      <c r="A52" s="5"/>
      <c r="B52" s="40"/>
      <c r="C52" s="40"/>
      <c r="D52" s="157" t="str">
        <f>D5</f>
        <v>Audited Actual</v>
      </c>
      <c r="E52" s="157" t="str">
        <f t="shared" ref="E52:J52" si="8">E5</f>
        <v>Audited Actual</v>
      </c>
      <c r="F52" s="157" t="str">
        <f t="shared" si="8"/>
        <v>Audited Actual</v>
      </c>
      <c r="G52" s="157" t="str">
        <f t="shared" si="8"/>
        <v>Audited Actual</v>
      </c>
      <c r="H52" s="157" t="str">
        <f t="shared" si="8"/>
        <v>Forecasted</v>
      </c>
      <c r="I52" s="157" t="str">
        <f t="shared" si="8"/>
        <v>Forecasted</v>
      </c>
      <c r="J52" s="157" t="str">
        <f t="shared" si="8"/>
        <v>Forecasted</v>
      </c>
      <c r="K52" s="157"/>
    </row>
    <row r="53" spans="1:11" ht="15.75">
      <c r="A53" s="5"/>
      <c r="B53" s="41" t="s">
        <v>37</v>
      </c>
      <c r="C53" s="78" t="s">
        <v>8</v>
      </c>
      <c r="D53" s="153"/>
      <c r="E53" s="153"/>
      <c r="F53" s="153"/>
      <c r="G53" s="153"/>
      <c r="H53" s="153"/>
      <c r="I53" s="153"/>
      <c r="J53" s="153"/>
      <c r="K53" s="159">
        <f>SUM(D53:J53)</f>
        <v>0</v>
      </c>
    </row>
    <row r="54" spans="1:11">
      <c r="A54" s="5"/>
      <c r="B54" s="42"/>
      <c r="C54" s="42"/>
      <c r="D54" s="171"/>
      <c r="E54" s="171"/>
      <c r="F54" s="171"/>
      <c r="G54" s="171"/>
      <c r="H54" s="171"/>
      <c r="I54" s="171"/>
      <c r="J54" s="156"/>
      <c r="K54" s="154"/>
    </row>
    <row r="55" spans="1:11">
      <c r="A55" s="5"/>
      <c r="B55" s="40"/>
      <c r="C55" s="40"/>
      <c r="D55" s="157"/>
      <c r="E55" s="157"/>
      <c r="F55" s="157"/>
      <c r="G55" s="157"/>
      <c r="H55" s="157"/>
      <c r="I55" s="157"/>
      <c r="J55" s="157"/>
      <c r="K55" s="157"/>
    </row>
    <row r="56" spans="1:11" ht="15.75">
      <c r="A56" s="5"/>
      <c r="B56" s="41" t="s">
        <v>38</v>
      </c>
      <c r="C56" s="78" t="s">
        <v>8</v>
      </c>
      <c r="D56" s="153"/>
      <c r="E56" s="153"/>
      <c r="F56" s="153"/>
      <c r="G56" s="153">
        <f>'[3]OEB Dec 2009 Summary'!$I$36+'[3]OEB Dec 2009 Summary'!$I$53</f>
        <v>10364.93</v>
      </c>
      <c r="H56" s="153">
        <f>'[4]OEB Dec 2010 Summary'!$I$36+'[4]OEB Dec 2010 Summary'!$I$53</f>
        <v>0</v>
      </c>
      <c r="I56" s="153"/>
      <c r="J56" s="153"/>
      <c r="K56" s="159">
        <f>SUM(D56:J56)</f>
        <v>10364.93</v>
      </c>
    </row>
    <row r="57" spans="1:11">
      <c r="A57" s="5"/>
      <c r="B57" s="42" t="s">
        <v>39</v>
      </c>
      <c r="C57" s="42"/>
      <c r="D57" s="171"/>
      <c r="E57" s="171"/>
      <c r="F57" s="171"/>
      <c r="G57" s="171"/>
      <c r="H57" s="171"/>
      <c r="I57" s="171"/>
      <c r="J57" s="156"/>
      <c r="K57" s="154"/>
    </row>
    <row r="58" spans="1:11">
      <c r="A58" s="5"/>
      <c r="B58" s="40"/>
      <c r="C58" s="40"/>
      <c r="D58" s="157"/>
      <c r="E58" s="157"/>
      <c r="F58" s="157"/>
      <c r="G58" s="157"/>
      <c r="H58" s="157"/>
      <c r="I58" s="157"/>
      <c r="J58" s="157"/>
      <c r="K58" s="157"/>
    </row>
    <row r="59" spans="1:11" ht="15.75">
      <c r="A59" s="5"/>
      <c r="B59" s="41" t="s">
        <v>40</v>
      </c>
      <c r="C59" s="78" t="s">
        <v>8</v>
      </c>
      <c r="D59" s="153"/>
      <c r="E59" s="153"/>
      <c r="F59" s="153"/>
      <c r="G59" s="153"/>
      <c r="H59" s="153"/>
      <c r="I59" s="153"/>
      <c r="J59" s="153"/>
      <c r="K59" s="159">
        <f>SUM(D59:J59)</f>
        <v>0</v>
      </c>
    </row>
    <row r="60" spans="1:11">
      <c r="A60" s="5"/>
      <c r="B60" s="42" t="s">
        <v>41</v>
      </c>
      <c r="C60" s="42"/>
      <c r="D60" s="171"/>
      <c r="E60" s="171"/>
      <c r="F60" s="171"/>
      <c r="G60" s="171"/>
      <c r="H60" s="171"/>
      <c r="I60" s="171"/>
      <c r="J60" s="156"/>
      <c r="K60" s="154"/>
    </row>
    <row r="61" spans="1:11">
      <c r="A61" s="5"/>
      <c r="B61" s="40"/>
      <c r="C61" s="40"/>
      <c r="D61" s="154"/>
      <c r="E61" s="157"/>
      <c r="F61" s="157"/>
      <c r="G61" s="154"/>
      <c r="H61" s="154"/>
      <c r="I61" s="154"/>
      <c r="J61" s="154"/>
      <c r="K61" s="154"/>
    </row>
    <row r="62" spans="1:11" ht="13.5" thickBot="1">
      <c r="A62" s="5"/>
      <c r="B62" s="41" t="s">
        <v>42</v>
      </c>
      <c r="C62" s="41"/>
      <c r="D62" s="158">
        <f t="shared" ref="D62:K62" si="9">SUM(D53,D56,D59)</f>
        <v>0</v>
      </c>
      <c r="E62" s="158">
        <f t="shared" si="9"/>
        <v>0</v>
      </c>
      <c r="F62" s="158">
        <f t="shared" si="9"/>
        <v>0</v>
      </c>
      <c r="G62" s="158">
        <f t="shared" si="9"/>
        <v>10364.93</v>
      </c>
      <c r="H62" s="158">
        <f t="shared" si="9"/>
        <v>0</v>
      </c>
      <c r="I62" s="158">
        <f t="shared" si="9"/>
        <v>0</v>
      </c>
      <c r="J62" s="158">
        <f t="shared" si="9"/>
        <v>0</v>
      </c>
      <c r="K62" s="158">
        <f t="shared" si="9"/>
        <v>10364.93</v>
      </c>
    </row>
    <row r="63" spans="1:11">
      <c r="A63" s="5"/>
      <c r="B63" s="41"/>
      <c r="C63" s="41"/>
      <c r="D63" s="160"/>
      <c r="E63" s="160"/>
      <c r="F63" s="160"/>
      <c r="G63" s="160"/>
      <c r="H63" s="160"/>
      <c r="I63" s="160"/>
      <c r="J63" s="160"/>
      <c r="K63" s="160"/>
    </row>
    <row r="64" spans="1:11" ht="18">
      <c r="A64" s="5"/>
      <c r="B64" s="39" t="s">
        <v>43</v>
      </c>
      <c r="C64" s="39"/>
      <c r="D64" s="154"/>
      <c r="E64" s="154"/>
      <c r="F64" s="154"/>
      <c r="G64" s="154"/>
      <c r="H64" s="154"/>
      <c r="I64" s="154"/>
      <c r="J64" s="154"/>
      <c r="K64" s="154"/>
    </row>
    <row r="65" spans="1:11">
      <c r="A65" s="5"/>
      <c r="B65" s="40"/>
      <c r="C65" s="40"/>
      <c r="D65" s="157">
        <f>D4</f>
        <v>2006</v>
      </c>
      <c r="E65" s="157">
        <f t="shared" ref="E65:J65" si="10">E4</f>
        <v>2007</v>
      </c>
      <c r="F65" s="157">
        <f t="shared" si="10"/>
        <v>2008</v>
      </c>
      <c r="G65" s="157">
        <f t="shared" si="10"/>
        <v>2009</v>
      </c>
      <c r="H65" s="157">
        <f t="shared" si="10"/>
        <v>2010</v>
      </c>
      <c r="I65" s="157">
        <f t="shared" si="10"/>
        <v>2011</v>
      </c>
      <c r="J65" s="157" t="str">
        <f t="shared" si="10"/>
        <v>Later</v>
      </c>
      <c r="K65" s="157" t="s">
        <v>16</v>
      </c>
    </row>
    <row r="66" spans="1:11">
      <c r="A66" s="5"/>
      <c r="B66" s="40"/>
      <c r="C66" s="40"/>
      <c r="D66" s="157" t="str">
        <f>D5</f>
        <v>Audited Actual</v>
      </c>
      <c r="E66" s="157" t="str">
        <f t="shared" ref="E66:J66" si="11">E5</f>
        <v>Audited Actual</v>
      </c>
      <c r="F66" s="157" t="str">
        <f t="shared" si="11"/>
        <v>Audited Actual</v>
      </c>
      <c r="G66" s="157" t="str">
        <f t="shared" si="11"/>
        <v>Audited Actual</v>
      </c>
      <c r="H66" s="157" t="str">
        <f t="shared" si="11"/>
        <v>Forecasted</v>
      </c>
      <c r="I66" s="157" t="str">
        <f t="shared" si="11"/>
        <v>Forecasted</v>
      </c>
      <c r="J66" s="157" t="str">
        <f t="shared" si="11"/>
        <v>Forecasted</v>
      </c>
      <c r="K66" s="157"/>
    </row>
    <row r="67" spans="1:11" ht="15.75">
      <c r="A67" s="5"/>
      <c r="B67" s="41" t="s">
        <v>44</v>
      </c>
      <c r="C67" s="78" t="s">
        <v>9</v>
      </c>
      <c r="D67" s="153"/>
      <c r="E67" s="153"/>
      <c r="F67" s="153"/>
      <c r="G67" s="153"/>
      <c r="H67" s="153"/>
      <c r="I67" s="153"/>
      <c r="J67" s="153"/>
      <c r="K67" s="159">
        <f>SUM(D67:J67)</f>
        <v>0</v>
      </c>
    </row>
    <row r="68" spans="1:11">
      <c r="A68" s="5"/>
      <c r="B68" s="42"/>
      <c r="C68" s="42"/>
      <c r="D68" s="161"/>
      <c r="E68" s="161"/>
      <c r="F68" s="161"/>
      <c r="G68" s="161"/>
      <c r="H68" s="161"/>
      <c r="I68" s="161"/>
      <c r="J68" s="156"/>
      <c r="K68" s="154"/>
    </row>
    <row r="69" spans="1:11" ht="15.75">
      <c r="A69" s="5"/>
      <c r="B69" s="41" t="s">
        <v>45</v>
      </c>
      <c r="C69" s="78" t="s">
        <v>10</v>
      </c>
      <c r="D69" s="153"/>
      <c r="E69" s="153"/>
      <c r="F69" s="153"/>
      <c r="G69" s="153"/>
      <c r="H69" s="153"/>
      <c r="I69" s="153"/>
      <c r="J69" s="153"/>
      <c r="K69" s="159">
        <f>SUM(D69:J69)</f>
        <v>0</v>
      </c>
    </row>
    <row r="70" spans="1:11">
      <c r="A70" s="5"/>
      <c r="B70" s="42"/>
      <c r="C70" s="42"/>
      <c r="D70" s="171"/>
      <c r="E70" s="171"/>
      <c r="F70" s="171"/>
      <c r="G70" s="171"/>
      <c r="H70" s="171"/>
      <c r="I70" s="171"/>
      <c r="J70" s="156"/>
      <c r="K70" s="154"/>
    </row>
    <row r="71" spans="1:11" ht="15.75">
      <c r="A71" s="5"/>
      <c r="B71" s="41" t="s">
        <v>46</v>
      </c>
      <c r="C71" s="78" t="s">
        <v>10</v>
      </c>
      <c r="D71" s="153"/>
      <c r="E71" s="153"/>
      <c r="F71" s="153"/>
      <c r="G71" s="153"/>
      <c r="H71" s="153"/>
      <c r="I71" s="153"/>
      <c r="J71" s="153"/>
      <c r="K71" s="159">
        <f>SUM(D71:J71)</f>
        <v>0</v>
      </c>
    </row>
    <row r="72" spans="1:11">
      <c r="A72" s="5"/>
      <c r="B72" s="42" t="s">
        <v>47</v>
      </c>
      <c r="C72" s="42"/>
      <c r="D72" s="171"/>
      <c r="E72" s="171"/>
      <c r="F72" s="171"/>
      <c r="G72" s="171"/>
      <c r="H72" s="171"/>
      <c r="I72" s="171"/>
      <c r="J72" s="156"/>
      <c r="K72" s="154"/>
    </row>
    <row r="73" spans="1:11" ht="13.5" thickBot="1">
      <c r="A73" s="5"/>
      <c r="B73" s="41" t="s">
        <v>48</v>
      </c>
      <c r="C73" s="41"/>
      <c r="D73" s="158">
        <f t="shared" ref="D73:K73" si="12">SUM(D67,D69,D71)</f>
        <v>0</v>
      </c>
      <c r="E73" s="158">
        <f t="shared" si="12"/>
        <v>0</v>
      </c>
      <c r="F73" s="158">
        <f t="shared" si="12"/>
        <v>0</v>
      </c>
      <c r="G73" s="158">
        <f t="shared" si="12"/>
        <v>0</v>
      </c>
      <c r="H73" s="158">
        <f t="shared" si="12"/>
        <v>0</v>
      </c>
      <c r="I73" s="158">
        <f t="shared" si="12"/>
        <v>0</v>
      </c>
      <c r="J73" s="158">
        <f t="shared" si="12"/>
        <v>0</v>
      </c>
      <c r="K73" s="158">
        <f t="shared" si="12"/>
        <v>0</v>
      </c>
    </row>
    <row r="74" spans="1:11">
      <c r="A74" s="5"/>
      <c r="B74" s="41"/>
      <c r="C74" s="41"/>
      <c r="D74" s="160"/>
      <c r="E74" s="160"/>
      <c r="F74" s="160"/>
      <c r="G74" s="160"/>
      <c r="H74" s="160"/>
      <c r="I74" s="160"/>
      <c r="J74" s="160"/>
      <c r="K74" s="160"/>
    </row>
    <row r="75" spans="1:11">
      <c r="A75" s="5"/>
      <c r="B75" s="44"/>
      <c r="C75" s="44"/>
      <c r="D75" s="154"/>
      <c r="E75" s="154"/>
      <c r="F75" s="154"/>
      <c r="G75" s="154"/>
      <c r="H75" s="154"/>
      <c r="I75" s="154"/>
      <c r="J75" s="154"/>
      <c r="K75" s="154"/>
    </row>
    <row r="76" spans="1:11" ht="18">
      <c r="A76" s="5"/>
      <c r="B76" s="39" t="s">
        <v>49</v>
      </c>
      <c r="C76" s="39"/>
      <c r="D76" s="157">
        <f>D4</f>
        <v>2006</v>
      </c>
      <c r="E76" s="157">
        <f t="shared" ref="E76:J76" si="13">E4</f>
        <v>2007</v>
      </c>
      <c r="F76" s="157">
        <f t="shared" si="13"/>
        <v>2008</v>
      </c>
      <c r="G76" s="157">
        <f t="shared" si="13"/>
        <v>2009</v>
      </c>
      <c r="H76" s="157">
        <f t="shared" si="13"/>
        <v>2010</v>
      </c>
      <c r="I76" s="157">
        <f t="shared" si="13"/>
        <v>2011</v>
      </c>
      <c r="J76" s="157" t="str">
        <f t="shared" si="13"/>
        <v>Later</v>
      </c>
      <c r="K76" s="157" t="s">
        <v>16</v>
      </c>
    </row>
    <row r="77" spans="1:11" ht="18">
      <c r="A77" s="5"/>
      <c r="B77" s="39"/>
      <c r="C77" s="39"/>
      <c r="D77" s="157" t="str">
        <f>D5</f>
        <v>Audited Actual</v>
      </c>
      <c r="E77" s="157" t="str">
        <f t="shared" ref="E77:J77" si="14">E5</f>
        <v>Audited Actual</v>
      </c>
      <c r="F77" s="157" t="str">
        <f t="shared" si="14"/>
        <v>Audited Actual</v>
      </c>
      <c r="G77" s="157" t="str">
        <f t="shared" si="14"/>
        <v>Audited Actual</v>
      </c>
      <c r="H77" s="157" t="str">
        <f t="shared" si="14"/>
        <v>Forecasted</v>
      </c>
      <c r="I77" s="157" t="str">
        <f t="shared" si="14"/>
        <v>Forecasted</v>
      </c>
      <c r="J77" s="157" t="str">
        <f t="shared" si="14"/>
        <v>Forecasted</v>
      </c>
      <c r="K77" s="157"/>
    </row>
    <row r="78" spans="1:11" ht="15.75">
      <c r="A78" s="5"/>
      <c r="B78" s="41" t="s">
        <v>50</v>
      </c>
      <c r="C78" s="78" t="s">
        <v>210</v>
      </c>
      <c r="D78" s="153"/>
      <c r="E78" s="153"/>
      <c r="F78" s="153"/>
      <c r="G78" s="153"/>
      <c r="H78" s="153"/>
      <c r="I78" s="153"/>
      <c r="J78" s="153"/>
      <c r="K78" s="159">
        <f>SUM(D78:J78)</f>
        <v>0</v>
      </c>
    </row>
    <row r="79" spans="1:11">
      <c r="A79" s="5"/>
      <c r="B79" s="40"/>
      <c r="C79" s="40"/>
      <c r="D79" s="154"/>
      <c r="E79" s="157"/>
      <c r="F79" s="157"/>
      <c r="G79" s="154"/>
      <c r="H79" s="154"/>
      <c r="I79" s="154"/>
      <c r="J79" s="154"/>
      <c r="K79" s="154"/>
    </row>
    <row r="80" spans="1:11" ht="13.5" thickBot="1">
      <c r="A80" s="5"/>
      <c r="B80" s="41" t="s">
        <v>51</v>
      </c>
      <c r="C80" s="41"/>
      <c r="D80" s="158">
        <f t="shared" ref="D80:K80" si="15">SUM(D78)</f>
        <v>0</v>
      </c>
      <c r="E80" s="158">
        <f t="shared" si="15"/>
        <v>0</v>
      </c>
      <c r="F80" s="158">
        <f t="shared" si="15"/>
        <v>0</v>
      </c>
      <c r="G80" s="158">
        <f t="shared" si="15"/>
        <v>0</v>
      </c>
      <c r="H80" s="158">
        <f t="shared" si="15"/>
        <v>0</v>
      </c>
      <c r="I80" s="158">
        <f t="shared" si="15"/>
        <v>0</v>
      </c>
      <c r="J80" s="158">
        <f t="shared" si="15"/>
        <v>0</v>
      </c>
      <c r="K80" s="158">
        <f t="shared" si="15"/>
        <v>0</v>
      </c>
    </row>
    <row r="81" spans="1:11">
      <c r="A81" s="5"/>
      <c r="B81" s="41"/>
      <c r="C81" s="41"/>
      <c r="D81" s="160"/>
      <c r="E81" s="160"/>
      <c r="F81" s="160"/>
      <c r="G81" s="160"/>
      <c r="H81" s="160"/>
      <c r="I81" s="160"/>
      <c r="J81" s="160"/>
      <c r="K81" s="160"/>
    </row>
    <row r="82" spans="1:11">
      <c r="A82" s="5"/>
      <c r="B82" s="44"/>
      <c r="C82" s="44"/>
      <c r="D82" s="154"/>
      <c r="E82" s="154"/>
      <c r="F82" s="154"/>
      <c r="G82" s="154"/>
      <c r="H82" s="154"/>
      <c r="I82" s="154"/>
      <c r="J82" s="154"/>
      <c r="K82" s="154"/>
    </row>
    <row r="83" spans="1:11" ht="18">
      <c r="A83" s="5"/>
      <c r="B83" s="39" t="s">
        <v>52</v>
      </c>
      <c r="C83" s="39"/>
      <c r="D83" s="157">
        <f>D4</f>
        <v>2006</v>
      </c>
      <c r="E83" s="157">
        <f t="shared" ref="E83:J83" si="16">E4</f>
        <v>2007</v>
      </c>
      <c r="F83" s="157">
        <f t="shared" si="16"/>
        <v>2008</v>
      </c>
      <c r="G83" s="157">
        <f t="shared" si="16"/>
        <v>2009</v>
      </c>
      <c r="H83" s="157">
        <f t="shared" si="16"/>
        <v>2010</v>
      </c>
      <c r="I83" s="157">
        <f t="shared" si="16"/>
        <v>2011</v>
      </c>
      <c r="J83" s="157" t="str">
        <f t="shared" si="16"/>
        <v>Later</v>
      </c>
      <c r="K83" s="157" t="s">
        <v>16</v>
      </c>
    </row>
    <row r="84" spans="1:11" ht="18">
      <c r="A84" s="5"/>
      <c r="B84" s="39"/>
      <c r="C84" s="39"/>
      <c r="D84" s="157" t="str">
        <f>D5</f>
        <v>Audited Actual</v>
      </c>
      <c r="E84" s="157" t="str">
        <f t="shared" ref="E84:J84" si="17">E5</f>
        <v>Audited Actual</v>
      </c>
      <c r="F84" s="157" t="str">
        <f t="shared" si="17"/>
        <v>Audited Actual</v>
      </c>
      <c r="G84" s="157" t="str">
        <f t="shared" si="17"/>
        <v>Audited Actual</v>
      </c>
      <c r="H84" s="157" t="str">
        <f t="shared" si="17"/>
        <v>Forecasted</v>
      </c>
      <c r="I84" s="157" t="str">
        <f t="shared" si="17"/>
        <v>Forecasted</v>
      </c>
      <c r="J84" s="157" t="str">
        <f t="shared" si="17"/>
        <v>Forecasted</v>
      </c>
      <c r="K84" s="157"/>
    </row>
    <row r="85" spans="1:11" ht="15.75">
      <c r="A85" s="5"/>
      <c r="B85" s="41" t="s">
        <v>53</v>
      </c>
      <c r="C85" s="78" t="s">
        <v>209</v>
      </c>
      <c r="D85" s="153"/>
      <c r="E85" s="153"/>
      <c r="F85" s="153"/>
      <c r="G85" s="153"/>
      <c r="H85" s="153"/>
      <c r="I85" s="153"/>
      <c r="J85" s="153"/>
      <c r="K85" s="159">
        <f>SUM(D85:J85)</f>
        <v>0</v>
      </c>
    </row>
    <row r="86" spans="1:11">
      <c r="A86" s="5"/>
      <c r="B86" s="42"/>
      <c r="C86" s="42"/>
      <c r="D86" s="171"/>
      <c r="E86" s="171"/>
      <c r="F86" s="171"/>
      <c r="G86" s="171"/>
      <c r="H86" s="171"/>
      <c r="I86" s="171"/>
      <c r="J86" s="156"/>
      <c r="K86" s="154"/>
    </row>
    <row r="87" spans="1:11" ht="15.75">
      <c r="A87" s="5"/>
      <c r="B87" s="41" t="s">
        <v>54</v>
      </c>
      <c r="C87" s="78" t="s">
        <v>10</v>
      </c>
      <c r="D87" s="153"/>
      <c r="E87" s="153"/>
      <c r="F87" s="153"/>
      <c r="G87" s="153"/>
      <c r="H87" s="153"/>
      <c r="I87" s="153"/>
      <c r="J87" s="153"/>
      <c r="K87" s="159">
        <f>SUM(D87:J87)</f>
        <v>0</v>
      </c>
    </row>
    <row r="88" spans="1:11">
      <c r="A88" s="5"/>
      <c r="B88" s="42"/>
      <c r="C88" s="42"/>
      <c r="D88" s="171"/>
      <c r="E88" s="171"/>
      <c r="F88" s="171"/>
      <c r="G88" s="171"/>
      <c r="H88" s="171"/>
      <c r="I88" s="171"/>
      <c r="J88" s="156"/>
      <c r="K88" s="154"/>
    </row>
    <row r="89" spans="1:11" ht="15.75">
      <c r="A89" s="5"/>
      <c r="B89" s="41" t="s">
        <v>55</v>
      </c>
      <c r="C89" s="78" t="s">
        <v>10</v>
      </c>
      <c r="D89" s="153"/>
      <c r="E89" s="153"/>
      <c r="F89" s="153"/>
      <c r="G89" s="153"/>
      <c r="H89" s="153"/>
      <c r="I89" s="153"/>
      <c r="J89" s="153"/>
      <c r="K89" s="159">
        <f>SUM(D89:J89)</f>
        <v>0</v>
      </c>
    </row>
    <row r="90" spans="1:11">
      <c r="A90" s="5"/>
      <c r="B90" s="42"/>
      <c r="C90" s="42"/>
      <c r="D90" s="171"/>
      <c r="E90" s="171"/>
      <c r="F90" s="171"/>
      <c r="G90" s="171"/>
      <c r="H90" s="171"/>
      <c r="I90" s="171"/>
      <c r="J90" s="156"/>
      <c r="K90" s="154"/>
    </row>
    <row r="91" spans="1:11" ht="15.75">
      <c r="A91" s="5"/>
      <c r="B91" s="41" t="s">
        <v>56</v>
      </c>
      <c r="C91" s="78" t="s">
        <v>10</v>
      </c>
      <c r="D91" s="153"/>
      <c r="E91" s="153"/>
      <c r="F91" s="153"/>
      <c r="G91" s="153"/>
      <c r="H91" s="153"/>
      <c r="I91" s="153"/>
      <c r="J91" s="153"/>
      <c r="K91" s="159">
        <f>SUM(D91:J91)</f>
        <v>0</v>
      </c>
    </row>
    <row r="92" spans="1:11">
      <c r="A92" s="5"/>
      <c r="B92" s="42"/>
      <c r="C92" s="42"/>
      <c r="D92" s="171"/>
      <c r="E92" s="171"/>
      <c r="F92" s="171"/>
      <c r="G92" s="171"/>
      <c r="H92" s="171"/>
      <c r="I92" s="171"/>
      <c r="J92" s="156"/>
      <c r="K92" s="154"/>
    </row>
    <row r="93" spans="1:11" ht="15.75">
      <c r="A93" s="5"/>
      <c r="B93" s="41" t="s">
        <v>57</v>
      </c>
      <c r="C93" s="78" t="s">
        <v>10</v>
      </c>
      <c r="D93" s="153"/>
      <c r="E93" s="153"/>
      <c r="F93" s="153"/>
      <c r="G93" s="153" t="s">
        <v>280</v>
      </c>
      <c r="H93" s="153"/>
      <c r="I93" s="153"/>
      <c r="J93" s="153"/>
      <c r="K93" s="159">
        <f>SUM(D93:J93)</f>
        <v>0</v>
      </c>
    </row>
    <row r="94" spans="1:11">
      <c r="A94" s="5"/>
      <c r="B94" s="42"/>
      <c r="D94" s="171"/>
      <c r="E94" s="171"/>
      <c r="F94" s="171"/>
      <c r="G94" s="171"/>
      <c r="H94" s="171"/>
      <c r="I94" s="171"/>
      <c r="J94" s="156"/>
      <c r="K94" s="154"/>
    </row>
    <row r="95" spans="1:11" ht="15.75">
      <c r="A95" s="5"/>
      <c r="B95" s="41" t="s">
        <v>58</v>
      </c>
      <c r="C95" s="78" t="s">
        <v>10</v>
      </c>
      <c r="D95" s="153"/>
      <c r="E95" s="153"/>
      <c r="F95" s="153"/>
      <c r="G95" s="153"/>
      <c r="H95" s="153"/>
      <c r="I95" s="153"/>
      <c r="J95" s="153"/>
      <c r="K95" s="159">
        <f>SUM(D95:J95)</f>
        <v>0</v>
      </c>
    </row>
    <row r="96" spans="1:11">
      <c r="A96" s="5"/>
      <c r="B96" s="42"/>
      <c r="D96" s="171"/>
      <c r="E96" s="171"/>
      <c r="F96" s="171"/>
      <c r="G96" s="171"/>
      <c r="H96" s="171"/>
      <c r="I96" s="171"/>
      <c r="J96" s="156"/>
      <c r="K96" s="154"/>
    </row>
    <row r="97" spans="1:11" ht="13.5" thickBot="1">
      <c r="A97" s="5"/>
      <c r="B97" s="41" t="s">
        <v>59</v>
      </c>
      <c r="C97" s="41"/>
      <c r="D97" s="158">
        <f t="shared" ref="D97:K97" si="18">SUM(D85,D87,D89,D91,D95,D93)</f>
        <v>0</v>
      </c>
      <c r="E97" s="158">
        <f t="shared" si="18"/>
        <v>0</v>
      </c>
      <c r="F97" s="158">
        <f t="shared" si="18"/>
        <v>0</v>
      </c>
      <c r="G97" s="158">
        <f>SUM(G85,G87,G89,G91,G95,G93)</f>
        <v>0</v>
      </c>
      <c r="H97" s="158">
        <f t="shared" si="18"/>
        <v>0</v>
      </c>
      <c r="I97" s="158">
        <f t="shared" si="18"/>
        <v>0</v>
      </c>
      <c r="J97" s="158">
        <f t="shared" si="18"/>
        <v>0</v>
      </c>
      <c r="K97" s="158">
        <f t="shared" si="18"/>
        <v>0</v>
      </c>
    </row>
    <row r="98" spans="1:11">
      <c r="A98" s="5"/>
      <c r="B98" s="34"/>
      <c r="C98" s="34"/>
      <c r="D98" s="160"/>
      <c r="E98" s="160"/>
      <c r="F98" s="160"/>
      <c r="G98" s="160"/>
      <c r="H98" s="160"/>
      <c r="I98" s="160"/>
      <c r="J98" s="160"/>
      <c r="K98" s="160"/>
    </row>
    <row r="99" spans="1:11" ht="18.75" thickBot="1">
      <c r="A99" s="5"/>
      <c r="B99" s="28" t="s">
        <v>60</v>
      </c>
      <c r="C99" s="28"/>
      <c r="D99" s="162">
        <f t="shared" ref="D99:K99" si="19">SUM(D48,D62,D80,D97,D73)</f>
        <v>0</v>
      </c>
      <c r="E99" s="162">
        <f t="shared" si="19"/>
        <v>0</v>
      </c>
      <c r="F99" s="162">
        <f t="shared" si="19"/>
        <v>0</v>
      </c>
      <c r="G99" s="162">
        <f t="shared" si="19"/>
        <v>83653.777848244092</v>
      </c>
      <c r="H99" s="162">
        <f t="shared" si="19"/>
        <v>13304.515209897307</v>
      </c>
      <c r="I99" s="162">
        <f t="shared" si="19"/>
        <v>0</v>
      </c>
      <c r="J99" s="162">
        <f t="shared" si="19"/>
        <v>0</v>
      </c>
      <c r="K99" s="162">
        <f t="shared" si="19"/>
        <v>96958.293058141397</v>
      </c>
    </row>
    <row r="100" spans="1:11" ht="13.5" thickTop="1">
      <c r="A100" s="5"/>
      <c r="B100" s="34"/>
      <c r="C100" s="34"/>
      <c r="D100" s="163"/>
      <c r="E100" s="160"/>
      <c r="F100" s="160"/>
      <c r="G100" s="160"/>
      <c r="H100" s="160"/>
      <c r="I100" s="160"/>
      <c r="J100" s="160"/>
      <c r="K100" s="160"/>
    </row>
    <row r="101" spans="1:11" ht="23.25">
      <c r="B101" s="38" t="s">
        <v>61</v>
      </c>
      <c r="C101" s="38"/>
      <c r="D101" s="154"/>
      <c r="E101" s="154"/>
      <c r="F101" s="154"/>
      <c r="G101" s="154"/>
      <c r="H101" s="154"/>
      <c r="I101" s="154"/>
      <c r="J101" s="154"/>
      <c r="K101" s="154"/>
    </row>
    <row r="102" spans="1:11" ht="18">
      <c r="A102" s="5"/>
      <c r="B102" s="39" t="s">
        <v>62</v>
      </c>
      <c r="C102" s="39"/>
      <c r="D102" s="154"/>
      <c r="E102" s="154"/>
      <c r="F102" s="154"/>
      <c r="G102" s="154"/>
      <c r="H102" s="154"/>
      <c r="I102" s="154"/>
      <c r="J102" s="154"/>
      <c r="K102" s="154"/>
    </row>
    <row r="103" spans="1:11">
      <c r="A103" s="5"/>
      <c r="B103" s="40"/>
      <c r="C103" s="40"/>
      <c r="D103" s="157">
        <f>D4</f>
        <v>2006</v>
      </c>
      <c r="E103" s="157">
        <f t="shared" ref="E103:J103" si="20">E4</f>
        <v>2007</v>
      </c>
      <c r="F103" s="157">
        <f t="shared" si="20"/>
        <v>2008</v>
      </c>
      <c r="G103" s="157">
        <f t="shared" si="20"/>
        <v>2009</v>
      </c>
      <c r="H103" s="157">
        <f t="shared" si="20"/>
        <v>2010</v>
      </c>
      <c r="I103" s="157">
        <f t="shared" si="20"/>
        <v>2011</v>
      </c>
      <c r="J103" s="157" t="str">
        <f t="shared" si="20"/>
        <v>Later</v>
      </c>
      <c r="K103" s="157" t="s">
        <v>16</v>
      </c>
    </row>
    <row r="104" spans="1:11">
      <c r="A104" s="5"/>
      <c r="B104" s="40"/>
      <c r="C104" s="40"/>
      <c r="D104" s="157" t="str">
        <f>D5</f>
        <v>Audited Actual</v>
      </c>
      <c r="E104" s="157" t="str">
        <f t="shared" ref="E104:J104" si="21">E5</f>
        <v>Audited Actual</v>
      </c>
      <c r="F104" s="157" t="str">
        <f t="shared" si="21"/>
        <v>Audited Actual</v>
      </c>
      <c r="G104" s="157" t="str">
        <f t="shared" si="21"/>
        <v>Audited Actual</v>
      </c>
      <c r="H104" s="157" t="str">
        <f t="shared" si="21"/>
        <v>Forecasted</v>
      </c>
      <c r="I104" s="157" t="str">
        <f t="shared" si="21"/>
        <v>Forecasted</v>
      </c>
      <c r="J104" s="157" t="str">
        <f t="shared" si="21"/>
        <v>Forecasted</v>
      </c>
      <c r="K104" s="157"/>
    </row>
    <row r="105" spans="1:11">
      <c r="A105" s="5"/>
      <c r="B105" s="41" t="s">
        <v>63</v>
      </c>
      <c r="C105" s="41"/>
      <c r="D105" s="153"/>
      <c r="E105" s="153"/>
      <c r="F105" s="153"/>
      <c r="G105" s="153"/>
      <c r="H105" s="153"/>
      <c r="I105" s="153"/>
      <c r="J105" s="153"/>
      <c r="K105" s="159">
        <f>SUM(D105:J105)</f>
        <v>0</v>
      </c>
    </row>
    <row r="106" spans="1:11">
      <c r="A106" s="5"/>
      <c r="B106" s="42" t="s">
        <v>64</v>
      </c>
      <c r="C106" s="42"/>
      <c r="D106" s="171"/>
      <c r="E106" s="171"/>
      <c r="F106" s="171"/>
      <c r="G106" s="171"/>
      <c r="H106" s="171"/>
      <c r="I106" s="171"/>
      <c r="J106" s="156"/>
      <c r="K106" s="154"/>
    </row>
    <row r="107" spans="1:11" ht="13.5" thickBot="1">
      <c r="A107" s="5"/>
      <c r="B107" s="41" t="s">
        <v>65</v>
      </c>
      <c r="C107" s="41"/>
      <c r="D107" s="158">
        <f t="shared" ref="D107:K107" si="22">SUM(D105)</f>
        <v>0</v>
      </c>
      <c r="E107" s="158">
        <f t="shared" si="22"/>
        <v>0</v>
      </c>
      <c r="F107" s="158">
        <f t="shared" si="22"/>
        <v>0</v>
      </c>
      <c r="G107" s="158">
        <f t="shared" si="22"/>
        <v>0</v>
      </c>
      <c r="H107" s="158">
        <f t="shared" si="22"/>
        <v>0</v>
      </c>
      <c r="I107" s="158">
        <f t="shared" si="22"/>
        <v>0</v>
      </c>
      <c r="J107" s="158">
        <f t="shared" si="22"/>
        <v>0</v>
      </c>
      <c r="K107" s="158">
        <f t="shared" si="22"/>
        <v>0</v>
      </c>
    </row>
    <row r="108" spans="1:11">
      <c r="A108" s="5"/>
      <c r="B108" s="40"/>
      <c r="C108" s="40"/>
      <c r="D108" s="154"/>
      <c r="E108" s="154"/>
      <c r="F108" s="154"/>
      <c r="G108" s="154"/>
      <c r="H108" s="154"/>
      <c r="I108" s="154"/>
      <c r="J108" s="154"/>
      <c r="K108" s="154"/>
    </row>
    <row r="109" spans="1:11" ht="18">
      <c r="A109" s="5"/>
      <c r="B109" s="39" t="s">
        <v>66</v>
      </c>
      <c r="C109" s="39"/>
      <c r="D109" s="154"/>
      <c r="E109" s="154"/>
      <c r="F109" s="154"/>
      <c r="G109" s="154"/>
      <c r="H109" s="154"/>
      <c r="I109" s="154"/>
      <c r="J109" s="154"/>
      <c r="K109" s="154"/>
    </row>
    <row r="110" spans="1:11">
      <c r="A110" s="5"/>
      <c r="B110" s="41" t="s">
        <v>67</v>
      </c>
      <c r="C110" s="41"/>
      <c r="D110" s="153"/>
      <c r="E110" s="153"/>
      <c r="F110" s="153"/>
      <c r="G110" s="153"/>
      <c r="H110" s="153"/>
      <c r="I110" s="153"/>
      <c r="J110" s="153"/>
      <c r="K110" s="159">
        <f>SUM(D110:J110)</f>
        <v>0</v>
      </c>
    </row>
    <row r="111" spans="1:11">
      <c r="A111" s="5"/>
      <c r="B111" s="42"/>
      <c r="C111" s="42"/>
      <c r="D111" s="171"/>
      <c r="E111" s="171"/>
      <c r="F111" s="171"/>
      <c r="G111" s="171"/>
      <c r="H111" s="171"/>
      <c r="I111" s="171"/>
      <c r="J111" s="156"/>
      <c r="K111" s="154"/>
    </row>
    <row r="112" spans="1:11">
      <c r="A112" s="5"/>
      <c r="B112" s="40"/>
      <c r="C112" s="40"/>
      <c r="D112" s="154"/>
      <c r="E112" s="157"/>
      <c r="F112" s="157"/>
      <c r="G112" s="154"/>
      <c r="H112" s="154"/>
      <c r="I112" s="154"/>
      <c r="J112" s="154"/>
      <c r="K112" s="154"/>
    </row>
    <row r="113" spans="1:11" ht="13.5" thickBot="1">
      <c r="A113" s="5"/>
      <c r="B113" s="41" t="s">
        <v>42</v>
      </c>
      <c r="C113" s="41"/>
      <c r="D113" s="158">
        <f t="shared" ref="D113:K113" si="23">SUM(D110)</f>
        <v>0</v>
      </c>
      <c r="E113" s="158">
        <f t="shared" si="23"/>
        <v>0</v>
      </c>
      <c r="F113" s="158">
        <f t="shared" si="23"/>
        <v>0</v>
      </c>
      <c r="G113" s="158">
        <f t="shared" si="23"/>
        <v>0</v>
      </c>
      <c r="H113" s="158">
        <f t="shared" si="23"/>
        <v>0</v>
      </c>
      <c r="I113" s="158">
        <f t="shared" si="23"/>
        <v>0</v>
      </c>
      <c r="J113" s="158">
        <f t="shared" si="23"/>
        <v>0</v>
      </c>
      <c r="K113" s="158">
        <f t="shared" si="23"/>
        <v>0</v>
      </c>
    </row>
    <row r="114" spans="1:11">
      <c r="A114" s="5"/>
      <c r="B114" s="41"/>
      <c r="C114" s="41"/>
      <c r="D114" s="160"/>
      <c r="E114" s="160"/>
      <c r="F114" s="160"/>
      <c r="G114" s="160"/>
      <c r="H114" s="160"/>
      <c r="I114" s="160"/>
      <c r="J114" s="160"/>
      <c r="K114" s="160"/>
    </row>
    <row r="115" spans="1:11" ht="18">
      <c r="A115" s="5"/>
      <c r="B115" s="39" t="s">
        <v>68</v>
      </c>
      <c r="C115" s="39"/>
      <c r="D115" s="154"/>
      <c r="E115" s="154"/>
      <c r="F115" s="154"/>
      <c r="G115" s="154"/>
      <c r="H115" s="154"/>
      <c r="I115" s="154"/>
      <c r="J115" s="154"/>
      <c r="K115" s="154"/>
    </row>
    <row r="116" spans="1:11">
      <c r="A116" s="5"/>
      <c r="B116" s="41" t="s">
        <v>69</v>
      </c>
      <c r="C116" s="41"/>
      <c r="D116" s="153"/>
      <c r="E116" s="153"/>
      <c r="F116" s="153"/>
      <c r="G116" s="153"/>
      <c r="H116" s="153"/>
      <c r="I116" s="153"/>
      <c r="J116" s="153"/>
      <c r="K116" s="159">
        <f>SUM(D116:J116)</f>
        <v>0</v>
      </c>
    </row>
    <row r="117" spans="1:11">
      <c r="A117" s="5"/>
      <c r="B117" s="42" t="s">
        <v>70</v>
      </c>
      <c r="C117" s="42"/>
      <c r="D117" s="171"/>
      <c r="E117" s="171"/>
      <c r="F117" s="171"/>
      <c r="G117" s="171"/>
      <c r="H117" s="171"/>
      <c r="I117" s="171"/>
      <c r="J117" s="156"/>
      <c r="K117" s="154"/>
    </row>
    <row r="118" spans="1:11">
      <c r="A118" s="5"/>
      <c r="B118" s="40"/>
      <c r="C118" s="40"/>
      <c r="D118" s="157"/>
      <c r="E118" s="157"/>
      <c r="F118" s="157"/>
      <c r="G118" s="157"/>
      <c r="H118" s="157"/>
      <c r="I118" s="157"/>
      <c r="J118" s="157"/>
      <c r="K118" s="154"/>
    </row>
    <row r="119" spans="1:11">
      <c r="A119" s="5"/>
      <c r="B119" s="41" t="s">
        <v>71</v>
      </c>
      <c r="C119" s="41"/>
      <c r="D119" s="153"/>
      <c r="E119" s="153"/>
      <c r="F119" s="153"/>
      <c r="G119" s="153"/>
      <c r="H119" s="153"/>
      <c r="I119" s="153"/>
      <c r="J119" s="153"/>
      <c r="K119" s="159">
        <f>SUM(D119:J119)</f>
        <v>0</v>
      </c>
    </row>
    <row r="120" spans="1:11">
      <c r="A120" s="5"/>
      <c r="B120" s="42" t="s">
        <v>72</v>
      </c>
      <c r="C120" s="42"/>
      <c r="D120" s="171"/>
      <c r="E120" s="171"/>
      <c r="F120" s="171"/>
      <c r="G120" s="171"/>
      <c r="H120" s="171"/>
      <c r="I120" s="171"/>
      <c r="J120" s="156"/>
      <c r="K120" s="154"/>
    </row>
    <row r="121" spans="1:11">
      <c r="A121" s="5"/>
      <c r="B121" s="40"/>
      <c r="C121" s="40"/>
      <c r="D121" s="154"/>
      <c r="E121" s="157"/>
      <c r="F121" s="157"/>
      <c r="G121" s="154"/>
      <c r="H121" s="154"/>
      <c r="I121" s="154"/>
      <c r="J121" s="154"/>
      <c r="K121" s="154"/>
    </row>
    <row r="122" spans="1:11" ht="13.5" thickBot="1">
      <c r="A122" s="5"/>
      <c r="B122" s="41" t="s">
        <v>48</v>
      </c>
      <c r="C122" s="41"/>
      <c r="D122" s="158">
        <f t="shared" ref="D122:K122" si="24">SUM(D116,D119)</f>
        <v>0</v>
      </c>
      <c r="E122" s="158">
        <f t="shared" si="24"/>
        <v>0</v>
      </c>
      <c r="F122" s="158">
        <f t="shared" si="24"/>
        <v>0</v>
      </c>
      <c r="G122" s="158">
        <f t="shared" si="24"/>
        <v>0</v>
      </c>
      <c r="H122" s="158">
        <f t="shared" si="24"/>
        <v>0</v>
      </c>
      <c r="I122" s="158">
        <f t="shared" si="24"/>
        <v>0</v>
      </c>
      <c r="J122" s="158">
        <f t="shared" si="24"/>
        <v>0</v>
      </c>
      <c r="K122" s="158">
        <f t="shared" si="24"/>
        <v>0</v>
      </c>
    </row>
    <row r="123" spans="1:11">
      <c r="A123" s="5"/>
      <c r="B123" s="41"/>
      <c r="C123" s="41"/>
      <c r="D123" s="160"/>
      <c r="E123" s="160"/>
      <c r="F123" s="160"/>
      <c r="G123" s="160"/>
      <c r="H123" s="160"/>
      <c r="I123" s="160"/>
      <c r="J123" s="160"/>
      <c r="K123" s="160"/>
    </row>
    <row r="124" spans="1:11" ht="18">
      <c r="A124" s="5"/>
      <c r="B124" s="39" t="s">
        <v>73</v>
      </c>
      <c r="C124" s="39"/>
      <c r="D124" s="154"/>
      <c r="E124" s="154"/>
      <c r="F124" s="154"/>
      <c r="G124" s="154"/>
      <c r="H124" s="154"/>
      <c r="I124" s="154"/>
      <c r="J124" s="154"/>
      <c r="K124" s="154"/>
    </row>
    <row r="125" spans="1:11">
      <c r="A125" s="5"/>
      <c r="B125" s="40"/>
      <c r="C125" s="40"/>
      <c r="D125" s="157"/>
      <c r="E125" s="157"/>
      <c r="F125" s="157"/>
      <c r="G125" s="157"/>
      <c r="H125" s="157"/>
      <c r="I125" s="157"/>
      <c r="J125" s="157"/>
      <c r="K125" s="157"/>
    </row>
    <row r="126" spans="1:11">
      <c r="A126" s="5"/>
      <c r="B126" s="41" t="s">
        <v>74</v>
      </c>
      <c r="C126" s="41"/>
      <c r="D126" s="153"/>
      <c r="E126" s="153"/>
      <c r="F126" s="153"/>
      <c r="G126" s="153"/>
      <c r="H126" s="153"/>
      <c r="I126" s="153"/>
      <c r="J126" s="153"/>
      <c r="K126" s="159">
        <f>SUM(D126:J126)</f>
        <v>0</v>
      </c>
    </row>
    <row r="127" spans="1:11">
      <c r="A127" s="5"/>
      <c r="B127" s="42" t="s">
        <v>75</v>
      </c>
      <c r="C127" s="42"/>
      <c r="D127" s="171"/>
      <c r="E127" s="171"/>
      <c r="F127" s="171"/>
      <c r="G127" s="171"/>
      <c r="H127" s="171"/>
      <c r="I127" s="171"/>
      <c r="J127" s="156"/>
      <c r="K127" s="154"/>
    </row>
    <row r="128" spans="1:11">
      <c r="A128" s="5"/>
      <c r="B128" s="40"/>
      <c r="C128" s="40"/>
      <c r="D128" s="154"/>
      <c r="E128" s="157"/>
      <c r="F128" s="157"/>
      <c r="G128" s="154"/>
      <c r="H128" s="154"/>
      <c r="I128" s="154"/>
      <c r="J128" s="154"/>
      <c r="K128" s="154"/>
    </row>
    <row r="129" spans="1:11" ht="13.5" thickBot="1">
      <c r="A129" s="5"/>
      <c r="B129" s="41" t="s">
        <v>76</v>
      </c>
      <c r="C129" s="41"/>
      <c r="D129" s="158">
        <f t="shared" ref="D129:K129" si="25">SUM(D126)</f>
        <v>0</v>
      </c>
      <c r="E129" s="158">
        <f t="shared" si="25"/>
        <v>0</v>
      </c>
      <c r="F129" s="158">
        <f t="shared" si="25"/>
        <v>0</v>
      </c>
      <c r="G129" s="158">
        <f t="shared" si="25"/>
        <v>0</v>
      </c>
      <c r="H129" s="158">
        <f t="shared" si="25"/>
        <v>0</v>
      </c>
      <c r="I129" s="158">
        <f t="shared" si="25"/>
        <v>0</v>
      </c>
      <c r="J129" s="158">
        <f t="shared" si="25"/>
        <v>0</v>
      </c>
      <c r="K129" s="158">
        <f t="shared" si="25"/>
        <v>0</v>
      </c>
    </row>
    <row r="130" spans="1:11">
      <c r="A130" s="5"/>
      <c r="B130" s="41"/>
      <c r="C130" s="41"/>
      <c r="D130" s="160"/>
      <c r="E130" s="160"/>
      <c r="F130" s="160"/>
      <c r="G130" s="160"/>
      <c r="H130" s="160"/>
      <c r="I130" s="160"/>
      <c r="J130" s="160"/>
      <c r="K130" s="160"/>
    </row>
    <row r="131" spans="1:11" ht="18">
      <c r="A131" s="5"/>
      <c r="B131" s="39" t="s">
        <v>77</v>
      </c>
      <c r="C131" s="39"/>
      <c r="D131" s="154"/>
      <c r="E131" s="154"/>
      <c r="F131" s="154"/>
      <c r="G131" s="154"/>
      <c r="H131" s="154"/>
      <c r="I131" s="154"/>
      <c r="J131" s="154"/>
      <c r="K131" s="154"/>
    </row>
    <row r="132" spans="1:11">
      <c r="A132" s="5"/>
      <c r="B132" s="41" t="s">
        <v>78</v>
      </c>
      <c r="C132" s="41"/>
      <c r="D132" s="153"/>
      <c r="E132" s="153"/>
      <c r="F132" s="153"/>
      <c r="G132" s="153"/>
      <c r="H132" s="153"/>
      <c r="I132" s="153"/>
      <c r="J132" s="153"/>
      <c r="K132" s="159">
        <f>SUM(D132:J132)</f>
        <v>0</v>
      </c>
    </row>
    <row r="133" spans="1:11">
      <c r="A133" s="5"/>
      <c r="B133" s="42"/>
      <c r="C133" s="42"/>
      <c r="D133" s="171"/>
      <c r="E133" s="171"/>
      <c r="F133" s="171"/>
      <c r="G133" s="171"/>
      <c r="H133" s="171"/>
      <c r="I133" s="171"/>
      <c r="J133" s="156"/>
      <c r="K133" s="154"/>
    </row>
    <row r="134" spans="1:11">
      <c r="A134" s="5"/>
      <c r="B134" s="41" t="s">
        <v>79</v>
      </c>
      <c r="C134" s="41"/>
      <c r="D134" s="153"/>
      <c r="E134" s="153"/>
      <c r="F134" s="153"/>
      <c r="G134" s="153"/>
      <c r="H134" s="153"/>
      <c r="I134" s="153"/>
      <c r="J134" s="153"/>
      <c r="K134" s="159">
        <f>SUM(D134:J134)</f>
        <v>0</v>
      </c>
    </row>
    <row r="135" spans="1:11">
      <c r="A135" s="5"/>
      <c r="B135" s="42" t="s">
        <v>80</v>
      </c>
      <c r="C135" s="42"/>
      <c r="D135" s="171"/>
      <c r="E135" s="171"/>
      <c r="F135" s="171"/>
      <c r="G135" s="171"/>
      <c r="H135" s="171"/>
      <c r="I135" s="171"/>
      <c r="J135" s="156"/>
      <c r="K135" s="154"/>
    </row>
    <row r="136" spans="1:11">
      <c r="A136" s="5"/>
      <c r="B136" s="41" t="s">
        <v>81</v>
      </c>
      <c r="C136" s="41"/>
      <c r="D136" s="153"/>
      <c r="E136" s="153"/>
      <c r="F136" s="153"/>
      <c r="G136" s="153"/>
      <c r="H136" s="153"/>
      <c r="I136" s="153"/>
      <c r="J136" s="153"/>
      <c r="K136" s="159">
        <f>SUM(D136:J136)</f>
        <v>0</v>
      </c>
    </row>
    <row r="137" spans="1:11">
      <c r="A137" s="5"/>
      <c r="B137" s="42"/>
      <c r="C137" s="42"/>
      <c r="D137" s="171"/>
      <c r="E137" s="171"/>
      <c r="F137" s="171"/>
      <c r="G137" s="171"/>
      <c r="H137" s="171"/>
      <c r="I137" s="171"/>
      <c r="J137" s="156"/>
      <c r="K137" s="154"/>
    </row>
    <row r="138" spans="1:11">
      <c r="A138" s="5"/>
      <c r="B138" s="41" t="s">
        <v>82</v>
      </c>
      <c r="C138" s="41"/>
      <c r="D138" s="153"/>
      <c r="E138" s="153"/>
      <c r="F138" s="153"/>
      <c r="G138" s="153"/>
      <c r="H138" s="153"/>
      <c r="I138" s="153"/>
      <c r="J138" s="153"/>
      <c r="K138" s="159">
        <f>SUM(D138:J138)</f>
        <v>0</v>
      </c>
    </row>
    <row r="139" spans="1:11">
      <c r="A139" s="5"/>
      <c r="B139" s="42" t="s">
        <v>83</v>
      </c>
      <c r="C139" s="42"/>
      <c r="D139" s="171"/>
      <c r="E139" s="171"/>
      <c r="F139" s="171"/>
      <c r="G139" s="171"/>
      <c r="H139" s="171"/>
      <c r="I139" s="171"/>
      <c r="J139" s="156"/>
      <c r="K139" s="154"/>
    </row>
    <row r="140" spans="1:11">
      <c r="A140" s="5"/>
      <c r="B140" s="41" t="s">
        <v>84</v>
      </c>
      <c r="C140" s="41"/>
      <c r="D140" s="153"/>
      <c r="E140" s="153"/>
      <c r="F140" s="153"/>
      <c r="G140" s="153">
        <f>'[3]OEB Dec 2009 Summary'!$I$115</f>
        <v>2434.7400000000002</v>
      </c>
      <c r="H140" s="153">
        <f>'[4]OEB Dec 2010 Summary'!$I$115</f>
        <v>0</v>
      </c>
      <c r="I140" s="153"/>
      <c r="J140" s="153"/>
      <c r="K140" s="159">
        <f>SUM(D140:J140)</f>
        <v>2434.7400000000002</v>
      </c>
    </row>
    <row r="141" spans="1:11">
      <c r="A141" s="5"/>
      <c r="B141" s="42"/>
      <c r="C141" s="42"/>
      <c r="D141" s="171"/>
      <c r="E141" s="171"/>
      <c r="F141" s="171"/>
      <c r="G141" s="171"/>
      <c r="H141" s="171"/>
      <c r="I141" s="171"/>
      <c r="J141" s="156"/>
      <c r="K141" s="154"/>
    </row>
    <row r="142" spans="1:11">
      <c r="A142" s="5"/>
      <c r="B142" s="41" t="s">
        <v>85</v>
      </c>
      <c r="C142" s="41"/>
      <c r="D142" s="153"/>
      <c r="E142" s="153"/>
      <c r="F142" s="153"/>
      <c r="G142" s="153">
        <f>'[3]OEB Dec 2009 Summary'!$I$136</f>
        <v>2254.3399999999997</v>
      </c>
      <c r="H142" s="153">
        <f>[5]Sheet1!$B$10</f>
        <v>1340.79</v>
      </c>
      <c r="I142" s="153">
        <f>[5]Sheet1!$B$10</f>
        <v>1340.79</v>
      </c>
      <c r="J142" s="153"/>
      <c r="K142" s="159">
        <f>SUM(D142:J142)</f>
        <v>4935.92</v>
      </c>
    </row>
    <row r="143" spans="1:11">
      <c r="A143" s="5"/>
      <c r="B143" s="42"/>
      <c r="C143" s="42"/>
      <c r="D143" s="171"/>
      <c r="E143" s="171"/>
      <c r="F143" s="171"/>
      <c r="G143" s="171"/>
      <c r="H143" s="171"/>
      <c r="I143" s="171"/>
      <c r="J143" s="156"/>
      <c r="K143" s="154"/>
    </row>
    <row r="144" spans="1:11">
      <c r="A144" s="5"/>
      <c r="B144" s="40"/>
      <c r="C144" s="40"/>
      <c r="D144" s="154"/>
      <c r="E144" s="157"/>
      <c r="F144" s="157"/>
      <c r="G144" s="154"/>
      <c r="H144" s="154"/>
      <c r="I144" s="154"/>
      <c r="J144" s="154"/>
      <c r="K144" s="154"/>
    </row>
    <row r="145" spans="1:11" ht="13.5" thickBot="1">
      <c r="A145" s="5"/>
      <c r="B145" s="41" t="s">
        <v>86</v>
      </c>
      <c r="C145" s="41"/>
      <c r="D145" s="158">
        <f t="shared" ref="D145:K145" si="26">SUM(D132,D134,D136,D138,D140,D142)</f>
        <v>0</v>
      </c>
      <c r="E145" s="158">
        <f t="shared" si="26"/>
        <v>0</v>
      </c>
      <c r="F145" s="158">
        <f t="shared" si="26"/>
        <v>0</v>
      </c>
      <c r="G145" s="158">
        <f>SUM(G132,G134,G136,G138,G140,G142)</f>
        <v>4689.08</v>
      </c>
      <c r="H145" s="158">
        <f t="shared" si="26"/>
        <v>1340.79</v>
      </c>
      <c r="I145" s="158">
        <f t="shared" si="26"/>
        <v>1340.79</v>
      </c>
      <c r="J145" s="158">
        <f t="shared" si="26"/>
        <v>0</v>
      </c>
      <c r="K145" s="158">
        <f t="shared" si="26"/>
        <v>7370.66</v>
      </c>
    </row>
    <row r="146" spans="1:11">
      <c r="D146" s="164"/>
      <c r="E146" s="164"/>
      <c r="F146" s="164"/>
      <c r="G146" s="164"/>
      <c r="H146" s="164"/>
      <c r="I146" s="164"/>
      <c r="J146" s="164"/>
      <c r="K146" s="164"/>
    </row>
    <row r="147" spans="1:11" ht="18.75" thickBot="1">
      <c r="B147" s="28" t="s">
        <v>87</v>
      </c>
      <c r="C147" s="28"/>
      <c r="D147" s="165">
        <f t="shared" ref="D147:K147" si="27">SUM(D107,D113,D122,D129,D145)</f>
        <v>0</v>
      </c>
      <c r="E147" s="165">
        <f t="shared" si="27"/>
        <v>0</v>
      </c>
      <c r="F147" s="165">
        <f t="shared" si="27"/>
        <v>0</v>
      </c>
      <c r="G147" s="165">
        <f t="shared" si="27"/>
        <v>4689.08</v>
      </c>
      <c r="H147" s="165">
        <f t="shared" si="27"/>
        <v>1340.79</v>
      </c>
      <c r="I147" s="165">
        <f t="shared" si="27"/>
        <v>1340.79</v>
      </c>
      <c r="J147" s="165">
        <f t="shared" si="27"/>
        <v>0</v>
      </c>
      <c r="K147" s="165">
        <f t="shared" si="27"/>
        <v>7370.66</v>
      </c>
    </row>
    <row r="148" spans="1:11" ht="13.5" thickTop="1"/>
  </sheetData>
  <sheetProtection formatColumns="0" selectLockedCells="1"/>
  <mergeCells count="26">
    <mergeCell ref="B1:I1"/>
    <mergeCell ref="D42:I42"/>
    <mergeCell ref="D54:I54"/>
    <mergeCell ref="D57:I57"/>
    <mergeCell ref="D44:I44"/>
    <mergeCell ref="D86:I86"/>
    <mergeCell ref="D46:I46"/>
    <mergeCell ref="D60:I60"/>
    <mergeCell ref="D70:I70"/>
    <mergeCell ref="D72:I72"/>
    <mergeCell ref="D90:I90"/>
    <mergeCell ref="D92:I92"/>
    <mergeCell ref="D96:I96"/>
    <mergeCell ref="D88:I88"/>
    <mergeCell ref="D117:I117"/>
    <mergeCell ref="D106:I106"/>
    <mergeCell ref="D111:I111"/>
    <mergeCell ref="D94:I94"/>
    <mergeCell ref="D143:I143"/>
    <mergeCell ref="D135:I135"/>
    <mergeCell ref="D137:I137"/>
    <mergeCell ref="D120:I120"/>
    <mergeCell ref="D127:I127"/>
    <mergeCell ref="D133:I133"/>
    <mergeCell ref="D139:I139"/>
    <mergeCell ref="D141:I141"/>
  </mergeCells>
  <phoneticPr fontId="4" type="noConversion"/>
  <dataValidations count="2">
    <dataValidation type="list" allowBlank="1" showInputMessage="1" showErrorMessage="1" sqref="C95 C93 C89 C85 C87 C91 C78 C71 C69 C45 C53 C56 C59 C67 C43 C41 C39">
      <formula1>"Smart Meter,Comp. Hard.,Comp. Soft.,Tools &amp; Equip,Other Equip."</formula1>
    </dataValidation>
    <dataValidation type="list" allowBlank="1" showInputMessage="1" showErrorMessage="1" sqref="D5:J5">
      <formula1>"Actual,Audited Actual,Forecasted"</formula1>
    </dataValidation>
  </dataValidations>
  <pageMargins left="0.74803149606299213" right="0.74803149606299213" top="0.45" bottom="0.23" header="0.46" footer="0.25"/>
  <pageSetup scale="39" fitToHeight="2"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rowBreaks count="1" manualBreakCount="1">
    <brk id="100" max="8" man="1"/>
  </rowBreaks>
</worksheet>
</file>

<file path=xl/worksheets/sheet3.xml><?xml version="1.0" encoding="utf-8"?>
<worksheet xmlns="http://schemas.openxmlformats.org/spreadsheetml/2006/main" xmlns:r="http://schemas.openxmlformats.org/officeDocument/2006/relationships">
  <sheetPr codeName="Sheet1">
    <pageSetUpPr fitToPage="1"/>
  </sheetPr>
  <dimension ref="A1:M75"/>
  <sheetViews>
    <sheetView showGridLines="0" topLeftCell="B1" zoomScaleNormal="100" workbookViewId="0">
      <selection activeCell="K19" sqref="K19"/>
    </sheetView>
  </sheetViews>
  <sheetFormatPr defaultRowHeight="12.75"/>
  <cols>
    <col min="1" max="1" width="15.5703125" style="7" customWidth="1"/>
    <col min="2" max="2" width="78" style="7" customWidth="1"/>
    <col min="3" max="3" width="14.5703125" style="7" customWidth="1"/>
    <col min="4" max="4" width="12.42578125" style="7" bestFit="1" customWidth="1"/>
    <col min="5" max="5" width="13.5703125" style="7" bestFit="1" customWidth="1"/>
    <col min="6" max="6" width="12.42578125" style="7" bestFit="1" customWidth="1"/>
    <col min="7" max="7" width="13.7109375" style="7" customWidth="1"/>
    <col min="8" max="8" width="13.5703125" style="7" bestFit="1" customWidth="1"/>
    <col min="9" max="9" width="13.42578125" style="7" customWidth="1"/>
    <col min="10" max="10" width="12" style="7" bestFit="1" customWidth="1"/>
    <col min="11" max="16384" width="9.140625" style="7"/>
  </cols>
  <sheetData>
    <row r="1" spans="1:12" s="3" customFormat="1" ht="21" customHeight="1">
      <c r="A1" s="1"/>
      <c r="B1" s="173" t="s">
        <v>88</v>
      </c>
      <c r="C1" s="173"/>
      <c r="D1" s="173"/>
      <c r="E1" s="173"/>
      <c r="F1" s="173"/>
      <c r="G1" s="173"/>
      <c r="H1" s="1"/>
      <c r="I1" s="1"/>
      <c r="J1" s="1"/>
      <c r="K1" s="1"/>
      <c r="L1" s="1"/>
    </row>
    <row r="2" spans="1:12" s="3" customFormat="1" ht="6" customHeight="1">
      <c r="A2" s="27"/>
      <c r="B2" s="27"/>
      <c r="C2" s="27"/>
      <c r="D2" s="27"/>
      <c r="E2" s="27"/>
      <c r="F2" s="27"/>
      <c r="G2" s="27"/>
      <c r="H2" s="27"/>
      <c r="I2" s="27"/>
      <c r="J2" s="1"/>
      <c r="K2" s="1"/>
      <c r="L2" s="1"/>
    </row>
    <row r="3" spans="1:12">
      <c r="A3" s="5"/>
      <c r="B3" s="5"/>
      <c r="C3" s="5"/>
      <c r="D3" s="5"/>
      <c r="E3" s="5"/>
      <c r="F3" s="5"/>
      <c r="G3" s="5"/>
      <c r="H3" s="5"/>
      <c r="I3" s="5"/>
      <c r="J3" s="5"/>
      <c r="K3" s="5"/>
      <c r="L3" s="5"/>
    </row>
    <row r="4" spans="1:12" ht="15.75">
      <c r="A4" s="5"/>
      <c r="B4" s="45" t="s">
        <v>89</v>
      </c>
      <c r="C4" s="5"/>
      <c r="D4" s="5"/>
      <c r="E4" s="5"/>
      <c r="F4" s="5"/>
      <c r="G4" s="5"/>
      <c r="H4" s="43"/>
      <c r="I4" s="43"/>
      <c r="J4" s="43"/>
      <c r="K4" s="43"/>
      <c r="L4" s="43"/>
    </row>
    <row r="5" spans="1:12">
      <c r="A5" s="5"/>
      <c r="B5" s="46" t="s">
        <v>90</v>
      </c>
      <c r="C5" s="5"/>
      <c r="D5" s="5"/>
      <c r="E5" s="5"/>
      <c r="F5" s="5"/>
      <c r="G5" s="5"/>
      <c r="H5" s="43"/>
      <c r="I5" s="43"/>
      <c r="J5" s="43"/>
      <c r="K5" s="43"/>
      <c r="L5" s="43"/>
    </row>
    <row r="6" spans="1:12">
      <c r="A6" s="5"/>
      <c r="B6" s="46" t="s">
        <v>91</v>
      </c>
      <c r="C6" s="5"/>
      <c r="D6" s="5"/>
      <c r="E6" s="5"/>
      <c r="F6" s="5"/>
      <c r="G6" s="5"/>
      <c r="H6" s="43"/>
      <c r="I6" s="43"/>
      <c r="J6" s="43"/>
      <c r="K6" s="43"/>
      <c r="L6" s="43"/>
    </row>
    <row r="7" spans="1:12">
      <c r="A7" s="5"/>
      <c r="B7" s="46" t="s">
        <v>92</v>
      </c>
      <c r="C7" s="5"/>
      <c r="D7" s="5"/>
      <c r="E7" s="5"/>
      <c r="F7" s="5"/>
      <c r="G7" s="5"/>
      <c r="H7" s="43"/>
      <c r="I7" s="43"/>
      <c r="J7" s="43"/>
      <c r="K7" s="43"/>
      <c r="L7" s="43"/>
    </row>
    <row r="8" spans="1:12">
      <c r="A8" s="5"/>
      <c r="B8" s="5"/>
      <c r="C8" s="5"/>
      <c r="D8" s="5"/>
      <c r="E8" s="5"/>
      <c r="F8" s="5"/>
      <c r="G8" s="5"/>
      <c r="H8" s="43"/>
      <c r="I8" s="43"/>
      <c r="J8" s="43"/>
      <c r="K8" s="43"/>
      <c r="L8" s="43"/>
    </row>
    <row r="9" spans="1:12">
      <c r="A9" s="5"/>
      <c r="B9" s="5"/>
      <c r="C9" s="5"/>
      <c r="D9" s="5"/>
      <c r="E9" s="5"/>
      <c r="F9" s="5"/>
      <c r="G9" s="5"/>
      <c r="H9" s="43"/>
      <c r="I9" s="43"/>
      <c r="J9" s="43"/>
      <c r="K9" s="43"/>
      <c r="L9" s="43"/>
    </row>
    <row r="10" spans="1:12" ht="47.25">
      <c r="A10" s="5"/>
      <c r="B10" s="45"/>
      <c r="C10" s="99" t="s">
        <v>93</v>
      </c>
      <c r="D10" s="99">
        <f t="shared" ref="D10:I10" si="0">D29</f>
        <v>2007</v>
      </c>
      <c r="E10" s="99">
        <f t="shared" si="0"/>
        <v>2008</v>
      </c>
      <c r="F10" s="99">
        <f t="shared" si="0"/>
        <v>2009</v>
      </c>
      <c r="G10" s="99">
        <f t="shared" si="0"/>
        <v>2010</v>
      </c>
      <c r="H10" s="99">
        <f t="shared" si="0"/>
        <v>2011</v>
      </c>
      <c r="I10" s="99" t="str">
        <f t="shared" si="0"/>
        <v>Later</v>
      </c>
      <c r="J10" s="43"/>
      <c r="K10" s="43"/>
      <c r="L10" s="43"/>
    </row>
    <row r="11" spans="1:12" ht="15.75">
      <c r="A11" s="5"/>
      <c r="B11" s="45"/>
      <c r="C11" s="5"/>
      <c r="D11" s="5"/>
      <c r="E11" s="5"/>
      <c r="F11" s="5"/>
      <c r="G11" s="5"/>
      <c r="H11" s="43"/>
      <c r="I11" s="43"/>
      <c r="J11" s="43"/>
      <c r="K11" s="43"/>
      <c r="L11" s="43"/>
    </row>
    <row r="12" spans="1:12" ht="15.75">
      <c r="A12" s="5"/>
      <c r="B12" s="100" t="s">
        <v>155</v>
      </c>
      <c r="C12" s="151"/>
      <c r="D12" s="151"/>
      <c r="E12" s="151"/>
      <c r="F12" s="151"/>
      <c r="G12" s="151"/>
      <c r="H12" s="151"/>
      <c r="I12" s="151"/>
      <c r="J12" s="43"/>
      <c r="K12" s="43"/>
      <c r="L12" s="43"/>
    </row>
    <row r="13" spans="1:12" customFormat="1"/>
    <row r="14" spans="1:12">
      <c r="A14" s="5"/>
      <c r="B14" s="47" t="s">
        <v>248</v>
      </c>
      <c r="C14" s="5"/>
      <c r="D14"/>
      <c r="E14" s="113">
        <v>0</v>
      </c>
      <c r="F14" s="113">
        <v>0</v>
      </c>
      <c r="G14" s="113">
        <v>0</v>
      </c>
      <c r="H14" s="113">
        <v>0.04</v>
      </c>
      <c r="I14" s="113">
        <v>0.04</v>
      </c>
      <c r="J14" s="43"/>
      <c r="K14" s="43"/>
      <c r="L14" s="43"/>
    </row>
    <row r="15" spans="1:12">
      <c r="A15" s="5"/>
      <c r="B15" s="47" t="s">
        <v>275</v>
      </c>
      <c r="C15" s="79">
        <v>0.5</v>
      </c>
      <c r="D15" s="79">
        <v>0.5</v>
      </c>
      <c r="E15" s="79">
        <v>0.5333</v>
      </c>
      <c r="F15" s="79">
        <v>0.56699999999999995</v>
      </c>
      <c r="G15" s="79">
        <v>0.6</v>
      </c>
      <c r="H15" s="79">
        <v>0.56000000000000005</v>
      </c>
      <c r="I15" s="79">
        <v>0.56000000000000005</v>
      </c>
      <c r="J15" s="43"/>
      <c r="K15" s="43"/>
      <c r="L15" s="5"/>
    </row>
    <row r="16" spans="1:12">
      <c r="A16" s="5"/>
      <c r="B16" s="47" t="s">
        <v>276</v>
      </c>
      <c r="C16" s="80">
        <f>1-C15</f>
        <v>0.5</v>
      </c>
      <c r="D16" s="80">
        <f>1-D15</f>
        <v>0.5</v>
      </c>
      <c r="E16" s="80">
        <f>1-E15-E14</f>
        <v>0.4667</v>
      </c>
      <c r="F16" s="80">
        <f>1-F15-F14</f>
        <v>0.43300000000000005</v>
      </c>
      <c r="G16" s="80">
        <f>1-G15-G14</f>
        <v>0.4</v>
      </c>
      <c r="H16" s="80">
        <f>1-H15-H14</f>
        <v>0.39999999999999997</v>
      </c>
      <c r="I16" s="80">
        <f>1-I15-I14</f>
        <v>0.39999999999999997</v>
      </c>
      <c r="J16" s="43"/>
      <c r="K16" s="43"/>
      <c r="L16" s="5"/>
    </row>
    <row r="17" spans="1:13" customFormat="1"/>
    <row r="18" spans="1:13">
      <c r="A18" s="5"/>
      <c r="B18" s="47" t="s">
        <v>249</v>
      </c>
      <c r="C18" s="80"/>
      <c r="D18" s="80"/>
      <c r="E18" s="114"/>
      <c r="F18" s="114"/>
      <c r="G18" s="114"/>
      <c r="H18" s="114">
        <v>2.07E-2</v>
      </c>
      <c r="I18" s="114">
        <v>2.07E-2</v>
      </c>
      <c r="J18" s="43"/>
      <c r="K18" s="43"/>
      <c r="L18" s="5"/>
    </row>
    <row r="19" spans="1:13">
      <c r="A19" s="5"/>
      <c r="B19" s="47" t="s">
        <v>277</v>
      </c>
      <c r="C19" s="81">
        <v>0</v>
      </c>
      <c r="D19" s="81">
        <v>0</v>
      </c>
      <c r="E19" s="81">
        <v>6.25E-2</v>
      </c>
      <c r="F19" s="81">
        <v>6.25E-2</v>
      </c>
      <c r="G19" s="81">
        <v>6.25E-2</v>
      </c>
      <c r="H19" s="81">
        <v>5.8700000000000002E-2</v>
      </c>
      <c r="I19" s="81">
        <v>5.8700000000000002E-2</v>
      </c>
      <c r="J19" s="43"/>
      <c r="K19" s="43"/>
      <c r="L19" s="5"/>
    </row>
    <row r="20" spans="1:13" ht="13.5" customHeight="1">
      <c r="A20" s="5"/>
      <c r="B20" s="47" t="s">
        <v>278</v>
      </c>
      <c r="C20" s="81">
        <v>0.09</v>
      </c>
      <c r="D20" s="81">
        <v>0.09</v>
      </c>
      <c r="E20" s="81">
        <v>0.09</v>
      </c>
      <c r="F20" s="81">
        <v>0.09</v>
      </c>
      <c r="G20" s="81">
        <v>0.09</v>
      </c>
      <c r="H20" s="81">
        <v>9.8500000000000004E-2</v>
      </c>
      <c r="I20" s="81">
        <v>9.8500000000000004E-2</v>
      </c>
      <c r="J20" s="5"/>
      <c r="K20" s="5"/>
      <c r="L20" s="5"/>
    </row>
    <row r="21" spans="1:13" ht="18" customHeight="1">
      <c r="A21" s="5"/>
      <c r="B21" s="48" t="s">
        <v>94</v>
      </c>
      <c r="C21" s="85">
        <f>(C19*C15)+(C16*C20)</f>
        <v>4.4999999999999998E-2</v>
      </c>
      <c r="D21" s="85">
        <f>(D19*D15)+(D16*D20)</f>
        <v>4.4999999999999998E-2</v>
      </c>
      <c r="E21" s="85">
        <f>(E14*E18)+(E15*E19)+(E16*E20)</f>
        <v>7.5334249999999991E-2</v>
      </c>
      <c r="F21" s="85">
        <f>(F14*F18)+(F15*F19)+(F16*F20)</f>
        <v>7.4407500000000001E-2</v>
      </c>
      <c r="G21" s="85">
        <f>(G14*G18)+(G15*G19)+(G16*G20)</f>
        <v>7.3499999999999996E-2</v>
      </c>
      <c r="H21" s="85">
        <f>(H14*H18)+(H15*H19)+(H16*H20)</f>
        <v>7.3099999999999998E-2</v>
      </c>
      <c r="I21" s="85">
        <f>(I14*I18)+(I15*I19)+(I16*I20)</f>
        <v>7.3099999999999998E-2</v>
      </c>
      <c r="J21" s="5"/>
      <c r="K21" s="5"/>
      <c r="L21" s="5"/>
    </row>
    <row r="22" spans="1:13" ht="18" customHeight="1">
      <c r="A22" s="5"/>
      <c r="B22" s="48"/>
      <c r="C22" s="49"/>
      <c r="D22" s="49"/>
      <c r="E22" s="49"/>
      <c r="F22" s="49"/>
      <c r="G22" s="49"/>
      <c r="H22" s="49"/>
      <c r="I22" s="49"/>
      <c r="J22" s="5"/>
      <c r="K22" s="5"/>
      <c r="L22" s="5"/>
    </row>
    <row r="23" spans="1:13" ht="18" customHeight="1">
      <c r="A23" s="5"/>
      <c r="B23" s="45" t="s">
        <v>95</v>
      </c>
      <c r="C23" s="81">
        <v>0.15</v>
      </c>
      <c r="D23" s="81">
        <v>0.15</v>
      </c>
      <c r="E23" s="81">
        <v>0.15</v>
      </c>
      <c r="F23" s="81">
        <v>0.15</v>
      </c>
      <c r="G23" s="81">
        <v>0.15</v>
      </c>
      <c r="H23" s="81">
        <v>0.15</v>
      </c>
      <c r="I23" s="81">
        <v>0.15</v>
      </c>
      <c r="J23" s="5"/>
      <c r="K23" s="5"/>
      <c r="L23" s="5"/>
    </row>
    <row r="24" spans="1:13" ht="18" customHeight="1">
      <c r="A24" s="5"/>
      <c r="B24" s="48"/>
      <c r="C24" s="49"/>
      <c r="D24" s="49"/>
      <c r="E24" s="49"/>
      <c r="F24" s="49"/>
      <c r="G24" s="49"/>
      <c r="H24" s="49"/>
      <c r="I24" s="49"/>
      <c r="J24" s="5"/>
      <c r="K24" s="5"/>
      <c r="L24" s="5"/>
    </row>
    <row r="25" spans="1:13">
      <c r="A25" s="5"/>
      <c r="B25" s="34" t="s">
        <v>96</v>
      </c>
      <c r="C25" s="52"/>
      <c r="D25" s="52"/>
      <c r="E25" s="52"/>
      <c r="F25" s="52"/>
      <c r="G25" s="52"/>
      <c r="H25" s="52"/>
      <c r="I25" s="52"/>
      <c r="J25" s="5"/>
      <c r="K25" s="5"/>
      <c r="L25" s="5"/>
    </row>
    <row r="26" spans="1:13">
      <c r="A26" s="5"/>
      <c r="B26" s="47" t="s">
        <v>97</v>
      </c>
      <c r="C26" s="81">
        <v>0.36120000000000002</v>
      </c>
      <c r="D26" s="81">
        <v>0.36120000000000002</v>
      </c>
      <c r="E26" s="81">
        <v>0.33500000000000002</v>
      </c>
      <c r="F26" s="81">
        <v>0.33</v>
      </c>
      <c r="G26" s="81">
        <v>0.31</v>
      </c>
      <c r="H26" s="81">
        <v>0.28249999999999997</v>
      </c>
      <c r="I26" s="81">
        <v>0.26250000000000001</v>
      </c>
      <c r="J26" s="5"/>
      <c r="K26" s="5"/>
      <c r="L26" s="5"/>
    </row>
    <row r="27" spans="1:13">
      <c r="A27" s="5"/>
      <c r="B27" s="29"/>
      <c r="C27" s="5"/>
      <c r="D27" s="5"/>
      <c r="E27" s="5"/>
      <c r="F27" s="5"/>
      <c r="G27" s="5"/>
      <c r="H27" s="5"/>
      <c r="I27" s="5"/>
      <c r="J27" s="5"/>
      <c r="K27" s="5"/>
      <c r="L27" s="5"/>
    </row>
    <row r="28" spans="1:13">
      <c r="A28" s="5"/>
      <c r="B28" s="5"/>
      <c r="C28" s="5"/>
      <c r="D28" s="5"/>
      <c r="E28" s="5"/>
      <c r="F28" s="5"/>
      <c r="G28" s="5"/>
      <c r="H28" s="5"/>
      <c r="I28" s="5"/>
      <c r="J28" s="5"/>
      <c r="K28" s="5"/>
      <c r="L28" s="5"/>
    </row>
    <row r="29" spans="1:13" ht="15.75">
      <c r="A29" s="5"/>
      <c r="B29" s="45" t="s">
        <v>195</v>
      </c>
      <c r="C29" s="24">
        <f>'2. Smart Meter Data'!D4</f>
        <v>2006</v>
      </c>
      <c r="D29" s="24">
        <f>'2. Smart Meter Data'!E4</f>
        <v>2007</v>
      </c>
      <c r="E29" s="24">
        <f>'2. Smart Meter Data'!F4</f>
        <v>2008</v>
      </c>
      <c r="F29" s="24">
        <f>'2. Smart Meter Data'!G4</f>
        <v>2009</v>
      </c>
      <c r="G29" s="24">
        <f>'2. Smart Meter Data'!H4</f>
        <v>2010</v>
      </c>
      <c r="H29" s="24">
        <f>'2. Smart Meter Data'!I4</f>
        <v>2011</v>
      </c>
      <c r="I29" s="24" t="str">
        <f>'2. Smart Meter Data'!J4</f>
        <v>Later</v>
      </c>
      <c r="J29" s="24" t="s">
        <v>16</v>
      </c>
      <c r="K29" s="5"/>
      <c r="L29" s="5"/>
      <c r="M29" s="5"/>
    </row>
    <row r="30" spans="1:13" ht="15.75">
      <c r="A30" s="5"/>
      <c r="B30" s="45"/>
      <c r="C30" s="24" t="str">
        <f>'2. Smart Meter Data'!D5</f>
        <v>Audited Actual</v>
      </c>
      <c r="D30" s="24" t="str">
        <f>'2. Smart Meter Data'!E5</f>
        <v>Audited Actual</v>
      </c>
      <c r="E30" s="24" t="str">
        <f>'2. Smart Meter Data'!F5</f>
        <v>Audited Actual</v>
      </c>
      <c r="F30" s="24" t="str">
        <f>'2. Smart Meter Data'!G5</f>
        <v>Audited Actual</v>
      </c>
      <c r="G30" s="24" t="str">
        <f>'2. Smart Meter Data'!H5</f>
        <v>Forecasted</v>
      </c>
      <c r="H30" s="24" t="str">
        <f>'2. Smart Meter Data'!I5</f>
        <v>Forecasted</v>
      </c>
      <c r="I30" s="24" t="str">
        <f>'2. Smart Meter Data'!J5</f>
        <v>Forecasted</v>
      </c>
      <c r="J30" s="24"/>
      <c r="K30" s="5"/>
      <c r="L30" s="5"/>
      <c r="M30" s="5"/>
    </row>
    <row r="31" spans="1:13">
      <c r="A31" s="5"/>
      <c r="B31" s="31" t="s">
        <v>8</v>
      </c>
      <c r="C31" s="86">
        <f ca="1">SUMIF('2. Smart Meter Data'!$C:$J,"Smart Meter",'2. Smart Meter Data'!D:D)</f>
        <v>0</v>
      </c>
      <c r="D31" s="86">
        <f ca="1">SUMIF('2. Smart Meter Data'!$C:$J,"Smart Meter",'2. Smart Meter Data'!E:E)</f>
        <v>0</v>
      </c>
      <c r="E31" s="86">
        <f ca="1">SUMIF('2. Smart Meter Data'!$C:$J,"Smart Meter",'2. Smart Meter Data'!F:F)</f>
        <v>0</v>
      </c>
      <c r="F31" s="86">
        <f ca="1">SUMIF('2. Smart Meter Data'!$C:$J,"Smart Meter",'2. Smart Meter Data'!G:G)</f>
        <v>83653.777848244092</v>
      </c>
      <c r="G31" s="86">
        <f ca="1">SUMIF('2. Smart Meter Data'!$C:$J,"Smart Meter",'2. Smart Meter Data'!H:H)</f>
        <v>13304.515209897307</v>
      </c>
      <c r="H31" s="86">
        <f ca="1">SUMIF('2. Smart Meter Data'!$C:$J,"Smart Meter",'2. Smart Meter Data'!I:I)</f>
        <v>0</v>
      </c>
      <c r="I31" s="86">
        <f ca="1">SUMIF('2. Smart Meter Data'!$C:$J,"Smart Meter",'2. Smart Meter Data'!J:J)</f>
        <v>0</v>
      </c>
      <c r="J31" s="87">
        <f ca="1">SUM(C31:H31)</f>
        <v>96958.293058141397</v>
      </c>
      <c r="K31" s="5"/>
      <c r="L31" s="5"/>
      <c r="M31" s="5"/>
    </row>
    <row r="32" spans="1:13">
      <c r="A32" s="5"/>
      <c r="B32" s="31" t="s">
        <v>98</v>
      </c>
      <c r="C32" s="86">
        <f ca="1">SUMIF('2. Smart Meter Data'!$C:$J,"Comp. Hard.",'2. Smart Meter Data'!D:D)</f>
        <v>0</v>
      </c>
      <c r="D32" s="86">
        <f ca="1">SUMIF('2. Smart Meter Data'!$C:$J,"Comp. Hard.",'2. Smart Meter Data'!E:E)</f>
        <v>0</v>
      </c>
      <c r="E32" s="86">
        <f ca="1">SUMIF('2. Smart Meter Data'!$C:$J,"Comp. Hard.",'2. Smart Meter Data'!F:F)</f>
        <v>0</v>
      </c>
      <c r="F32" s="86">
        <f ca="1">SUMIF('2. Smart Meter Data'!$C:$J,"Comp. Hard.",'2. Smart Meter Data'!G:G)</f>
        <v>0</v>
      </c>
      <c r="G32" s="86">
        <f ca="1">SUMIF('2. Smart Meter Data'!$C:$J,"Comp. Hard.",'2. Smart Meter Data'!H:H)</f>
        <v>0</v>
      </c>
      <c r="H32" s="86">
        <f ca="1">SUMIF('2. Smart Meter Data'!$C:$J,"Comp. Hard.",'2. Smart Meter Data'!I:I)</f>
        <v>0</v>
      </c>
      <c r="I32" s="86">
        <f ca="1">SUMIF('2. Smart Meter Data'!$C:$J,"Comp. Hard.",'2. Smart Meter Data'!J:J)</f>
        <v>0</v>
      </c>
      <c r="J32" s="87">
        <f ca="1">SUM(C32:H32)</f>
        <v>0</v>
      </c>
      <c r="K32" s="5"/>
      <c r="L32" s="5"/>
      <c r="M32" s="5"/>
    </row>
    <row r="33" spans="1:13">
      <c r="A33" s="5"/>
      <c r="B33" s="31" t="s">
        <v>99</v>
      </c>
      <c r="C33" s="86">
        <f ca="1">SUMIF('2. Smart Meter Data'!$C:$J,"Comp. Soft.",'2. Smart Meter Data'!D:D)</f>
        <v>0</v>
      </c>
      <c r="D33" s="86">
        <f ca="1">SUMIF('2. Smart Meter Data'!$C:$J,"Comp. Soft.",'2. Smart Meter Data'!E:E)</f>
        <v>0</v>
      </c>
      <c r="E33" s="86">
        <f ca="1">SUMIF('2. Smart Meter Data'!$C:$J,"Comp. Soft.",'2. Smart Meter Data'!F:F)</f>
        <v>0</v>
      </c>
      <c r="F33" s="86">
        <f ca="1">SUMIF('2. Smart Meter Data'!$C:$J,"Comp. Soft.",'2. Smart Meter Data'!G:G)</f>
        <v>0</v>
      </c>
      <c r="G33" s="86">
        <f ca="1">SUMIF('2. Smart Meter Data'!$C:$J,"Comp. Soft.",'2. Smart Meter Data'!H:H)</f>
        <v>0</v>
      </c>
      <c r="H33" s="86">
        <f ca="1">SUMIF('2. Smart Meter Data'!$C:$J,"Comp. Soft.",'2. Smart Meter Data'!I:I)</f>
        <v>0</v>
      </c>
      <c r="I33" s="86">
        <f ca="1">SUMIF('2. Smart Meter Data'!$C:$J,"Comp. Soft.",'2. Smart Meter Data'!J:J)</f>
        <v>0</v>
      </c>
      <c r="J33" s="87">
        <f ca="1">SUM(C33:H33)</f>
        <v>0</v>
      </c>
      <c r="K33" s="5"/>
      <c r="L33" s="5"/>
      <c r="M33" s="5"/>
    </row>
    <row r="34" spans="1:13">
      <c r="A34" s="5"/>
      <c r="B34" s="31" t="s">
        <v>11</v>
      </c>
      <c r="C34" s="86">
        <f ca="1">SUMIF('2. Smart Meter Data'!$C:$J,"Tools &amp; Equip",'2. Smart Meter Data'!D:D)</f>
        <v>0</v>
      </c>
      <c r="D34" s="86">
        <f ca="1">SUMIF('2. Smart Meter Data'!$C:$J,"Tools &amp; Equip",'2. Smart Meter Data'!E:E)</f>
        <v>0</v>
      </c>
      <c r="E34" s="86">
        <f ca="1">SUMIF('2. Smart Meter Data'!$C:$J,"Tools &amp; Equip",'2. Smart Meter Data'!F:F)</f>
        <v>0</v>
      </c>
      <c r="F34" s="86">
        <f ca="1">SUMIF('2. Smart Meter Data'!$C:$J,"Tools &amp; Equip",'2. Smart Meter Data'!G:G)</f>
        <v>0</v>
      </c>
      <c r="G34" s="86">
        <f ca="1">SUMIF('2. Smart Meter Data'!$C:$J,"Tools &amp; Equip",'2. Smart Meter Data'!H:H)</f>
        <v>0</v>
      </c>
      <c r="H34" s="86">
        <f ca="1">SUMIF('2. Smart Meter Data'!$C:$J,"Tools &amp; Equip",'2. Smart Meter Data'!I:I)</f>
        <v>0</v>
      </c>
      <c r="I34" s="86">
        <f ca="1">SUMIF('2. Smart Meter Data'!$C:$J,"Tools &amp; Equip",'2. Smart Meter Data'!J:J)</f>
        <v>0</v>
      </c>
      <c r="J34" s="87">
        <f ca="1">SUM(C34:H34)</f>
        <v>0</v>
      </c>
      <c r="K34" s="5"/>
      <c r="L34" s="5"/>
      <c r="M34" s="5"/>
    </row>
    <row r="35" spans="1:13">
      <c r="A35" s="5"/>
      <c r="B35" s="31" t="s">
        <v>13</v>
      </c>
      <c r="C35" s="86">
        <f ca="1">SUMIF('2. Smart Meter Data'!$C:$J,"Other Equip.",'2. Smart Meter Data'!D:D)</f>
        <v>0</v>
      </c>
      <c r="D35" s="86">
        <f ca="1">SUMIF('2. Smart Meter Data'!$C:$J,"Other Equip.",'2. Smart Meter Data'!E:E)</f>
        <v>0</v>
      </c>
      <c r="E35" s="86">
        <f ca="1">SUMIF('2. Smart Meter Data'!$C:$J,"Other Equip.",'2. Smart Meter Data'!F:F)</f>
        <v>0</v>
      </c>
      <c r="F35" s="86">
        <f ca="1">SUMIF('2. Smart Meter Data'!$C:$J,"Other Equip.",'2. Smart Meter Data'!G:G)</f>
        <v>0</v>
      </c>
      <c r="G35" s="86">
        <f ca="1">SUMIF('2. Smart Meter Data'!$C:$J,"Other Equip.",'2. Smart Meter Data'!H:H)</f>
        <v>0</v>
      </c>
      <c r="H35" s="86">
        <f ca="1">SUMIF('2. Smart Meter Data'!$C:$J,"Other Equip.",'2. Smart Meter Data'!I:I)</f>
        <v>0</v>
      </c>
      <c r="I35" s="86">
        <f ca="1">SUMIF('2. Smart Meter Data'!$C:$J,"Other Equip.",'2. Smart Meter Data'!J:J)</f>
        <v>0</v>
      </c>
      <c r="J35" s="87">
        <f ca="1">SUM(C35:H35)</f>
        <v>0</v>
      </c>
      <c r="K35" s="5"/>
      <c r="L35" s="5"/>
      <c r="M35" s="5"/>
    </row>
    <row r="36" spans="1:13" ht="13.5" thickBot="1">
      <c r="A36" s="5"/>
      <c r="B36" s="48" t="s">
        <v>60</v>
      </c>
      <c r="C36" s="88">
        <f t="shared" ref="C36:J36" ca="1" si="1">SUM(C31:C33)</f>
        <v>0</v>
      </c>
      <c r="D36" s="88">
        <f t="shared" ca="1" si="1"/>
        <v>0</v>
      </c>
      <c r="E36" s="88">
        <f t="shared" ca="1" si="1"/>
        <v>0</v>
      </c>
      <c r="F36" s="88">
        <f t="shared" ca="1" si="1"/>
        <v>83653.777848244092</v>
      </c>
      <c r="G36" s="88">
        <f t="shared" ca="1" si="1"/>
        <v>13304.515209897307</v>
      </c>
      <c r="H36" s="88">
        <f t="shared" ca="1" si="1"/>
        <v>0</v>
      </c>
      <c r="I36" s="88">
        <f t="shared" ca="1" si="1"/>
        <v>0</v>
      </c>
      <c r="J36" s="88">
        <f t="shared" ca="1" si="1"/>
        <v>96958.293058141397</v>
      </c>
      <c r="K36" s="5"/>
      <c r="L36" s="5"/>
      <c r="M36" s="5"/>
    </row>
    <row r="37" spans="1:13">
      <c r="A37" s="5"/>
      <c r="B37" s="5"/>
      <c r="C37" s="83">
        <f ca="1">'2. Smart Meter Data'!D99-C36</f>
        <v>0</v>
      </c>
      <c r="D37" s="83">
        <f ca="1">'2. Smart Meter Data'!E99-D36</f>
        <v>0</v>
      </c>
      <c r="E37" s="83">
        <f ca="1">'2. Smart Meter Data'!F99-E36</f>
        <v>0</v>
      </c>
      <c r="F37" s="83">
        <f ca="1">'2. Smart Meter Data'!G99-F36</f>
        <v>0</v>
      </c>
      <c r="G37" s="83">
        <f ca="1">'2. Smart Meter Data'!H99-G36</f>
        <v>0</v>
      </c>
      <c r="H37" s="83">
        <f ca="1">'2. Smart Meter Data'!I99-H36</f>
        <v>0</v>
      </c>
      <c r="I37" s="83">
        <f ca="1">'2. Smart Meter Data'!J99-I36</f>
        <v>0</v>
      </c>
      <c r="J37" s="83">
        <f ca="1">'2. Smart Meter Data'!K99-J36</f>
        <v>0</v>
      </c>
      <c r="K37" s="5"/>
      <c r="L37" s="5"/>
      <c r="M37" s="5"/>
    </row>
    <row r="38" spans="1:13">
      <c r="A38" s="5"/>
      <c r="E38" s="5"/>
      <c r="F38" s="5"/>
      <c r="G38" s="5"/>
      <c r="H38" s="5"/>
      <c r="I38" s="5"/>
      <c r="J38" s="5"/>
      <c r="K38" s="5"/>
      <c r="L38" s="5"/>
    </row>
    <row r="39" spans="1:13">
      <c r="A39" s="5"/>
      <c r="B39" s="5"/>
      <c r="C39" s="24">
        <f>C29</f>
        <v>2006</v>
      </c>
      <c r="D39" s="24">
        <f t="shared" ref="D39:J39" si="2">D29</f>
        <v>2007</v>
      </c>
      <c r="E39" s="24">
        <f t="shared" si="2"/>
        <v>2008</v>
      </c>
      <c r="F39" s="24">
        <f t="shared" si="2"/>
        <v>2009</v>
      </c>
      <c r="G39" s="24">
        <f t="shared" si="2"/>
        <v>2010</v>
      </c>
      <c r="H39" s="24">
        <f t="shared" si="2"/>
        <v>2011</v>
      </c>
      <c r="I39" s="24" t="str">
        <f t="shared" si="2"/>
        <v>Later</v>
      </c>
      <c r="J39" s="24" t="str">
        <f t="shared" si="2"/>
        <v>Total</v>
      </c>
      <c r="K39" s="5"/>
      <c r="L39" s="5"/>
    </row>
    <row r="40" spans="1:13" ht="15.75">
      <c r="A40" s="5"/>
      <c r="B40" s="45" t="s">
        <v>100</v>
      </c>
      <c r="C40" s="24" t="str">
        <f>C30</f>
        <v>Audited Actual</v>
      </c>
      <c r="D40" s="24" t="str">
        <f t="shared" ref="D40:I40" si="3">D30</f>
        <v>Audited Actual</v>
      </c>
      <c r="E40" s="24" t="str">
        <f t="shared" si="3"/>
        <v>Audited Actual</v>
      </c>
      <c r="F40" s="24" t="str">
        <f t="shared" si="3"/>
        <v>Audited Actual</v>
      </c>
      <c r="G40" s="24" t="str">
        <f t="shared" si="3"/>
        <v>Forecasted</v>
      </c>
      <c r="H40" s="24" t="str">
        <f t="shared" si="3"/>
        <v>Forecasted</v>
      </c>
      <c r="I40" s="24" t="str">
        <f t="shared" si="3"/>
        <v>Forecasted</v>
      </c>
      <c r="J40" s="24"/>
      <c r="K40" s="5"/>
      <c r="L40" s="5"/>
      <c r="M40" s="5"/>
    </row>
    <row r="41" spans="1:13">
      <c r="A41" s="5"/>
      <c r="B41" s="50" t="s">
        <v>101</v>
      </c>
      <c r="C41" s="89">
        <f>'2. Smart Meter Data'!D107</f>
        <v>0</v>
      </c>
      <c r="D41" s="89">
        <f>'2. Smart Meter Data'!E107</f>
        <v>0</v>
      </c>
      <c r="E41" s="89">
        <f>'2. Smart Meter Data'!F107</f>
        <v>0</v>
      </c>
      <c r="F41" s="89">
        <f>'2. Smart Meter Data'!G107</f>
        <v>0</v>
      </c>
      <c r="G41" s="89">
        <f>'2. Smart Meter Data'!H107</f>
        <v>0</v>
      </c>
      <c r="H41" s="89">
        <f>'2. Smart Meter Data'!I107</f>
        <v>0</v>
      </c>
      <c r="I41" s="89">
        <f>'2. Smart Meter Data'!J107</f>
        <v>0</v>
      </c>
      <c r="J41" s="87">
        <f>SUM(C41:H41)</f>
        <v>0</v>
      </c>
      <c r="K41" s="5"/>
      <c r="L41" s="5"/>
      <c r="M41" s="5"/>
    </row>
    <row r="42" spans="1:13">
      <c r="A42" s="5"/>
      <c r="B42" s="50" t="s">
        <v>102</v>
      </c>
      <c r="C42" s="89">
        <f>'2. Smart Meter Data'!D113</f>
        <v>0</v>
      </c>
      <c r="D42" s="89">
        <f>'2. Smart Meter Data'!E113</f>
        <v>0</v>
      </c>
      <c r="E42" s="89">
        <f>'2. Smart Meter Data'!F113</f>
        <v>0</v>
      </c>
      <c r="F42" s="89">
        <f>'2. Smart Meter Data'!G113</f>
        <v>0</v>
      </c>
      <c r="G42" s="89">
        <f>'2. Smart Meter Data'!H113</f>
        <v>0</v>
      </c>
      <c r="H42" s="89">
        <f>'2. Smart Meter Data'!I113</f>
        <v>0</v>
      </c>
      <c r="I42" s="89">
        <f>'2. Smart Meter Data'!J113</f>
        <v>0</v>
      </c>
      <c r="J42" s="87">
        <f>SUM(C42:H42)</f>
        <v>0</v>
      </c>
      <c r="K42" s="5"/>
      <c r="L42" s="5"/>
      <c r="M42" s="5"/>
    </row>
    <row r="43" spans="1:13">
      <c r="A43" s="5"/>
      <c r="B43" s="50" t="s">
        <v>103</v>
      </c>
      <c r="C43" s="89">
        <f>'2. Smart Meter Data'!D122</f>
        <v>0</v>
      </c>
      <c r="D43" s="89">
        <f>'2. Smart Meter Data'!E122</f>
        <v>0</v>
      </c>
      <c r="E43" s="89">
        <f>'2. Smart Meter Data'!F122</f>
        <v>0</v>
      </c>
      <c r="F43" s="89">
        <f>'2. Smart Meter Data'!G122</f>
        <v>0</v>
      </c>
      <c r="G43" s="89">
        <f>'2. Smart Meter Data'!H122</f>
        <v>0</v>
      </c>
      <c r="H43" s="89">
        <f>'2. Smart Meter Data'!I122</f>
        <v>0</v>
      </c>
      <c r="I43" s="89">
        <f>'2. Smart Meter Data'!J122</f>
        <v>0</v>
      </c>
      <c r="J43" s="87">
        <f>SUM(C43:H43)</f>
        <v>0</v>
      </c>
      <c r="K43" s="5"/>
      <c r="L43" s="5"/>
      <c r="M43" s="5"/>
    </row>
    <row r="44" spans="1:13">
      <c r="A44" s="5"/>
      <c r="B44" s="50" t="s">
        <v>104</v>
      </c>
      <c r="C44" s="89">
        <f>'2. Smart Meter Data'!D129</f>
        <v>0</v>
      </c>
      <c r="D44" s="89">
        <f>'2. Smart Meter Data'!E129</f>
        <v>0</v>
      </c>
      <c r="E44" s="89">
        <f>'2. Smart Meter Data'!F129</f>
        <v>0</v>
      </c>
      <c r="F44" s="89">
        <f>'2. Smart Meter Data'!G129</f>
        <v>0</v>
      </c>
      <c r="G44" s="89">
        <f>'2. Smart Meter Data'!H129</f>
        <v>0</v>
      </c>
      <c r="H44" s="89">
        <f>'2. Smart Meter Data'!I129</f>
        <v>0</v>
      </c>
      <c r="I44" s="89">
        <f>'2. Smart Meter Data'!J129</f>
        <v>0</v>
      </c>
      <c r="J44" s="87">
        <f>SUM(C44:H44)</f>
        <v>0</v>
      </c>
      <c r="K44" s="5"/>
      <c r="L44" s="5"/>
      <c r="M44" s="5"/>
    </row>
    <row r="45" spans="1:13">
      <c r="A45" s="5"/>
      <c r="B45" s="50" t="s">
        <v>105</v>
      </c>
      <c r="C45" s="89">
        <f>'2. Smart Meter Data'!D145</f>
        <v>0</v>
      </c>
      <c r="D45" s="89">
        <f>'2. Smart Meter Data'!E145</f>
        <v>0</v>
      </c>
      <c r="E45" s="89">
        <f>'2. Smart Meter Data'!F145</f>
        <v>0</v>
      </c>
      <c r="F45" s="89">
        <f>'2. Smart Meter Data'!G145</f>
        <v>4689.08</v>
      </c>
      <c r="G45" s="89">
        <f>'2. Smart Meter Data'!H145</f>
        <v>1340.79</v>
      </c>
      <c r="H45" s="89">
        <f>'2. Smart Meter Data'!I145</f>
        <v>1340.79</v>
      </c>
      <c r="I45" s="89">
        <f>'2. Smart Meter Data'!J145</f>
        <v>0</v>
      </c>
      <c r="J45" s="87">
        <f>SUM(C45:H45)</f>
        <v>7370.66</v>
      </c>
      <c r="K45" s="5"/>
      <c r="L45" s="5"/>
      <c r="M45" s="5"/>
    </row>
    <row r="46" spans="1:13" ht="13.5" thickBot="1">
      <c r="A46" s="5"/>
      <c r="B46" s="47" t="s">
        <v>87</v>
      </c>
      <c r="C46" s="90">
        <f t="shared" ref="C46:J46" si="4">SUM(C41:C45)</f>
        <v>0</v>
      </c>
      <c r="D46" s="90">
        <f t="shared" si="4"/>
        <v>0</v>
      </c>
      <c r="E46" s="90">
        <f t="shared" si="4"/>
        <v>0</v>
      </c>
      <c r="F46" s="91">
        <f t="shared" si="4"/>
        <v>4689.08</v>
      </c>
      <c r="G46" s="91">
        <f t="shared" si="4"/>
        <v>1340.79</v>
      </c>
      <c r="H46" s="91">
        <f t="shared" si="4"/>
        <v>1340.79</v>
      </c>
      <c r="I46" s="91">
        <f t="shared" si="4"/>
        <v>0</v>
      </c>
      <c r="J46" s="91">
        <f t="shared" si="4"/>
        <v>7370.66</v>
      </c>
      <c r="K46" s="5"/>
      <c r="L46" s="5"/>
      <c r="M46" s="5"/>
    </row>
    <row r="47" spans="1:13">
      <c r="A47" s="5"/>
      <c r="B47" s="5"/>
      <c r="C47" s="84">
        <f>'2. Smart Meter Data'!D147-C46</f>
        <v>0</v>
      </c>
      <c r="D47" s="84">
        <f>'2. Smart Meter Data'!E147-D46</f>
        <v>0</v>
      </c>
      <c r="E47" s="84">
        <f>'2. Smart Meter Data'!F147-E46</f>
        <v>0</v>
      </c>
      <c r="F47" s="84">
        <f>'2. Smart Meter Data'!G147-F46</f>
        <v>0</v>
      </c>
      <c r="G47" s="84">
        <f>'2. Smart Meter Data'!H147-G46</f>
        <v>0</v>
      </c>
      <c r="H47" s="84">
        <f>'2. Smart Meter Data'!I147-H46</f>
        <v>0</v>
      </c>
      <c r="I47" s="84">
        <f>'2. Smart Meter Data'!J147-I46</f>
        <v>0</v>
      </c>
      <c r="J47" s="84">
        <f>'2. Smart Meter Data'!K147-J46</f>
        <v>0</v>
      </c>
      <c r="K47" s="5"/>
      <c r="L47" s="5"/>
    </row>
    <row r="48" spans="1:13">
      <c r="A48" s="5"/>
      <c r="B48" s="5"/>
      <c r="C48" s="5"/>
      <c r="D48" s="5"/>
      <c r="E48" s="5"/>
      <c r="F48" s="5"/>
      <c r="G48" s="5"/>
      <c r="H48" s="5"/>
      <c r="I48" s="5"/>
      <c r="J48" s="5"/>
      <c r="K48" s="5"/>
      <c r="L48" s="5"/>
    </row>
    <row r="49" spans="1:12" ht="15.75">
      <c r="A49" s="5"/>
      <c r="B49" s="45" t="s">
        <v>106</v>
      </c>
      <c r="C49" s="30" t="s">
        <v>107</v>
      </c>
      <c r="D49" s="30" t="s">
        <v>108</v>
      </c>
      <c r="E49" s="30" t="s">
        <v>109</v>
      </c>
      <c r="F49" s="30" t="s">
        <v>110</v>
      </c>
      <c r="G49" s="5"/>
      <c r="H49" s="5"/>
      <c r="I49" s="5"/>
      <c r="J49" s="5"/>
      <c r="K49" s="5"/>
      <c r="L49" s="5"/>
    </row>
    <row r="50" spans="1:12">
      <c r="A50" s="5"/>
      <c r="B50" s="31" t="s">
        <v>111</v>
      </c>
      <c r="C50" s="92">
        <f t="shared" ref="C50:C55" ca="1" si="5">IF(ISERROR(E50/D50),0,E50/D50)</f>
        <v>160.79318915114661</v>
      </c>
      <c r="D50" s="93">
        <f>'2. Smart Meter Data'!K10</f>
        <v>603</v>
      </c>
      <c r="E50" s="87">
        <f ca="1">J31</f>
        <v>96958.293058141397</v>
      </c>
      <c r="F50" s="94">
        <f t="shared" ref="F50:F55" ca="1" si="6">IF(ISERROR(E50/$E$56),0,E50/$E$56)</f>
        <v>0.92935173042623731</v>
      </c>
      <c r="G50" s="5"/>
      <c r="H50" s="5"/>
      <c r="I50" s="5"/>
      <c r="J50" s="5"/>
      <c r="K50" s="5"/>
      <c r="L50" s="5"/>
    </row>
    <row r="51" spans="1:12">
      <c r="A51" s="5"/>
      <c r="B51" s="31" t="s">
        <v>112</v>
      </c>
      <c r="C51" s="92">
        <f t="shared" ca="1" si="5"/>
        <v>0</v>
      </c>
      <c r="D51" s="93">
        <f>D50</f>
        <v>603</v>
      </c>
      <c r="E51" s="87">
        <f ca="1">J32</f>
        <v>0</v>
      </c>
      <c r="F51" s="94">
        <f t="shared" ca="1" si="6"/>
        <v>0</v>
      </c>
      <c r="G51" s="5"/>
      <c r="H51" s="5"/>
      <c r="I51" s="5"/>
      <c r="J51" s="5"/>
      <c r="K51" s="5"/>
      <c r="L51" s="5"/>
    </row>
    <row r="52" spans="1:12">
      <c r="A52" s="5"/>
      <c r="B52" s="31" t="s">
        <v>113</v>
      </c>
      <c r="C52" s="92">
        <f t="shared" ca="1" si="5"/>
        <v>0</v>
      </c>
      <c r="D52" s="93">
        <f>D51</f>
        <v>603</v>
      </c>
      <c r="E52" s="87">
        <f ca="1">J33</f>
        <v>0</v>
      </c>
      <c r="F52" s="94">
        <f t="shared" ca="1" si="6"/>
        <v>0</v>
      </c>
      <c r="G52" s="5"/>
      <c r="H52" s="5"/>
      <c r="I52" s="5"/>
      <c r="J52" s="5"/>
      <c r="K52" s="5"/>
      <c r="L52" s="5"/>
    </row>
    <row r="53" spans="1:12">
      <c r="A53" s="5"/>
      <c r="B53" s="31" t="s">
        <v>11</v>
      </c>
      <c r="C53" s="92">
        <f t="shared" ca="1" si="5"/>
        <v>0</v>
      </c>
      <c r="D53" s="93">
        <f>D52</f>
        <v>603</v>
      </c>
      <c r="E53" s="87">
        <f ca="1">J34</f>
        <v>0</v>
      </c>
      <c r="F53" s="94">
        <f t="shared" ca="1" si="6"/>
        <v>0</v>
      </c>
      <c r="G53" s="5"/>
      <c r="H53" s="5"/>
      <c r="I53" s="5"/>
      <c r="J53" s="5"/>
      <c r="K53" s="5"/>
      <c r="L53" s="5"/>
    </row>
    <row r="54" spans="1:12">
      <c r="A54" s="5"/>
      <c r="B54" s="31" t="s">
        <v>13</v>
      </c>
      <c r="C54" s="92">
        <f t="shared" ca="1" si="5"/>
        <v>0</v>
      </c>
      <c r="D54" s="93">
        <f>D53</f>
        <v>603</v>
      </c>
      <c r="E54" s="87">
        <f ca="1">J35</f>
        <v>0</v>
      </c>
      <c r="F54" s="94">
        <f t="shared" ca="1" si="6"/>
        <v>0</v>
      </c>
      <c r="G54" s="5"/>
      <c r="H54" s="5"/>
      <c r="I54" s="5"/>
      <c r="J54" s="5"/>
      <c r="K54" s="5"/>
      <c r="L54" s="5"/>
    </row>
    <row r="55" spans="1:12">
      <c r="A55" s="5"/>
      <c r="B55" s="31" t="s">
        <v>114</v>
      </c>
      <c r="C55" s="92">
        <f t="shared" si="5"/>
        <v>12.223316749585406</v>
      </c>
      <c r="D55" s="93">
        <f>D52</f>
        <v>603</v>
      </c>
      <c r="E55" s="87">
        <f>J46</f>
        <v>7370.66</v>
      </c>
      <c r="F55" s="94">
        <f t="shared" ca="1" si="6"/>
        <v>7.064826957376262E-2</v>
      </c>
      <c r="G55" s="5"/>
      <c r="H55" s="5"/>
      <c r="I55" s="5"/>
      <c r="J55" s="5"/>
      <c r="K55" s="5"/>
      <c r="L55" s="5"/>
    </row>
    <row r="56" spans="1:12">
      <c r="A56" s="5"/>
      <c r="B56" s="5" t="s">
        <v>115</v>
      </c>
      <c r="C56" s="95">
        <f ca="1">SUM(C50:C55)</f>
        <v>173.016505900732</v>
      </c>
      <c r="D56" s="96"/>
      <c r="E56" s="97">
        <f ca="1">SUM(E50:E55)</f>
        <v>104328.9530581414</v>
      </c>
      <c r="F56" s="98">
        <f ca="1">SUM(F50:F55)</f>
        <v>0.99999999999999989</v>
      </c>
      <c r="G56" s="5"/>
      <c r="H56" s="5"/>
      <c r="I56" s="5"/>
      <c r="J56" s="5"/>
      <c r="K56" s="5"/>
      <c r="L56" s="5"/>
    </row>
    <row r="57" spans="1:12" ht="15" customHeight="1"/>
    <row r="58" spans="1:12">
      <c r="C58" s="101">
        <f>C39</f>
        <v>2006</v>
      </c>
      <c r="D58" s="101">
        <f t="shared" ref="D58:I58" si="7">D39</f>
        <v>2007</v>
      </c>
      <c r="E58" s="101">
        <f t="shared" si="7"/>
        <v>2008</v>
      </c>
      <c r="F58" s="101">
        <f t="shared" si="7"/>
        <v>2009</v>
      </c>
      <c r="G58" s="101">
        <f t="shared" si="7"/>
        <v>2010</v>
      </c>
      <c r="H58" s="101">
        <f t="shared" si="7"/>
        <v>2011</v>
      </c>
      <c r="I58" s="101" t="str">
        <f t="shared" si="7"/>
        <v>Later</v>
      </c>
    </row>
    <row r="59" spans="1:12" ht="15.75">
      <c r="B59" s="45" t="s">
        <v>211</v>
      </c>
      <c r="C59" s="101" t="str">
        <f>C40</f>
        <v>Audited Actual</v>
      </c>
      <c r="D59" s="101" t="str">
        <f t="shared" ref="D59:I59" si="8">D40</f>
        <v>Audited Actual</v>
      </c>
      <c r="E59" s="101" t="str">
        <f t="shared" si="8"/>
        <v>Audited Actual</v>
      </c>
      <c r="F59" s="101" t="str">
        <f t="shared" si="8"/>
        <v>Audited Actual</v>
      </c>
      <c r="G59" s="101" t="str">
        <f t="shared" si="8"/>
        <v>Forecasted</v>
      </c>
      <c r="H59" s="101" t="str">
        <f t="shared" si="8"/>
        <v>Forecasted</v>
      </c>
      <c r="I59" s="101" t="str">
        <f t="shared" si="8"/>
        <v>Forecasted</v>
      </c>
    </row>
    <row r="60" spans="1:12">
      <c r="B60" s="31" t="s">
        <v>212</v>
      </c>
      <c r="C60" s="102">
        <v>15</v>
      </c>
      <c r="D60" s="102">
        <v>15</v>
      </c>
      <c r="E60" s="102">
        <v>15</v>
      </c>
      <c r="F60" s="102">
        <v>15</v>
      </c>
      <c r="G60" s="102">
        <v>15</v>
      </c>
      <c r="H60" s="102">
        <v>15</v>
      </c>
      <c r="I60" s="102">
        <v>15</v>
      </c>
    </row>
    <row r="61" spans="1:12">
      <c r="B61" s="31" t="s">
        <v>213</v>
      </c>
      <c r="C61" s="102">
        <v>10</v>
      </c>
      <c r="D61" s="102">
        <v>10</v>
      </c>
      <c r="E61" s="102">
        <v>10</v>
      </c>
      <c r="F61" s="102">
        <v>10</v>
      </c>
      <c r="G61" s="102">
        <v>10</v>
      </c>
      <c r="H61" s="102">
        <v>10</v>
      </c>
      <c r="I61" s="102">
        <v>10</v>
      </c>
    </row>
    <row r="62" spans="1:12">
      <c r="B62" s="31" t="s">
        <v>214</v>
      </c>
      <c r="C62" s="102">
        <v>5</v>
      </c>
      <c r="D62" s="102">
        <v>5</v>
      </c>
      <c r="E62" s="102">
        <v>5</v>
      </c>
      <c r="F62" s="102">
        <v>5</v>
      </c>
      <c r="G62" s="102">
        <v>5</v>
      </c>
      <c r="H62" s="102">
        <v>5</v>
      </c>
      <c r="I62" s="102">
        <v>5</v>
      </c>
    </row>
    <row r="63" spans="1:12">
      <c r="B63" s="31" t="s">
        <v>215</v>
      </c>
      <c r="C63" s="102">
        <v>10</v>
      </c>
      <c r="D63" s="102">
        <v>10</v>
      </c>
      <c r="E63" s="102">
        <v>10</v>
      </c>
      <c r="F63" s="102">
        <v>10</v>
      </c>
      <c r="G63" s="102">
        <v>10</v>
      </c>
      <c r="H63" s="102">
        <v>10</v>
      </c>
      <c r="I63" s="102">
        <v>10</v>
      </c>
    </row>
    <row r="64" spans="1:12">
      <c r="B64" s="31" t="s">
        <v>216</v>
      </c>
      <c r="C64" s="102">
        <v>10</v>
      </c>
      <c r="D64" s="102">
        <v>10</v>
      </c>
      <c r="E64" s="102">
        <v>10</v>
      </c>
      <c r="F64" s="102">
        <v>10</v>
      </c>
      <c r="G64" s="102">
        <v>10</v>
      </c>
      <c r="H64" s="102">
        <v>10</v>
      </c>
      <c r="I64" s="102">
        <v>10</v>
      </c>
    </row>
    <row r="66" spans="2:9">
      <c r="C66" s="101">
        <f>C58</f>
        <v>2006</v>
      </c>
      <c r="D66" s="101">
        <f t="shared" ref="D66:I66" si="9">D58</f>
        <v>2007</v>
      </c>
      <c r="E66" s="101">
        <f t="shared" si="9"/>
        <v>2008</v>
      </c>
      <c r="F66" s="101">
        <f t="shared" si="9"/>
        <v>2009</v>
      </c>
      <c r="G66" s="101">
        <f t="shared" si="9"/>
        <v>2010</v>
      </c>
      <c r="H66" s="101">
        <f t="shared" si="9"/>
        <v>2011</v>
      </c>
      <c r="I66" s="101" t="str">
        <f t="shared" si="9"/>
        <v>Later</v>
      </c>
    </row>
    <row r="67" spans="2:9" ht="15.75">
      <c r="B67" s="45" t="s">
        <v>217</v>
      </c>
      <c r="C67" s="101" t="str">
        <f>C59</f>
        <v>Audited Actual</v>
      </c>
      <c r="D67" s="101" t="str">
        <f t="shared" ref="D67:I67" si="10">D59</f>
        <v>Audited Actual</v>
      </c>
      <c r="E67" s="101" t="str">
        <f t="shared" si="10"/>
        <v>Audited Actual</v>
      </c>
      <c r="F67" s="101" t="str">
        <f t="shared" si="10"/>
        <v>Audited Actual</v>
      </c>
      <c r="G67" s="101" t="str">
        <f t="shared" si="10"/>
        <v>Forecasted</v>
      </c>
      <c r="H67" s="101" t="str">
        <f t="shared" si="10"/>
        <v>Forecasted</v>
      </c>
      <c r="I67" s="101" t="str">
        <f t="shared" si="10"/>
        <v>Forecasted</v>
      </c>
    </row>
    <row r="68" spans="2:9">
      <c r="B68" s="7" t="s">
        <v>220</v>
      </c>
      <c r="C68" s="101">
        <v>47</v>
      </c>
      <c r="D68" s="101">
        <v>47</v>
      </c>
      <c r="E68" s="101">
        <v>47</v>
      </c>
      <c r="F68" s="101">
        <v>47</v>
      </c>
      <c r="G68" s="101">
        <v>47</v>
      </c>
      <c r="H68" s="101">
        <v>47</v>
      </c>
      <c r="I68" s="101">
        <v>47</v>
      </c>
    </row>
    <row r="69" spans="2:9">
      <c r="B69" s="31" t="s">
        <v>8</v>
      </c>
      <c r="C69" s="103">
        <v>0.08</v>
      </c>
      <c r="D69" s="103">
        <v>0.08</v>
      </c>
      <c r="E69" s="103">
        <v>0.08</v>
      </c>
      <c r="F69" s="103">
        <v>0.08</v>
      </c>
      <c r="G69" s="103">
        <v>0.08</v>
      </c>
      <c r="H69" s="103">
        <v>0.08</v>
      </c>
      <c r="I69" s="103">
        <v>0.08</v>
      </c>
    </row>
    <row r="71" spans="2:9">
      <c r="B71" s="7" t="s">
        <v>220</v>
      </c>
      <c r="C71" s="101">
        <v>45</v>
      </c>
      <c r="D71" s="101">
        <v>50</v>
      </c>
      <c r="E71" s="101">
        <v>50</v>
      </c>
      <c r="F71" s="101">
        <v>50</v>
      </c>
      <c r="G71" s="101">
        <v>50</v>
      </c>
      <c r="H71" s="101">
        <v>50</v>
      </c>
      <c r="I71" s="101">
        <v>50</v>
      </c>
    </row>
    <row r="72" spans="2:9">
      <c r="B72" s="31" t="s">
        <v>219</v>
      </c>
      <c r="C72" s="103">
        <v>0.45</v>
      </c>
      <c r="D72" s="103">
        <v>0.55000000000000004</v>
      </c>
      <c r="E72" s="103">
        <v>0.55000000000000004</v>
      </c>
      <c r="F72" s="103">
        <v>0.55000000000000004</v>
      </c>
      <c r="G72" s="103">
        <v>0.55000000000000004</v>
      </c>
      <c r="H72" s="103">
        <v>0.55000000000000004</v>
      </c>
      <c r="I72" s="103">
        <v>0.55000000000000004</v>
      </c>
    </row>
    <row r="74" spans="2:9">
      <c r="B74" s="7" t="s">
        <v>220</v>
      </c>
      <c r="C74" s="101">
        <v>8</v>
      </c>
      <c r="D74" s="101">
        <v>8</v>
      </c>
      <c r="E74" s="101">
        <v>8</v>
      </c>
      <c r="F74" s="101">
        <v>8</v>
      </c>
      <c r="G74" s="101">
        <v>8</v>
      </c>
      <c r="H74" s="101">
        <v>8</v>
      </c>
      <c r="I74" s="101">
        <v>8</v>
      </c>
    </row>
    <row r="75" spans="2:9">
      <c r="B75" s="31" t="s">
        <v>221</v>
      </c>
      <c r="C75" s="103">
        <v>0.2</v>
      </c>
      <c r="D75" s="103">
        <v>0.2</v>
      </c>
      <c r="E75" s="103">
        <v>0.2</v>
      </c>
      <c r="F75" s="103">
        <v>0.2</v>
      </c>
      <c r="G75" s="103">
        <v>0.2</v>
      </c>
      <c r="H75" s="103">
        <v>0.2</v>
      </c>
      <c r="I75" s="103">
        <v>0.2</v>
      </c>
    </row>
  </sheetData>
  <sheetProtection formatColumns="0" selectLockedCells="1"/>
  <mergeCells count="1">
    <mergeCell ref="B1:G1"/>
  </mergeCells>
  <phoneticPr fontId="4" type="noConversion"/>
  <pageMargins left="0.77" right="0.75" top="0.52" bottom="0.5" header="0.5" footer="0.5"/>
  <pageSetup scale="52"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worksheet>
</file>

<file path=xl/worksheets/sheet4.xml><?xml version="1.0" encoding="utf-8"?>
<worksheet xmlns="http://schemas.openxmlformats.org/spreadsheetml/2006/main" xmlns:r="http://schemas.openxmlformats.org/officeDocument/2006/relationships">
  <sheetPr codeName="Sheet2">
    <pageSetUpPr fitToPage="1"/>
  </sheetPr>
  <dimension ref="A1:W61"/>
  <sheetViews>
    <sheetView showGridLines="0" view="pageBreakPreview" topLeftCell="F1" zoomScale="70" zoomScaleNormal="100" zoomScaleSheetLayoutView="70" workbookViewId="0">
      <selection activeCell="K19" sqref="K19"/>
    </sheetView>
  </sheetViews>
  <sheetFormatPr defaultRowHeight="12.75"/>
  <cols>
    <col min="1" max="1" width="26" style="7" customWidth="1"/>
    <col min="2" max="2" width="68.28515625" style="7" bestFit="1" customWidth="1"/>
    <col min="3" max="4" width="16.140625" style="7" bestFit="1" customWidth="1"/>
    <col min="5" max="5" width="19.42578125" style="7" bestFit="1" customWidth="1"/>
    <col min="6" max="6" width="16.85546875" style="7" bestFit="1" customWidth="1"/>
    <col min="7" max="7" width="16.85546875" style="67" bestFit="1" customWidth="1"/>
    <col min="8" max="8" width="19.85546875" style="7" bestFit="1" customWidth="1"/>
    <col min="9" max="10" width="17.28515625" style="7" bestFit="1" customWidth="1"/>
    <col min="11" max="11" width="19.85546875" style="7" bestFit="1" customWidth="1"/>
    <col min="12" max="13" width="17.5703125" style="7" bestFit="1" customWidth="1"/>
    <col min="14" max="14" width="19.42578125" style="7" bestFit="1" customWidth="1"/>
    <col min="15" max="16" width="17.28515625" style="7" bestFit="1" customWidth="1"/>
    <col min="17" max="17" width="20.42578125" style="7" bestFit="1" customWidth="1"/>
    <col min="18" max="19" width="17.28515625" style="7" bestFit="1" customWidth="1"/>
    <col min="20" max="20" width="20.42578125" style="7" bestFit="1" customWidth="1"/>
    <col min="21" max="22" width="17.28515625" style="7" bestFit="1" customWidth="1"/>
    <col min="23" max="23" width="20.42578125" style="7" bestFit="1" customWidth="1"/>
    <col min="24" max="16384" width="9.140625" style="7"/>
  </cols>
  <sheetData>
    <row r="1" spans="1:23" s="3" customFormat="1" ht="21" customHeight="1">
      <c r="A1" s="1"/>
      <c r="B1" s="174" t="s">
        <v>228</v>
      </c>
      <c r="C1" s="174"/>
      <c r="D1" s="174"/>
      <c r="E1" s="26"/>
      <c r="F1" s="1"/>
      <c r="G1" s="52"/>
    </row>
    <row r="2" spans="1:23" s="3" customFormat="1" ht="6" customHeight="1">
      <c r="A2" s="27"/>
      <c r="B2" s="27"/>
      <c r="C2" s="27"/>
      <c r="D2" s="27"/>
      <c r="E2" s="27"/>
      <c r="F2" s="27"/>
      <c r="G2" s="27"/>
    </row>
    <row r="3" spans="1:23">
      <c r="A3" s="5"/>
      <c r="B3" s="5"/>
      <c r="C3" s="5"/>
      <c r="D3" s="5"/>
      <c r="E3" s="5"/>
      <c r="F3" s="5"/>
      <c r="G3" s="52"/>
    </row>
    <row r="4" spans="1:23" ht="26.25">
      <c r="A4" s="53" t="s">
        <v>227</v>
      </c>
      <c r="B4" s="5"/>
      <c r="C4" s="5"/>
      <c r="D4" s="5"/>
      <c r="E4" s="5"/>
      <c r="F4" s="5"/>
      <c r="G4" s="52"/>
    </row>
    <row r="5" spans="1:23" ht="13.5" thickBot="1">
      <c r="A5" s="5"/>
      <c r="B5" s="5"/>
      <c r="C5" s="5"/>
      <c r="D5" s="5"/>
      <c r="E5" s="5"/>
      <c r="F5" s="5"/>
      <c r="G5" s="52"/>
    </row>
    <row r="6" spans="1:23" ht="18">
      <c r="A6" s="5"/>
      <c r="B6" s="28" t="s">
        <v>128</v>
      </c>
      <c r="C6" s="178">
        <f>'2. Smart Meter Data'!D4</f>
        <v>2006</v>
      </c>
      <c r="D6" s="179"/>
      <c r="E6" s="180"/>
      <c r="F6" s="178">
        <f>'2. Smart Meter Data'!E4</f>
        <v>2007</v>
      </c>
      <c r="G6" s="179"/>
      <c r="H6" s="180"/>
      <c r="I6" s="178">
        <f>'2. Smart Meter Data'!F4</f>
        <v>2008</v>
      </c>
      <c r="J6" s="179"/>
      <c r="K6" s="180"/>
      <c r="L6" s="178">
        <f>'2. Smart Meter Data'!G4</f>
        <v>2009</v>
      </c>
      <c r="M6" s="179"/>
      <c r="N6" s="180"/>
      <c r="O6" s="178">
        <f>'2. Smart Meter Data'!H4</f>
        <v>2010</v>
      </c>
      <c r="P6" s="179"/>
      <c r="Q6" s="180"/>
      <c r="R6" s="178">
        <f>'2. Smart Meter Data'!I4</f>
        <v>2011</v>
      </c>
      <c r="S6" s="179"/>
      <c r="T6" s="180"/>
      <c r="U6" s="178" t="str">
        <f>'2. Smart Meter Data'!J4</f>
        <v>Later</v>
      </c>
      <c r="V6" s="179"/>
      <c r="W6" s="180"/>
    </row>
    <row r="7" spans="1:23" ht="18.75" thickBot="1">
      <c r="A7" s="5"/>
      <c r="B7" s="28"/>
      <c r="C7" s="175" t="str">
        <f>'2. Smart Meter Data'!D5</f>
        <v>Audited Actual</v>
      </c>
      <c r="D7" s="176"/>
      <c r="E7" s="177"/>
      <c r="F7" s="175" t="str">
        <f>'2. Smart Meter Data'!E5</f>
        <v>Audited Actual</v>
      </c>
      <c r="G7" s="176"/>
      <c r="H7" s="177"/>
      <c r="I7" s="175" t="str">
        <f>'2. Smart Meter Data'!F5</f>
        <v>Audited Actual</v>
      </c>
      <c r="J7" s="176"/>
      <c r="K7" s="177"/>
      <c r="L7" s="175" t="str">
        <f>'2. Smart Meter Data'!G5</f>
        <v>Audited Actual</v>
      </c>
      <c r="M7" s="176"/>
      <c r="N7" s="177"/>
      <c r="O7" s="175" t="str">
        <f>'2. Smart Meter Data'!H5</f>
        <v>Forecasted</v>
      </c>
      <c r="P7" s="176"/>
      <c r="Q7" s="177"/>
      <c r="R7" s="175" t="str">
        <f>'2. Smart Meter Data'!I5</f>
        <v>Forecasted</v>
      </c>
      <c r="S7" s="176"/>
      <c r="T7" s="177"/>
      <c r="U7" s="175" t="str">
        <f>'2. Smart Meter Data'!J5</f>
        <v>Forecasted</v>
      </c>
      <c r="V7" s="176"/>
      <c r="W7" s="177"/>
    </row>
    <row r="8" spans="1:23">
      <c r="A8" s="5"/>
      <c r="B8" s="54" t="s">
        <v>129</v>
      </c>
      <c r="C8" s="140">
        <f ca="1">'6. Avg Nt Fix Ass &amp;UCC'!C18</f>
        <v>0</v>
      </c>
      <c r="D8" s="6"/>
      <c r="E8" s="55"/>
      <c r="F8" s="140">
        <f ca="1">'6. Avg Nt Fix Ass &amp;UCC'!D18</f>
        <v>0</v>
      </c>
      <c r="G8" s="6"/>
      <c r="H8" s="55"/>
      <c r="I8" s="140">
        <f ca="1">'6. Avg Nt Fix Ass &amp;UCC'!E18</f>
        <v>0</v>
      </c>
      <c r="J8" s="6"/>
      <c r="K8" s="55"/>
      <c r="L8" s="140">
        <f ca="1">'6. Avg Nt Fix Ass &amp;UCC'!F18</f>
        <v>40432.659293317978</v>
      </c>
      <c r="M8" s="6"/>
      <c r="N8" s="55"/>
      <c r="O8" s="140">
        <f ca="1">'6. Avg Nt Fix Ass &amp;UCC'!G18</f>
        <v>84507.375009811512</v>
      </c>
      <c r="P8" s="6"/>
      <c r="Q8" s="55"/>
      <c r="R8" s="140">
        <f ca="1">'6. Avg Nt Fix Ass &amp;UCC'!H18</f>
        <v>84917.48833104904</v>
      </c>
      <c r="S8" s="6"/>
      <c r="T8" s="55"/>
      <c r="U8" s="140">
        <f>'6. Avg Nt Fix Ass &amp;UCC'!M18</f>
        <v>0</v>
      </c>
      <c r="V8" s="6"/>
      <c r="W8" s="55"/>
    </row>
    <row r="9" spans="1:23">
      <c r="A9" s="5"/>
      <c r="B9" s="54" t="s">
        <v>130</v>
      </c>
      <c r="C9" s="140">
        <f ca="1">'6. Avg Nt Fix Ass &amp;UCC'!C33</f>
        <v>0</v>
      </c>
      <c r="D9" s="56"/>
      <c r="E9" s="55"/>
      <c r="F9" s="140">
        <f ca="1">'6. Avg Nt Fix Ass &amp;UCC'!D33</f>
        <v>0</v>
      </c>
      <c r="G9" s="56"/>
      <c r="H9" s="55"/>
      <c r="I9" s="140">
        <f ca="1">'6. Avg Nt Fix Ass &amp;UCC'!E33</f>
        <v>0</v>
      </c>
      <c r="J9" s="56"/>
      <c r="K9" s="55"/>
      <c r="L9" s="140">
        <f ca="1">'6. Avg Nt Fix Ass &amp;UCC'!F33</f>
        <v>0</v>
      </c>
      <c r="M9" s="56"/>
      <c r="N9" s="55"/>
      <c r="O9" s="140">
        <f ca="1">'6. Avg Nt Fix Ass &amp;UCC'!G33</f>
        <v>0</v>
      </c>
      <c r="P9" s="56"/>
      <c r="Q9" s="55"/>
      <c r="R9" s="140">
        <f ca="1">'6. Avg Nt Fix Ass &amp;UCC'!H33</f>
        <v>0</v>
      </c>
      <c r="S9" s="56"/>
      <c r="T9" s="55"/>
      <c r="U9" s="140">
        <f>'6. Avg Nt Fix Ass &amp;UCC'!I33</f>
        <v>0</v>
      </c>
      <c r="V9" s="56"/>
      <c r="W9" s="55"/>
    </row>
    <row r="10" spans="1:23">
      <c r="A10" s="5"/>
      <c r="B10" s="54" t="s">
        <v>131</v>
      </c>
      <c r="C10" s="140">
        <f ca="1">'6. Avg Nt Fix Ass &amp;UCC'!C48</f>
        <v>0</v>
      </c>
      <c r="D10" s="57"/>
      <c r="E10" s="55"/>
      <c r="F10" s="140">
        <f ca="1">'6. Avg Nt Fix Ass &amp;UCC'!D48</f>
        <v>0</v>
      </c>
      <c r="G10" s="57"/>
      <c r="H10" s="55"/>
      <c r="I10" s="140">
        <f ca="1">'6. Avg Nt Fix Ass &amp;UCC'!E48</f>
        <v>0</v>
      </c>
      <c r="J10" s="57"/>
      <c r="K10" s="55"/>
      <c r="L10" s="140">
        <f ca="1">'6. Avg Nt Fix Ass &amp;UCC'!F48</f>
        <v>0</v>
      </c>
      <c r="M10" s="57"/>
      <c r="N10" s="55"/>
      <c r="O10" s="140">
        <f ca="1">'6. Avg Nt Fix Ass &amp;UCC'!G48</f>
        <v>0</v>
      </c>
      <c r="P10" s="57"/>
      <c r="Q10" s="55"/>
      <c r="R10" s="140">
        <f ca="1">'6. Avg Nt Fix Ass &amp;UCC'!H48</f>
        <v>0</v>
      </c>
      <c r="S10" s="57"/>
      <c r="T10" s="55"/>
      <c r="U10" s="140">
        <f>'6. Avg Nt Fix Ass &amp;UCC'!I48</f>
        <v>0</v>
      </c>
      <c r="V10" s="57"/>
      <c r="W10" s="55"/>
    </row>
    <row r="11" spans="1:23">
      <c r="A11" s="5"/>
      <c r="B11" s="54" t="s">
        <v>132</v>
      </c>
      <c r="C11" s="140">
        <f ca="1">'6. Avg Nt Fix Ass &amp;UCC'!C63</f>
        <v>0</v>
      </c>
      <c r="D11" s="57"/>
      <c r="E11" s="55"/>
      <c r="F11" s="140">
        <f ca="1">'6. Avg Nt Fix Ass &amp;UCC'!D63</f>
        <v>0</v>
      </c>
      <c r="G11" s="57"/>
      <c r="H11" s="55"/>
      <c r="I11" s="140">
        <f ca="1">'6. Avg Nt Fix Ass &amp;UCC'!E63</f>
        <v>0</v>
      </c>
      <c r="J11" s="57"/>
      <c r="K11" s="55"/>
      <c r="L11" s="140">
        <f ca="1">'6. Avg Nt Fix Ass &amp;UCC'!F63</f>
        <v>0</v>
      </c>
      <c r="M11" s="57"/>
      <c r="N11" s="55"/>
      <c r="O11" s="140">
        <f ca="1">'6. Avg Nt Fix Ass &amp;UCC'!G63</f>
        <v>0</v>
      </c>
      <c r="P11" s="57"/>
      <c r="Q11" s="55"/>
      <c r="R11" s="140">
        <f ca="1">'6. Avg Nt Fix Ass &amp;UCC'!H63</f>
        <v>0</v>
      </c>
      <c r="S11" s="57"/>
      <c r="T11" s="55"/>
      <c r="U11" s="140">
        <f>'6. Avg Nt Fix Ass &amp;UCC'!I63</f>
        <v>0</v>
      </c>
      <c r="V11" s="57"/>
      <c r="W11" s="55"/>
    </row>
    <row r="12" spans="1:23">
      <c r="A12" s="5"/>
      <c r="B12" s="54" t="s">
        <v>133</v>
      </c>
      <c r="C12" s="140">
        <f ca="1">'6. Avg Nt Fix Ass &amp;UCC'!C78</f>
        <v>0</v>
      </c>
      <c r="D12" s="57"/>
      <c r="E12" s="55"/>
      <c r="F12" s="140">
        <f ca="1">'6. Avg Nt Fix Ass &amp;UCC'!D78</f>
        <v>0</v>
      </c>
      <c r="G12" s="57"/>
      <c r="H12" s="55"/>
      <c r="I12" s="140">
        <f ca="1">'6. Avg Nt Fix Ass &amp;UCC'!E78</f>
        <v>0</v>
      </c>
      <c r="J12" s="57"/>
      <c r="K12" s="55"/>
      <c r="L12" s="140">
        <f ca="1">'6. Avg Nt Fix Ass &amp;UCC'!F78</f>
        <v>0</v>
      </c>
      <c r="M12" s="57"/>
      <c r="N12" s="55"/>
      <c r="O12" s="140">
        <f ca="1">'6. Avg Nt Fix Ass &amp;UCC'!G78</f>
        <v>0</v>
      </c>
      <c r="P12" s="57"/>
      <c r="Q12" s="55"/>
      <c r="R12" s="140">
        <f ca="1">'6. Avg Nt Fix Ass &amp;UCC'!H78</f>
        <v>0</v>
      </c>
      <c r="S12" s="57"/>
      <c r="T12" s="55"/>
      <c r="U12" s="140">
        <f>'6. Avg Nt Fix Ass &amp;UCC'!I78</f>
        <v>0</v>
      </c>
      <c r="V12" s="57"/>
      <c r="W12" s="55"/>
    </row>
    <row r="13" spans="1:23">
      <c r="A13" s="5"/>
      <c r="B13" s="54" t="s">
        <v>134</v>
      </c>
      <c r="C13" s="141">
        <f ca="1">SUM(C8:C12)</f>
        <v>0</v>
      </c>
      <c r="D13" s="142">
        <f ca="1">C13</f>
        <v>0</v>
      </c>
      <c r="E13" s="55"/>
      <c r="F13" s="141">
        <f ca="1">SUM(F8:F12)</f>
        <v>0</v>
      </c>
      <c r="G13" s="142">
        <f ca="1">F13</f>
        <v>0</v>
      </c>
      <c r="H13" s="55"/>
      <c r="I13" s="141">
        <f ca="1">SUM(I8:I12)</f>
        <v>0</v>
      </c>
      <c r="J13" s="142">
        <f ca="1">I13</f>
        <v>0</v>
      </c>
      <c r="K13" s="55"/>
      <c r="L13" s="141">
        <f ca="1">SUM(L8:L12)</f>
        <v>40432.659293317978</v>
      </c>
      <c r="M13" s="142">
        <f ca="1">L13</f>
        <v>40432.659293317978</v>
      </c>
      <c r="N13" s="55"/>
      <c r="O13" s="141">
        <f ca="1">SUM(O8:O12)</f>
        <v>84507.375009811512</v>
      </c>
      <c r="P13" s="142">
        <f ca="1">O13</f>
        <v>84507.375009811512</v>
      </c>
      <c r="Q13" s="55"/>
      <c r="R13" s="141">
        <f ca="1">SUM(R8:R12)</f>
        <v>84917.48833104904</v>
      </c>
      <c r="S13" s="142">
        <f ca="1">R13</f>
        <v>84917.48833104904</v>
      </c>
      <c r="T13" s="55"/>
      <c r="U13" s="141">
        <f>SUM(U8:U12)</f>
        <v>0</v>
      </c>
      <c r="V13" s="142">
        <f>U13</f>
        <v>0</v>
      </c>
      <c r="W13" s="55"/>
    </row>
    <row r="14" spans="1:23">
      <c r="A14" s="5"/>
      <c r="B14" s="54"/>
      <c r="C14" s="58"/>
      <c r="D14" s="6"/>
      <c r="E14" s="55"/>
      <c r="F14" s="58"/>
      <c r="G14" s="6"/>
      <c r="H14" s="55"/>
      <c r="I14" s="58"/>
      <c r="J14" s="6"/>
      <c r="K14" s="55"/>
      <c r="L14" s="58"/>
      <c r="M14" s="6"/>
      <c r="N14" s="55"/>
      <c r="O14" s="58"/>
      <c r="P14" s="6"/>
      <c r="Q14" s="55"/>
      <c r="R14" s="58"/>
      <c r="S14" s="6"/>
      <c r="T14" s="55"/>
      <c r="U14" s="58"/>
      <c r="V14" s="6"/>
      <c r="W14" s="55"/>
    </row>
    <row r="15" spans="1:23" ht="18">
      <c r="A15" s="5"/>
      <c r="B15" s="28" t="s">
        <v>135</v>
      </c>
      <c r="C15" s="58"/>
      <c r="D15" s="6"/>
      <c r="E15" s="55"/>
      <c r="F15" s="58"/>
      <c r="G15" s="6"/>
      <c r="H15" s="55"/>
      <c r="I15" s="58"/>
      <c r="J15" s="6"/>
      <c r="K15" s="55"/>
      <c r="L15" s="58"/>
      <c r="M15" s="6"/>
      <c r="N15" s="55"/>
      <c r="O15" s="58"/>
      <c r="P15" s="6"/>
      <c r="Q15" s="55"/>
      <c r="R15" s="58"/>
      <c r="S15" s="6"/>
      <c r="T15" s="55"/>
      <c r="U15" s="58"/>
      <c r="V15" s="6"/>
      <c r="W15" s="55"/>
    </row>
    <row r="16" spans="1:23">
      <c r="A16" s="5"/>
      <c r="B16" s="54" t="s">
        <v>117</v>
      </c>
      <c r="C16" s="143">
        <f>E33</f>
        <v>0</v>
      </c>
      <c r="D16" s="57"/>
      <c r="E16" s="60"/>
      <c r="F16" s="143">
        <f>H33</f>
        <v>0</v>
      </c>
      <c r="G16" s="57"/>
      <c r="H16" s="60"/>
      <c r="I16" s="143">
        <f>K33</f>
        <v>0</v>
      </c>
      <c r="J16" s="57"/>
      <c r="K16" s="60"/>
      <c r="L16" s="143">
        <f>N33</f>
        <v>4689.08</v>
      </c>
      <c r="M16" s="57"/>
      <c r="N16" s="60"/>
      <c r="O16" s="143">
        <f>Q33</f>
        <v>1340.79</v>
      </c>
      <c r="P16" s="57"/>
      <c r="Q16" s="60"/>
      <c r="R16" s="143">
        <f>T33</f>
        <v>1340.79</v>
      </c>
      <c r="S16" s="57"/>
      <c r="T16" s="60"/>
      <c r="U16" s="143">
        <f>W33</f>
        <v>0</v>
      </c>
      <c r="V16" s="57"/>
      <c r="W16" s="60"/>
    </row>
    <row r="17" spans="1:23">
      <c r="A17" s="5"/>
      <c r="B17" s="54" t="str">
        <f>"Working Capital  %"</f>
        <v>Working Capital  %</v>
      </c>
      <c r="C17" s="143">
        <f>C16*'3.  LDC Assumptions and Data'!$C$23</f>
        <v>0</v>
      </c>
      <c r="D17" s="142">
        <f>C17</f>
        <v>0</v>
      </c>
      <c r="E17" s="60"/>
      <c r="F17" s="143">
        <f>F16*'3.  LDC Assumptions and Data'!$D$23</f>
        <v>0</v>
      </c>
      <c r="G17" s="142">
        <f>F17</f>
        <v>0</v>
      </c>
      <c r="H17" s="60"/>
      <c r="I17" s="143">
        <f>I16*'3.  LDC Assumptions and Data'!$E$23</f>
        <v>0</v>
      </c>
      <c r="J17" s="142">
        <f>I17</f>
        <v>0</v>
      </c>
      <c r="K17" s="60"/>
      <c r="L17" s="143">
        <f>L16*'3.  LDC Assumptions and Data'!$F$23</f>
        <v>703.36199999999997</v>
      </c>
      <c r="M17" s="142">
        <f>L17</f>
        <v>703.36199999999997</v>
      </c>
      <c r="N17" s="60"/>
      <c r="O17" s="143">
        <f>O16*'3.  LDC Assumptions and Data'!$G$23</f>
        <v>201.11849999999998</v>
      </c>
      <c r="P17" s="142">
        <f>O17</f>
        <v>201.11849999999998</v>
      </c>
      <c r="Q17" s="60"/>
      <c r="R17" s="143">
        <f>R16*'3.  LDC Assumptions and Data'!$H$23</f>
        <v>201.11849999999998</v>
      </c>
      <c r="S17" s="142">
        <f>R17</f>
        <v>201.11849999999998</v>
      </c>
      <c r="T17" s="60"/>
      <c r="U17" s="143">
        <f>U16*'3.  LDC Assumptions and Data'!$I$23</f>
        <v>0</v>
      </c>
      <c r="V17" s="142">
        <f>U17</f>
        <v>0</v>
      </c>
      <c r="W17" s="60"/>
    </row>
    <row r="18" spans="1:23">
      <c r="A18" s="5"/>
      <c r="B18" s="54"/>
      <c r="C18" s="59"/>
      <c r="D18" s="57"/>
      <c r="E18" s="60"/>
      <c r="F18" s="59"/>
      <c r="G18" s="57"/>
      <c r="H18" s="60"/>
      <c r="I18" s="59"/>
      <c r="J18" s="57"/>
      <c r="K18" s="60"/>
      <c r="L18" s="59"/>
      <c r="M18" s="57"/>
      <c r="N18" s="60"/>
      <c r="O18" s="59"/>
      <c r="P18" s="57"/>
      <c r="Q18" s="60"/>
      <c r="R18" s="59"/>
      <c r="S18" s="57"/>
      <c r="T18" s="60"/>
      <c r="U18" s="59"/>
      <c r="V18" s="57"/>
      <c r="W18" s="60"/>
    </row>
    <row r="19" spans="1:23" ht="15.75">
      <c r="A19" s="5"/>
      <c r="B19" s="45" t="s">
        <v>136</v>
      </c>
      <c r="C19" s="59"/>
      <c r="D19" s="130">
        <f ca="1">SUM(D9:D17)</f>
        <v>0</v>
      </c>
      <c r="E19" s="60"/>
      <c r="F19" s="59"/>
      <c r="G19" s="130">
        <f ca="1">SUM(G9:G17)</f>
        <v>0</v>
      </c>
      <c r="H19" s="60"/>
      <c r="I19" s="59"/>
      <c r="J19" s="130">
        <f ca="1">SUM(J9:J17)</f>
        <v>0</v>
      </c>
      <c r="K19" s="60"/>
      <c r="L19" s="59"/>
      <c r="M19" s="130">
        <f ca="1">SUM(M9:M17)</f>
        <v>41136.021293317979</v>
      </c>
      <c r="N19" s="60"/>
      <c r="O19" s="59"/>
      <c r="P19" s="130">
        <f ca="1">SUM(P9:P17)</f>
        <v>84708.493509811509</v>
      </c>
      <c r="Q19" s="60"/>
      <c r="R19" s="59"/>
      <c r="S19" s="130">
        <f ca="1">SUM(S9:S17)</f>
        <v>85118.606831049037</v>
      </c>
      <c r="T19" s="60"/>
      <c r="U19" s="59"/>
      <c r="V19" s="130">
        <f>SUM(V9:V17)</f>
        <v>0</v>
      </c>
      <c r="W19" s="60"/>
    </row>
    <row r="20" spans="1:23">
      <c r="A20" s="5"/>
      <c r="B20" s="54"/>
      <c r="C20" s="58"/>
      <c r="D20" s="6"/>
      <c r="E20" s="55"/>
      <c r="F20" s="58"/>
      <c r="G20" s="6"/>
      <c r="H20" s="55"/>
      <c r="I20" s="58"/>
      <c r="J20" s="6"/>
      <c r="K20" s="55"/>
      <c r="L20" s="58"/>
      <c r="M20" s="6"/>
      <c r="N20" s="55"/>
      <c r="O20" s="58"/>
      <c r="P20" s="6"/>
      <c r="Q20" s="55"/>
      <c r="R20" s="58"/>
      <c r="S20" s="6"/>
      <c r="T20" s="55"/>
      <c r="U20" s="58"/>
      <c r="V20" s="6"/>
      <c r="W20" s="55"/>
    </row>
    <row r="21" spans="1:23" ht="18">
      <c r="A21" s="5"/>
      <c r="B21" s="28" t="s">
        <v>118</v>
      </c>
      <c r="C21" s="58"/>
      <c r="D21" s="6"/>
      <c r="E21" s="55"/>
      <c r="F21" s="58"/>
      <c r="G21" s="6"/>
      <c r="H21" s="55"/>
      <c r="I21" s="58"/>
      <c r="J21" s="6"/>
      <c r="K21" s="55"/>
      <c r="L21" s="58"/>
      <c r="M21" s="6"/>
      <c r="N21" s="55"/>
      <c r="O21" s="58"/>
      <c r="P21" s="6"/>
      <c r="Q21" s="55"/>
      <c r="R21" s="58"/>
      <c r="S21" s="6"/>
      <c r="T21" s="55"/>
      <c r="U21" s="58"/>
      <c r="V21" s="6"/>
      <c r="W21" s="55"/>
    </row>
    <row r="22" spans="1:23">
      <c r="A22" s="5"/>
      <c r="B22" s="2" t="s">
        <v>248</v>
      </c>
      <c r="C22" s="58"/>
      <c r="D22" s="6"/>
      <c r="E22" s="55"/>
      <c r="F22" s="58"/>
      <c r="G22" s="6"/>
      <c r="H22" s="55"/>
      <c r="I22" s="58">
        <f>'3.  LDC Assumptions and Data'!$E$14</f>
        <v>0</v>
      </c>
      <c r="J22" s="6"/>
      <c r="K22" s="55"/>
      <c r="L22" s="58">
        <f>'3.  LDC Assumptions and Data'!$F14</f>
        <v>0</v>
      </c>
      <c r="M22" s="6"/>
      <c r="N22" s="55"/>
      <c r="O22" s="58">
        <f>'3.  LDC Assumptions and Data'!$G14</f>
        <v>0</v>
      </c>
      <c r="P22" s="6"/>
      <c r="Q22" s="55"/>
      <c r="R22" s="58">
        <f>'3.  LDC Assumptions and Data'!$H14</f>
        <v>0.04</v>
      </c>
      <c r="S22" s="6"/>
      <c r="T22" s="55"/>
      <c r="U22" s="58">
        <f>'3.  LDC Assumptions and Data'!$I14</f>
        <v>0.04</v>
      </c>
      <c r="V22" s="6"/>
      <c r="W22" s="55"/>
    </row>
    <row r="23" spans="1:23">
      <c r="A23" s="5"/>
      <c r="B23" s="2" t="s">
        <v>246</v>
      </c>
      <c r="C23" s="61">
        <f>'3.  LDC Assumptions and Data'!$C$15</f>
        <v>0.5</v>
      </c>
      <c r="D23" s="142">
        <f ca="1">D19*C23</f>
        <v>0</v>
      </c>
      <c r="E23" s="55"/>
      <c r="F23" s="61">
        <f>'3.  LDC Assumptions and Data'!$D$15</f>
        <v>0.5</v>
      </c>
      <c r="G23" s="142">
        <f ca="1">G19*F23</f>
        <v>0</v>
      </c>
      <c r="H23" s="55"/>
      <c r="I23" s="61">
        <f>'3.  LDC Assumptions and Data'!$E$15</f>
        <v>0.5333</v>
      </c>
      <c r="J23" s="142">
        <f ca="1">J19*I23</f>
        <v>0</v>
      </c>
      <c r="K23" s="55"/>
      <c r="L23" s="61">
        <f>'3.  LDC Assumptions and Data'!$F15</f>
        <v>0.56699999999999995</v>
      </c>
      <c r="M23" s="142">
        <f ca="1">M19*L23</f>
        <v>23324.124073311294</v>
      </c>
      <c r="N23" s="55"/>
      <c r="O23" s="61">
        <f>'3.  LDC Assumptions and Data'!$G15</f>
        <v>0.6</v>
      </c>
      <c r="P23" s="142">
        <f ca="1">P19*O23</f>
        <v>50825.096105886907</v>
      </c>
      <c r="Q23" s="55"/>
      <c r="R23" s="61">
        <f>'3.  LDC Assumptions and Data'!$H15</f>
        <v>0.56000000000000005</v>
      </c>
      <c r="S23" s="142">
        <f ca="1">S19*R23</f>
        <v>47666.419825387464</v>
      </c>
      <c r="T23" s="55"/>
      <c r="U23" s="61">
        <f>'3.  LDC Assumptions and Data'!$I15</f>
        <v>0.56000000000000005</v>
      </c>
      <c r="V23" s="142">
        <f>V19*U23</f>
        <v>0</v>
      </c>
      <c r="W23" s="55"/>
    </row>
    <row r="24" spans="1:23">
      <c r="A24" s="5"/>
      <c r="B24" s="2" t="s">
        <v>247</v>
      </c>
      <c r="C24" s="61">
        <f>'3.  LDC Assumptions and Data'!$C$16</f>
        <v>0.5</v>
      </c>
      <c r="D24" s="142">
        <f ca="1">D19*C24</f>
        <v>0</v>
      </c>
      <c r="E24" s="55"/>
      <c r="F24" s="61">
        <f>'3.  LDC Assumptions and Data'!$D$16</f>
        <v>0.5</v>
      </c>
      <c r="G24" s="142">
        <f ca="1">G19*F24</f>
        <v>0</v>
      </c>
      <c r="H24" s="55"/>
      <c r="I24" s="61">
        <f>'3.  LDC Assumptions and Data'!$E$16</f>
        <v>0.4667</v>
      </c>
      <c r="J24" s="142">
        <f ca="1">J19*I24</f>
        <v>0</v>
      </c>
      <c r="K24" s="55"/>
      <c r="L24" s="61">
        <f>'3.  LDC Assumptions and Data'!$F$16</f>
        <v>0.43300000000000005</v>
      </c>
      <c r="M24" s="142">
        <f ca="1">M19*L24</f>
        <v>17811.897220006686</v>
      </c>
      <c r="N24" s="55"/>
      <c r="O24" s="61">
        <f>'3.  LDC Assumptions and Data'!$G$16</f>
        <v>0.4</v>
      </c>
      <c r="P24" s="142">
        <f ca="1">P19*O24</f>
        <v>33883.397403924602</v>
      </c>
      <c r="Q24" s="55"/>
      <c r="R24" s="61">
        <f>'3.  LDC Assumptions and Data'!$H$16</f>
        <v>0.39999999999999997</v>
      </c>
      <c r="S24" s="142">
        <f ca="1">S19*R24</f>
        <v>34047.442732419615</v>
      </c>
      <c r="T24" s="55"/>
      <c r="U24" s="61">
        <f>'3.  LDC Assumptions and Data'!$I$16</f>
        <v>0.39999999999999997</v>
      </c>
      <c r="V24" s="142">
        <f>V19*U24</f>
        <v>0</v>
      </c>
      <c r="W24" s="55"/>
    </row>
    <row r="25" spans="1:23">
      <c r="A25" s="5"/>
      <c r="B25" s="54"/>
      <c r="C25" s="62"/>
      <c r="D25" s="130">
        <f ca="1">SUM(D23:D24)</f>
        <v>0</v>
      </c>
      <c r="E25" s="55"/>
      <c r="F25" s="62"/>
      <c r="G25" s="130">
        <f ca="1">SUM(G23:G24)</f>
        <v>0</v>
      </c>
      <c r="H25" s="55"/>
      <c r="I25" s="62"/>
      <c r="J25" s="130">
        <f ca="1">SUM(J23:J24)</f>
        <v>0</v>
      </c>
      <c r="K25" s="55"/>
      <c r="L25" s="62"/>
      <c r="M25" s="130">
        <f ca="1">SUM(M23:M24)</f>
        <v>41136.021293317979</v>
      </c>
      <c r="N25" s="55"/>
      <c r="O25" s="62"/>
      <c r="P25" s="130">
        <f ca="1">SUM(P23:P24)</f>
        <v>84708.493509811509</v>
      </c>
      <c r="Q25" s="55"/>
      <c r="R25" s="62"/>
      <c r="S25" s="130">
        <f ca="1">SUM(S23:S24)</f>
        <v>81713.862557807079</v>
      </c>
      <c r="T25" s="55"/>
      <c r="U25" s="62"/>
      <c r="V25" s="130">
        <f>SUM(V23:V24)</f>
        <v>0</v>
      </c>
      <c r="W25" s="55"/>
    </row>
    <row r="26" spans="1:23">
      <c r="A26" s="5"/>
      <c r="B26" s="54"/>
      <c r="C26" s="62"/>
      <c r="D26" s="57"/>
      <c r="E26" s="55"/>
      <c r="F26" s="62"/>
      <c r="G26" s="57"/>
      <c r="H26" s="55"/>
      <c r="I26" s="62"/>
      <c r="J26" s="57"/>
      <c r="K26" s="55"/>
      <c r="L26" s="62"/>
      <c r="M26" s="57"/>
      <c r="N26" s="55"/>
      <c r="O26" s="62"/>
      <c r="P26" s="57"/>
      <c r="Q26" s="55"/>
      <c r="R26" s="62"/>
      <c r="S26" s="57"/>
      <c r="T26" s="55"/>
      <c r="U26" s="62"/>
      <c r="V26" s="57"/>
      <c r="W26" s="55"/>
    </row>
    <row r="27" spans="1:23">
      <c r="A27" s="5"/>
      <c r="B27" s="2" t="s">
        <v>250</v>
      </c>
      <c r="C27" s="61"/>
      <c r="D27" s="6"/>
      <c r="E27" s="55"/>
      <c r="F27" s="61"/>
      <c r="G27" s="6"/>
      <c r="H27" s="55"/>
      <c r="I27" s="61">
        <f>'3.  LDC Assumptions and Data'!$E$18</f>
        <v>0</v>
      </c>
      <c r="J27" s="6"/>
      <c r="K27" s="55"/>
      <c r="L27" s="61">
        <f>'3.  LDC Assumptions and Data'!$F18</f>
        <v>0</v>
      </c>
      <c r="M27" s="6"/>
      <c r="N27" s="55"/>
      <c r="O27" s="61">
        <f>'3.  LDC Assumptions and Data'!$G18</f>
        <v>0</v>
      </c>
      <c r="P27" s="6"/>
      <c r="Q27" s="55"/>
      <c r="R27" s="61">
        <f>'3.  LDC Assumptions and Data'!$H18</f>
        <v>2.07E-2</v>
      </c>
      <c r="S27" s="6"/>
      <c r="T27" s="55"/>
      <c r="U27" s="61">
        <f>'3.  LDC Assumptions and Data'!$I18</f>
        <v>2.07E-2</v>
      </c>
      <c r="V27" s="6"/>
      <c r="W27" s="55"/>
    </row>
    <row r="28" spans="1:23">
      <c r="A28" s="5"/>
      <c r="B28" s="54" t="s">
        <v>196</v>
      </c>
      <c r="C28" s="61">
        <f>'3.  LDC Assumptions and Data'!$C$19</f>
        <v>0</v>
      </c>
      <c r="D28" s="142">
        <f ca="1">D23*C28</f>
        <v>0</v>
      </c>
      <c r="E28" s="60"/>
      <c r="F28" s="61">
        <f>'3.  LDC Assumptions and Data'!$D$19</f>
        <v>0</v>
      </c>
      <c r="G28" s="142">
        <f ca="1">G23*F28</f>
        <v>0</v>
      </c>
      <c r="H28" s="60"/>
      <c r="I28" s="61">
        <f>'3.  LDC Assumptions and Data'!$E$19</f>
        <v>6.25E-2</v>
      </c>
      <c r="J28" s="142">
        <f ca="1">J23*I28</f>
        <v>0</v>
      </c>
      <c r="K28" s="60"/>
      <c r="L28" s="61">
        <f>'3.  LDC Assumptions and Data'!$F19</f>
        <v>6.25E-2</v>
      </c>
      <c r="M28" s="142">
        <f ca="1">M23*L28</f>
        <v>1457.7577545819559</v>
      </c>
      <c r="N28" s="60"/>
      <c r="O28" s="61">
        <f>'3.  LDC Assumptions and Data'!$G19</f>
        <v>6.25E-2</v>
      </c>
      <c r="P28" s="142">
        <f ca="1">P23*O28</f>
        <v>3176.5685066179317</v>
      </c>
      <c r="Q28" s="60"/>
      <c r="R28" s="61">
        <f>'3.  LDC Assumptions and Data'!$H19</f>
        <v>5.8700000000000002E-2</v>
      </c>
      <c r="S28" s="142">
        <f ca="1">S23*R28</f>
        <v>2798.0188437502443</v>
      </c>
      <c r="T28" s="60"/>
      <c r="U28" s="61">
        <f>'3.  LDC Assumptions and Data'!$I19</f>
        <v>5.8700000000000002E-2</v>
      </c>
      <c r="V28" s="142">
        <f>V23*U28</f>
        <v>0</v>
      </c>
      <c r="W28" s="60"/>
    </row>
    <row r="29" spans="1:23">
      <c r="A29" s="5"/>
      <c r="B29" s="54" t="s">
        <v>197</v>
      </c>
      <c r="C29" s="61">
        <f>'3.  LDC Assumptions and Data'!$C$20</f>
        <v>0.09</v>
      </c>
      <c r="D29" s="142">
        <f ca="1">D24*C29</f>
        <v>0</v>
      </c>
      <c r="E29" s="60"/>
      <c r="F29" s="61">
        <f>'3.  LDC Assumptions and Data'!$D$20</f>
        <v>0.09</v>
      </c>
      <c r="G29" s="142">
        <f ca="1">G24*F29</f>
        <v>0</v>
      </c>
      <c r="H29" s="60"/>
      <c r="I29" s="61">
        <f>'3.  LDC Assumptions and Data'!$E$20</f>
        <v>0.09</v>
      </c>
      <c r="J29" s="142">
        <f ca="1">J24*I29</f>
        <v>0</v>
      </c>
      <c r="K29" s="60"/>
      <c r="L29" s="61">
        <f>'3.  LDC Assumptions and Data'!$F$20</f>
        <v>0.09</v>
      </c>
      <c r="M29" s="142">
        <f ca="1">M24*L29</f>
        <v>1603.0707498006016</v>
      </c>
      <c r="N29" s="60"/>
      <c r="O29" s="61">
        <f>'3.  LDC Assumptions and Data'!$G$20</f>
        <v>0.09</v>
      </c>
      <c r="P29" s="142">
        <f ca="1">P24*O29</f>
        <v>3049.5057663532143</v>
      </c>
      <c r="Q29" s="60"/>
      <c r="R29" s="61">
        <f>'3.  LDC Assumptions and Data'!$H$20</f>
        <v>9.8500000000000004E-2</v>
      </c>
      <c r="S29" s="142">
        <f ca="1">S24*R29</f>
        <v>3353.6731091433321</v>
      </c>
      <c r="T29" s="60"/>
      <c r="U29" s="61">
        <f>'3.  LDC Assumptions and Data'!$I$20</f>
        <v>9.8500000000000004E-2</v>
      </c>
      <c r="V29" s="142">
        <f>V24*U29</f>
        <v>0</v>
      </c>
      <c r="W29" s="60"/>
    </row>
    <row r="30" spans="1:23" ht="15.75">
      <c r="A30" s="5"/>
      <c r="B30" s="45" t="s">
        <v>118</v>
      </c>
      <c r="C30" s="58"/>
      <c r="D30" s="130">
        <f ca="1">SUM(D28:D29)</f>
        <v>0</v>
      </c>
      <c r="E30" s="144">
        <f ca="1">D30</f>
        <v>0</v>
      </c>
      <c r="F30" s="58"/>
      <c r="G30" s="130">
        <f ca="1">SUM(G28:G29)</f>
        <v>0</v>
      </c>
      <c r="H30" s="144">
        <f ca="1">G30</f>
        <v>0</v>
      </c>
      <c r="I30" s="58"/>
      <c r="J30" s="130">
        <f ca="1">SUM(J28:J29)</f>
        <v>0</v>
      </c>
      <c r="K30" s="144">
        <f ca="1">J30</f>
        <v>0</v>
      </c>
      <c r="L30" s="58"/>
      <c r="M30" s="130">
        <f ca="1">SUM(M28:M29)</f>
        <v>3060.8285043825572</v>
      </c>
      <c r="N30" s="144">
        <f ca="1">M30</f>
        <v>3060.8285043825572</v>
      </c>
      <c r="O30" s="58"/>
      <c r="P30" s="130">
        <f ca="1">SUM(P28:P29)</f>
        <v>6226.0742729711455</v>
      </c>
      <c r="Q30" s="144">
        <f ca="1">P30</f>
        <v>6226.0742729711455</v>
      </c>
      <c r="R30" s="58"/>
      <c r="S30" s="130">
        <f ca="1">SUM(S28:S29)</f>
        <v>6151.6919528935759</v>
      </c>
      <c r="T30" s="144">
        <f ca="1">S30</f>
        <v>6151.6919528935759</v>
      </c>
      <c r="U30" s="58"/>
      <c r="V30" s="130">
        <f>SUM(V28:V29)</f>
        <v>0</v>
      </c>
      <c r="W30" s="144">
        <f>V30</f>
        <v>0</v>
      </c>
    </row>
    <row r="31" spans="1:23" ht="15.75">
      <c r="A31" s="5"/>
      <c r="B31" s="45"/>
      <c r="C31" s="58"/>
      <c r="D31" s="56"/>
      <c r="E31" s="63"/>
      <c r="F31" s="58"/>
      <c r="G31" s="56"/>
      <c r="H31" s="63"/>
      <c r="I31" s="58"/>
      <c r="J31" s="56"/>
      <c r="K31" s="63"/>
      <c r="L31" s="58"/>
      <c r="M31" s="56"/>
      <c r="N31" s="63"/>
      <c r="O31" s="58"/>
      <c r="P31" s="56"/>
      <c r="Q31" s="63"/>
      <c r="R31" s="58"/>
      <c r="S31" s="56"/>
      <c r="T31" s="63"/>
      <c r="U31" s="58"/>
      <c r="V31" s="56"/>
      <c r="W31" s="63"/>
    </row>
    <row r="32" spans="1:23" ht="18">
      <c r="A32" s="5"/>
      <c r="B32" s="28" t="s">
        <v>119</v>
      </c>
      <c r="C32" s="58"/>
      <c r="D32" s="56"/>
      <c r="E32" s="63"/>
      <c r="F32" s="58"/>
      <c r="G32" s="56"/>
      <c r="H32" s="63"/>
      <c r="I32" s="58"/>
      <c r="J32" s="56"/>
      <c r="K32" s="63"/>
      <c r="L32" s="58"/>
      <c r="M32" s="56"/>
      <c r="N32" s="63"/>
      <c r="O32" s="58"/>
      <c r="P32" s="56"/>
      <c r="Q32" s="63"/>
      <c r="R32" s="58"/>
      <c r="S32" s="56"/>
      <c r="T32" s="63"/>
      <c r="U32" s="58"/>
      <c r="V32" s="56"/>
      <c r="W32" s="63"/>
    </row>
    <row r="33" spans="1:23">
      <c r="A33" s="5"/>
      <c r="B33" s="50" t="s">
        <v>198</v>
      </c>
      <c r="C33" s="58"/>
      <c r="D33" s="57"/>
      <c r="E33" s="145">
        <f>'3.  LDC Assumptions and Data'!C46</f>
        <v>0</v>
      </c>
      <c r="F33" s="58"/>
      <c r="G33" s="57"/>
      <c r="H33" s="145">
        <f>'3.  LDC Assumptions and Data'!D46</f>
        <v>0</v>
      </c>
      <c r="I33" s="58"/>
      <c r="J33" s="57"/>
      <c r="K33" s="145">
        <f>'3.  LDC Assumptions and Data'!E46</f>
        <v>0</v>
      </c>
      <c r="L33" s="58"/>
      <c r="M33" s="57"/>
      <c r="N33" s="145">
        <f>'3.  LDC Assumptions and Data'!F46</f>
        <v>4689.08</v>
      </c>
      <c r="O33" s="58"/>
      <c r="P33" s="57"/>
      <c r="Q33" s="145">
        <f>'3.  LDC Assumptions and Data'!G46</f>
        <v>1340.79</v>
      </c>
      <c r="R33" s="58"/>
      <c r="S33" s="57"/>
      <c r="T33" s="145">
        <f>'3.  LDC Assumptions and Data'!H46</f>
        <v>1340.79</v>
      </c>
      <c r="U33" s="58"/>
      <c r="V33" s="57"/>
      <c r="W33" s="145">
        <f>'3.  LDC Assumptions and Data'!I46</f>
        <v>0</v>
      </c>
    </row>
    <row r="34" spans="1:23">
      <c r="A34" s="5"/>
      <c r="B34" s="54"/>
      <c r="C34" s="58"/>
      <c r="D34" s="56"/>
      <c r="E34" s="63"/>
      <c r="F34" s="58"/>
      <c r="G34" s="56"/>
      <c r="H34" s="63"/>
      <c r="I34" s="58"/>
      <c r="J34" s="56"/>
      <c r="K34" s="63"/>
      <c r="L34" s="58"/>
      <c r="M34" s="56"/>
      <c r="N34" s="63"/>
      <c r="O34" s="58"/>
      <c r="P34" s="56"/>
      <c r="Q34" s="63"/>
      <c r="R34" s="58"/>
      <c r="S34" s="56"/>
      <c r="T34" s="63"/>
      <c r="U34" s="58"/>
      <c r="V34" s="56"/>
      <c r="W34" s="63"/>
    </row>
    <row r="35" spans="1:23" ht="18">
      <c r="A35" s="5"/>
      <c r="B35" s="28" t="s">
        <v>121</v>
      </c>
      <c r="C35" s="58"/>
      <c r="D35" s="56"/>
      <c r="E35" s="63"/>
      <c r="F35" s="58"/>
      <c r="G35" s="56"/>
      <c r="H35" s="63"/>
      <c r="I35" s="58"/>
      <c r="J35" s="56"/>
      <c r="K35" s="63"/>
      <c r="L35" s="58"/>
      <c r="M35" s="56"/>
      <c r="N35" s="63"/>
      <c r="O35" s="58"/>
      <c r="P35" s="56"/>
      <c r="Q35" s="63"/>
      <c r="R35" s="58"/>
      <c r="S35" s="56"/>
      <c r="T35" s="63"/>
      <c r="U35" s="58"/>
      <c r="V35" s="56"/>
      <c r="W35" s="63"/>
    </row>
    <row r="36" spans="1:23">
      <c r="A36" s="5"/>
      <c r="B36" s="50" t="s">
        <v>137</v>
      </c>
      <c r="C36" s="58"/>
      <c r="D36" s="132">
        <f ca="1">SUM('6. Avg Nt Fix Ass &amp;UCC'!C13:C13)</f>
        <v>0</v>
      </c>
      <c r="E36" s="60"/>
      <c r="F36" s="58"/>
      <c r="G36" s="132">
        <f ca="1">SUM('6. Avg Nt Fix Ass &amp;UCC'!D13:D13)</f>
        <v>0</v>
      </c>
      <c r="H36" s="60"/>
      <c r="I36" s="58"/>
      <c r="J36" s="132">
        <f ca="1">SUM('6. Avg Nt Fix Ass &amp;UCC'!E13:E13)</f>
        <v>0</v>
      </c>
      <c r="K36" s="60"/>
      <c r="L36" s="58"/>
      <c r="M36" s="132">
        <f ca="1">SUM('6. Avg Nt Fix Ass &amp;UCC'!F13:F13)</f>
        <v>2788.4592616081363</v>
      </c>
      <c r="N36" s="60"/>
      <c r="O36" s="58"/>
      <c r="P36" s="132">
        <f ca="1">SUM('6. Avg Nt Fix Ass &amp;UCC'!G13:G13)</f>
        <v>6020.4023635461826</v>
      </c>
      <c r="Q36" s="60"/>
      <c r="R36" s="58"/>
      <c r="S36" s="132">
        <f ca="1">SUM('6. Avg Nt Fix Ass &amp;UCC'!H13:H13)</f>
        <v>6463.8862038760935</v>
      </c>
      <c r="T36" s="60"/>
      <c r="U36" s="58"/>
      <c r="V36" s="132">
        <f>SUM('6. Avg Nt Fix Ass &amp;UCC'!I13:I13)</f>
        <v>0</v>
      </c>
      <c r="W36" s="60"/>
    </row>
    <row r="37" spans="1:23">
      <c r="A37" s="5"/>
      <c r="B37" s="50" t="s">
        <v>138</v>
      </c>
      <c r="C37" s="58"/>
      <c r="D37" s="132">
        <f ca="1">SUM('6. Avg Nt Fix Ass &amp;UCC'!C28:C28)</f>
        <v>0</v>
      </c>
      <c r="E37" s="60"/>
      <c r="F37" s="58"/>
      <c r="G37" s="132">
        <f ca="1">SUM('6. Avg Nt Fix Ass &amp;UCC'!D28:D28)</f>
        <v>0</v>
      </c>
      <c r="H37" s="60"/>
      <c r="I37" s="58"/>
      <c r="J37" s="132">
        <f ca="1">SUM('6. Avg Nt Fix Ass &amp;UCC'!E28:E28)</f>
        <v>0</v>
      </c>
      <c r="K37" s="60"/>
      <c r="L37" s="58"/>
      <c r="M37" s="132">
        <f ca="1">SUM('6. Avg Nt Fix Ass &amp;UCC'!F28:F28)</f>
        <v>0</v>
      </c>
      <c r="N37" s="60"/>
      <c r="O37" s="58"/>
      <c r="P37" s="132">
        <f ca="1">SUM('6. Avg Nt Fix Ass &amp;UCC'!G28:G28)</f>
        <v>0</v>
      </c>
      <c r="Q37" s="60"/>
      <c r="R37" s="58"/>
      <c r="S37" s="132">
        <f ca="1">SUM('6. Avg Nt Fix Ass &amp;UCC'!H28:H28)</f>
        <v>0</v>
      </c>
      <c r="T37" s="60"/>
      <c r="U37" s="58"/>
      <c r="V37" s="132">
        <f>SUM('6. Avg Nt Fix Ass &amp;UCC'!I28:I28)</f>
        <v>0</v>
      </c>
      <c r="W37" s="60"/>
    </row>
    <row r="38" spans="1:23">
      <c r="A38" s="5"/>
      <c r="B38" s="50" t="s">
        <v>139</v>
      </c>
      <c r="C38" s="58"/>
      <c r="D38" s="132">
        <f ca="1">SUM('6. Avg Nt Fix Ass &amp;UCC'!C43:C43)</f>
        <v>0</v>
      </c>
      <c r="E38" s="60"/>
      <c r="F38" s="58"/>
      <c r="G38" s="132">
        <f ca="1">SUM('6. Avg Nt Fix Ass &amp;UCC'!D43:D43)</f>
        <v>0</v>
      </c>
      <c r="H38" s="60"/>
      <c r="I38" s="58"/>
      <c r="J38" s="132">
        <f ca="1">SUM('6. Avg Nt Fix Ass &amp;UCC'!E43:E43)</f>
        <v>0</v>
      </c>
      <c r="K38" s="60"/>
      <c r="L38" s="58"/>
      <c r="M38" s="132">
        <f ca="1">SUM('6. Avg Nt Fix Ass &amp;UCC'!F43:F43)</f>
        <v>0</v>
      </c>
      <c r="N38" s="60"/>
      <c r="O38" s="58"/>
      <c r="P38" s="132">
        <f ca="1">SUM('6. Avg Nt Fix Ass &amp;UCC'!G43:G43)</f>
        <v>0</v>
      </c>
      <c r="Q38" s="60"/>
      <c r="R38" s="58"/>
      <c r="S38" s="132">
        <f ca="1">SUM('6. Avg Nt Fix Ass &amp;UCC'!H43:H43)</f>
        <v>0</v>
      </c>
      <c r="T38" s="60"/>
      <c r="U38" s="58"/>
      <c r="V38" s="132">
        <f>SUM('6. Avg Nt Fix Ass &amp;UCC'!I43:I43)</f>
        <v>0</v>
      </c>
      <c r="W38" s="60"/>
    </row>
    <row r="39" spans="1:23">
      <c r="A39" s="5"/>
      <c r="B39" s="50" t="s">
        <v>140</v>
      </c>
      <c r="C39" s="58"/>
      <c r="D39" s="132">
        <f ca="1">SUM('6. Avg Nt Fix Ass &amp;UCC'!C58:C58)</f>
        <v>0</v>
      </c>
      <c r="E39" s="60"/>
      <c r="F39" s="58"/>
      <c r="G39" s="132">
        <f ca="1">SUM('6. Avg Nt Fix Ass &amp;UCC'!D58:D58)</f>
        <v>0</v>
      </c>
      <c r="H39" s="60"/>
      <c r="I39" s="58"/>
      <c r="J39" s="132">
        <f ca="1">SUM('6. Avg Nt Fix Ass &amp;UCC'!E58:E58)</f>
        <v>0</v>
      </c>
      <c r="K39" s="60"/>
      <c r="L39" s="58"/>
      <c r="M39" s="132">
        <f ca="1">SUM('6. Avg Nt Fix Ass &amp;UCC'!F58:F58)</f>
        <v>0</v>
      </c>
      <c r="N39" s="60"/>
      <c r="O39" s="58"/>
      <c r="P39" s="132">
        <f ca="1">SUM('6. Avg Nt Fix Ass &amp;UCC'!G58:G58)</f>
        <v>0</v>
      </c>
      <c r="Q39" s="60"/>
      <c r="R39" s="58"/>
      <c r="S39" s="132">
        <f ca="1">SUM('6. Avg Nt Fix Ass &amp;UCC'!H58:H58)</f>
        <v>0</v>
      </c>
      <c r="T39" s="60"/>
      <c r="U39" s="58"/>
      <c r="V39" s="132">
        <f>SUM('6. Avg Nt Fix Ass &amp;UCC'!I58:I58)</f>
        <v>0</v>
      </c>
      <c r="W39" s="60"/>
    </row>
    <row r="40" spans="1:23">
      <c r="A40" s="5"/>
      <c r="B40" s="50" t="s">
        <v>141</v>
      </c>
      <c r="C40" s="58"/>
      <c r="D40" s="132">
        <f ca="1">SUM('6. Avg Nt Fix Ass &amp;UCC'!C73:C73)</f>
        <v>0</v>
      </c>
      <c r="E40" s="60"/>
      <c r="F40" s="58"/>
      <c r="G40" s="132">
        <f ca="1">SUM('6. Avg Nt Fix Ass &amp;UCC'!D73:D73)</f>
        <v>0</v>
      </c>
      <c r="H40" s="60"/>
      <c r="I40" s="58"/>
      <c r="J40" s="132">
        <f ca="1">SUM('6. Avg Nt Fix Ass &amp;UCC'!E73:E73)</f>
        <v>0</v>
      </c>
      <c r="K40" s="60"/>
      <c r="L40" s="58"/>
      <c r="M40" s="132">
        <f ca="1">SUM('6. Avg Nt Fix Ass &amp;UCC'!F73:F73)</f>
        <v>0</v>
      </c>
      <c r="N40" s="60"/>
      <c r="O40" s="58"/>
      <c r="P40" s="132">
        <f ca="1">SUM('6. Avg Nt Fix Ass &amp;UCC'!G73:G73)</f>
        <v>0</v>
      </c>
      <c r="Q40" s="60"/>
      <c r="R40" s="58"/>
      <c r="S40" s="132">
        <f ca="1">SUM('6. Avg Nt Fix Ass &amp;UCC'!H73:H73)</f>
        <v>0</v>
      </c>
      <c r="T40" s="60"/>
      <c r="U40" s="58"/>
      <c r="V40" s="132">
        <f>SUM('6. Avg Nt Fix Ass &amp;UCC'!I73:I73)</f>
        <v>0</v>
      </c>
      <c r="W40" s="60"/>
    </row>
    <row r="41" spans="1:23" ht="15.75">
      <c r="A41" s="5"/>
      <c r="B41" s="45" t="s">
        <v>142</v>
      </c>
      <c r="C41" s="58"/>
      <c r="D41" s="57"/>
      <c r="E41" s="146">
        <f ca="1">SUM(D36:D40)</f>
        <v>0</v>
      </c>
      <c r="F41" s="58"/>
      <c r="G41" s="57"/>
      <c r="H41" s="146">
        <f ca="1">SUM(G36:G40)</f>
        <v>0</v>
      </c>
      <c r="I41" s="58"/>
      <c r="J41" s="57"/>
      <c r="K41" s="146">
        <f ca="1">SUM(J36:J40)</f>
        <v>0</v>
      </c>
      <c r="L41" s="58"/>
      <c r="M41" s="57"/>
      <c r="N41" s="146">
        <f ca="1">SUM(M36:M40)</f>
        <v>2788.4592616081363</v>
      </c>
      <c r="O41" s="58"/>
      <c r="P41" s="57"/>
      <c r="Q41" s="146">
        <f ca="1">SUM(P36:P40)</f>
        <v>6020.4023635461826</v>
      </c>
      <c r="R41" s="58"/>
      <c r="S41" s="57"/>
      <c r="T41" s="146">
        <f ca="1">SUM(S36:S40)</f>
        <v>6463.8862038760935</v>
      </c>
      <c r="U41" s="58"/>
      <c r="V41" s="57"/>
      <c r="W41" s="146">
        <f>SUM(V36:V40)</f>
        <v>0</v>
      </c>
    </row>
    <row r="42" spans="1:23">
      <c r="A42" s="5"/>
      <c r="B42" s="54"/>
      <c r="C42" s="58"/>
      <c r="D42" s="57"/>
      <c r="E42" s="60"/>
      <c r="F42" s="58"/>
      <c r="G42" s="57"/>
      <c r="H42" s="60"/>
      <c r="I42" s="58"/>
      <c r="J42" s="57"/>
      <c r="K42" s="60"/>
      <c r="L42" s="58"/>
      <c r="M42" s="57"/>
      <c r="N42" s="60"/>
      <c r="O42" s="58"/>
      <c r="P42" s="57"/>
      <c r="Q42" s="60"/>
      <c r="R42" s="58"/>
      <c r="S42" s="57"/>
      <c r="T42" s="60"/>
      <c r="U42" s="58"/>
      <c r="V42" s="57"/>
      <c r="W42" s="60"/>
    </row>
    <row r="43" spans="1:23" ht="15.75">
      <c r="A43" s="5"/>
      <c r="B43" s="45" t="s">
        <v>122</v>
      </c>
      <c r="C43" s="58"/>
      <c r="D43" s="57"/>
      <c r="E43" s="147">
        <f ca="1">SUM(E30,E41,E33)</f>
        <v>0</v>
      </c>
      <c r="F43" s="58"/>
      <c r="G43" s="57"/>
      <c r="H43" s="147">
        <f ca="1">SUM(H30,H41,H33)</f>
        <v>0</v>
      </c>
      <c r="I43" s="58"/>
      <c r="J43" s="57"/>
      <c r="K43" s="147">
        <f ca="1">SUM(K30,K41,K33)</f>
        <v>0</v>
      </c>
      <c r="L43" s="58"/>
      <c r="M43" s="57"/>
      <c r="N43" s="147">
        <f ca="1">SUM(N30,N41,N33)</f>
        <v>10538.367765990693</v>
      </c>
      <c r="O43" s="58"/>
      <c r="P43" s="57"/>
      <c r="Q43" s="147">
        <f ca="1">SUM(Q30,Q41,Q33)</f>
        <v>13587.266636517328</v>
      </c>
      <c r="R43" s="58"/>
      <c r="S43" s="57"/>
      <c r="T43" s="147">
        <f ca="1">SUM(T30,T41,T33)</f>
        <v>13956.368156769669</v>
      </c>
      <c r="U43" s="58"/>
      <c r="V43" s="57"/>
      <c r="W43" s="147">
        <f>SUM(W30,W41,W33)</f>
        <v>0</v>
      </c>
    </row>
    <row r="44" spans="1:23" ht="15.75">
      <c r="A44" s="5"/>
      <c r="B44" s="45"/>
      <c r="C44" s="58"/>
      <c r="D44" s="57"/>
      <c r="E44" s="60"/>
      <c r="F44" s="58"/>
      <c r="G44" s="57"/>
      <c r="H44" s="60"/>
      <c r="I44" s="58"/>
      <c r="J44" s="57"/>
      <c r="K44" s="60"/>
      <c r="L44" s="58"/>
      <c r="M44" s="57"/>
      <c r="N44" s="60"/>
      <c r="O44" s="58"/>
      <c r="P44" s="57"/>
      <c r="Q44" s="60"/>
      <c r="R44" s="58"/>
      <c r="S44" s="57"/>
      <c r="T44" s="60"/>
      <c r="U44" s="58"/>
      <c r="V44" s="57"/>
      <c r="W44" s="60"/>
    </row>
    <row r="45" spans="1:23" ht="18">
      <c r="A45" s="5"/>
      <c r="B45" s="28" t="s">
        <v>143</v>
      </c>
      <c r="C45" s="58"/>
      <c r="D45" s="57"/>
      <c r="E45" s="60"/>
      <c r="F45" s="58"/>
      <c r="G45" s="57"/>
      <c r="H45" s="60"/>
      <c r="I45" s="58"/>
      <c r="J45" s="57"/>
      <c r="K45" s="60"/>
      <c r="L45" s="58"/>
      <c r="M45" s="57"/>
      <c r="N45" s="60"/>
      <c r="O45" s="58"/>
      <c r="P45" s="57"/>
      <c r="Q45" s="60"/>
      <c r="R45" s="58"/>
      <c r="S45" s="57"/>
      <c r="T45" s="60"/>
      <c r="U45" s="58"/>
      <c r="V45" s="57"/>
      <c r="W45" s="60"/>
    </row>
    <row r="46" spans="1:23">
      <c r="A46" s="5"/>
      <c r="B46" s="50" t="s">
        <v>120</v>
      </c>
      <c r="C46" s="58"/>
      <c r="D46" s="57"/>
      <c r="E46" s="144">
        <f>-E33</f>
        <v>0</v>
      </c>
      <c r="F46" s="58"/>
      <c r="G46" s="57"/>
      <c r="H46" s="144">
        <f>-H33</f>
        <v>0</v>
      </c>
      <c r="I46" s="58"/>
      <c r="J46" s="57"/>
      <c r="K46" s="144">
        <f>-K33</f>
        <v>0</v>
      </c>
      <c r="L46" s="58"/>
      <c r="M46" s="57"/>
      <c r="N46" s="144">
        <f>-N33</f>
        <v>-4689.08</v>
      </c>
      <c r="O46" s="58"/>
      <c r="P46" s="57"/>
      <c r="Q46" s="144">
        <f>-Q33</f>
        <v>-1340.79</v>
      </c>
      <c r="R46" s="58"/>
      <c r="S46" s="57"/>
      <c r="T46" s="144">
        <f>-T33</f>
        <v>-1340.79</v>
      </c>
      <c r="U46" s="58"/>
      <c r="V46" s="57"/>
      <c r="W46" s="144">
        <f>-W33</f>
        <v>0</v>
      </c>
    </row>
    <row r="47" spans="1:23">
      <c r="A47" s="5"/>
      <c r="B47" s="50" t="s">
        <v>144</v>
      </c>
      <c r="C47" s="58"/>
      <c r="D47" s="57"/>
      <c r="E47" s="144">
        <f ca="1">-E41</f>
        <v>0</v>
      </c>
      <c r="F47" s="58"/>
      <c r="G47" s="57"/>
      <c r="H47" s="144">
        <f ca="1">-H41</f>
        <v>0</v>
      </c>
      <c r="I47" s="58"/>
      <c r="J47" s="57"/>
      <c r="K47" s="144">
        <f ca="1">-K41</f>
        <v>0</v>
      </c>
      <c r="L47" s="58"/>
      <c r="M47" s="57"/>
      <c r="N47" s="144">
        <f ca="1">-N41</f>
        <v>-2788.4592616081363</v>
      </c>
      <c r="O47" s="58"/>
      <c r="P47" s="57"/>
      <c r="Q47" s="144">
        <f ca="1">-Q41</f>
        <v>-6020.4023635461826</v>
      </c>
      <c r="R47" s="58"/>
      <c r="S47" s="57"/>
      <c r="T47" s="144">
        <f ca="1">-T41</f>
        <v>-6463.8862038760935</v>
      </c>
      <c r="U47" s="58"/>
      <c r="V47" s="57"/>
      <c r="W47" s="144">
        <f>-W41</f>
        <v>0</v>
      </c>
    </row>
    <row r="48" spans="1:23">
      <c r="A48" s="5"/>
      <c r="B48" s="50" t="s">
        <v>145</v>
      </c>
      <c r="C48" s="58"/>
      <c r="D48" s="57"/>
      <c r="E48" s="144">
        <f ca="1">-D28</f>
        <v>0</v>
      </c>
      <c r="F48" s="58"/>
      <c r="G48" s="57"/>
      <c r="H48" s="144">
        <f ca="1">-G28</f>
        <v>0</v>
      </c>
      <c r="I48" s="58"/>
      <c r="J48" s="57"/>
      <c r="K48" s="144">
        <f ca="1">-J28</f>
        <v>0</v>
      </c>
      <c r="L48" s="58"/>
      <c r="M48" s="57"/>
      <c r="N48" s="144">
        <f ca="1">-M28</f>
        <v>-1457.7577545819559</v>
      </c>
      <c r="O48" s="58"/>
      <c r="P48" s="57"/>
      <c r="Q48" s="144">
        <f ca="1">-P28</f>
        <v>-3176.5685066179317</v>
      </c>
      <c r="R48" s="58"/>
      <c r="S48" s="57"/>
      <c r="T48" s="144">
        <f ca="1">-S28</f>
        <v>-2798.0188437502443</v>
      </c>
      <c r="U48" s="58"/>
      <c r="V48" s="57"/>
      <c r="W48" s="144">
        <f>-V28</f>
        <v>0</v>
      </c>
    </row>
    <row r="49" spans="1:23" ht="15.75">
      <c r="A49" s="5"/>
      <c r="B49" s="45" t="s">
        <v>146</v>
      </c>
      <c r="C49" s="58"/>
      <c r="D49" s="57"/>
      <c r="E49" s="148">
        <f ca="1">SUM(E43:E48)</f>
        <v>0</v>
      </c>
      <c r="F49" s="58"/>
      <c r="G49" s="57"/>
      <c r="H49" s="148">
        <f ca="1">SUM(H43:H48)</f>
        <v>0</v>
      </c>
      <c r="I49" s="58"/>
      <c r="J49" s="57"/>
      <c r="K49" s="148">
        <f ca="1">SUM(K43:K48)</f>
        <v>0</v>
      </c>
      <c r="L49" s="58"/>
      <c r="M49" s="57"/>
      <c r="N49" s="148">
        <f ca="1">SUM(N43:N48)</f>
        <v>1603.0707498006013</v>
      </c>
      <c r="O49" s="58"/>
      <c r="P49" s="57"/>
      <c r="Q49" s="148">
        <f ca="1">SUM(Q43:Q48)</f>
        <v>3049.5057663532129</v>
      </c>
      <c r="R49" s="58"/>
      <c r="S49" s="57"/>
      <c r="T49" s="148">
        <f ca="1">SUM(T43:T48)</f>
        <v>3353.6731091433307</v>
      </c>
      <c r="U49" s="58"/>
      <c r="V49" s="57"/>
      <c r="W49" s="148">
        <f>SUM(W43:W48)</f>
        <v>0</v>
      </c>
    </row>
    <row r="50" spans="1:23" ht="15.75">
      <c r="A50" s="5"/>
      <c r="B50" s="45"/>
      <c r="C50" s="58"/>
      <c r="D50" s="57"/>
      <c r="E50" s="64"/>
      <c r="F50" s="58"/>
      <c r="G50" s="57"/>
      <c r="H50" s="64"/>
      <c r="I50" s="58"/>
      <c r="J50" s="57"/>
      <c r="K50" s="64"/>
      <c r="L50" s="58"/>
      <c r="M50" s="57"/>
      <c r="N50" s="64"/>
      <c r="O50" s="58"/>
      <c r="P50" s="57"/>
      <c r="Q50" s="64"/>
      <c r="R50" s="58"/>
      <c r="S50" s="57"/>
      <c r="T50" s="64"/>
      <c r="U50" s="58"/>
      <c r="V50" s="57"/>
      <c r="W50" s="64"/>
    </row>
    <row r="51" spans="1:23" ht="15.75">
      <c r="A51" s="5"/>
      <c r="B51" s="45" t="s">
        <v>199</v>
      </c>
      <c r="C51" s="58"/>
      <c r="D51" s="57"/>
      <c r="E51" s="145">
        <f ca="1">'5. PILs'!C42</f>
        <v>0</v>
      </c>
      <c r="F51" s="58"/>
      <c r="G51" s="57"/>
      <c r="H51" s="145">
        <f ca="1">'5. PILs'!D42</f>
        <v>0</v>
      </c>
      <c r="I51" s="58"/>
      <c r="J51" s="57"/>
      <c r="K51" s="145">
        <f ca="1">'5. PILs'!E42</f>
        <v>0</v>
      </c>
      <c r="L51" s="58"/>
      <c r="M51" s="57"/>
      <c r="N51" s="145">
        <f ca="1">'5. PILs'!F42</f>
        <v>696.83508050360479</v>
      </c>
      <c r="O51" s="58"/>
      <c r="P51" s="57"/>
      <c r="Q51" s="145">
        <f ca="1">'5. PILs'!G42</f>
        <v>1015.4836513357413</v>
      </c>
      <c r="R51" s="58"/>
      <c r="S51" s="57"/>
      <c r="T51" s="145">
        <f ca="1">'5. PILs'!H42</f>
        <v>1135.9575872811038</v>
      </c>
      <c r="U51" s="58"/>
      <c r="V51" s="57"/>
      <c r="W51" s="145">
        <f>'5. PILs'!I42</f>
        <v>0</v>
      </c>
    </row>
    <row r="52" spans="1:23">
      <c r="A52" s="5"/>
      <c r="B52" s="54"/>
      <c r="C52" s="58"/>
      <c r="D52" s="57"/>
      <c r="E52" s="64"/>
      <c r="F52" s="58"/>
      <c r="G52" s="57"/>
      <c r="H52" s="64"/>
      <c r="I52" s="58"/>
      <c r="J52" s="57"/>
      <c r="K52" s="64"/>
      <c r="L52" s="58"/>
      <c r="M52" s="57"/>
      <c r="N52" s="64"/>
      <c r="O52" s="58"/>
      <c r="P52" s="57"/>
      <c r="Q52" s="64"/>
      <c r="R52" s="58"/>
      <c r="S52" s="57"/>
      <c r="T52" s="64"/>
      <c r="U52" s="58"/>
      <c r="V52" s="57"/>
      <c r="W52" s="64"/>
    </row>
    <row r="53" spans="1:23">
      <c r="A53" s="5"/>
      <c r="B53" s="54" t="str">
        <f>B43</f>
        <v>Revenue Requirement Before PILs</v>
      </c>
      <c r="C53" s="58"/>
      <c r="D53" s="57"/>
      <c r="E53" s="149">
        <f ca="1">E43</f>
        <v>0</v>
      </c>
      <c r="F53" s="58"/>
      <c r="G53" s="57"/>
      <c r="H53" s="149">
        <f ca="1">H43</f>
        <v>0</v>
      </c>
      <c r="I53" s="58"/>
      <c r="J53" s="57"/>
      <c r="K53" s="149">
        <f ca="1">K43</f>
        <v>0</v>
      </c>
      <c r="L53" s="58"/>
      <c r="M53" s="57"/>
      <c r="N53" s="149">
        <f ca="1">N43</f>
        <v>10538.367765990693</v>
      </c>
      <c r="O53" s="58"/>
      <c r="P53" s="57"/>
      <c r="Q53" s="149">
        <f ca="1">Q43</f>
        <v>13587.266636517328</v>
      </c>
      <c r="R53" s="58"/>
      <c r="S53" s="57"/>
      <c r="T53" s="149">
        <f ca="1">T43</f>
        <v>13956.368156769669</v>
      </c>
      <c r="U53" s="58"/>
      <c r="V53" s="57"/>
      <c r="W53" s="149">
        <f>W43</f>
        <v>0</v>
      </c>
    </row>
    <row r="54" spans="1:23">
      <c r="A54" s="5"/>
      <c r="B54" s="54" t="s">
        <v>147</v>
      </c>
      <c r="C54" s="58"/>
      <c r="D54" s="57"/>
      <c r="E54" s="149">
        <f ca="1">E51</f>
        <v>0</v>
      </c>
      <c r="F54" s="58"/>
      <c r="G54" s="57"/>
      <c r="H54" s="149">
        <f ca="1">H51</f>
        <v>0</v>
      </c>
      <c r="I54" s="58"/>
      <c r="J54" s="57"/>
      <c r="K54" s="149">
        <f ca="1">K51</f>
        <v>0</v>
      </c>
      <c r="L54" s="58"/>
      <c r="M54" s="57"/>
      <c r="N54" s="149">
        <f ca="1">N51</f>
        <v>696.83508050360479</v>
      </c>
      <c r="O54" s="58"/>
      <c r="P54" s="57"/>
      <c r="Q54" s="149">
        <f ca="1">Q51</f>
        <v>1015.4836513357413</v>
      </c>
      <c r="R54" s="58"/>
      <c r="S54" s="57"/>
      <c r="T54" s="149">
        <f ca="1">T51</f>
        <v>1135.9575872811038</v>
      </c>
      <c r="U54" s="58"/>
      <c r="V54" s="57"/>
      <c r="W54" s="149">
        <f>W51</f>
        <v>0</v>
      </c>
    </row>
    <row r="55" spans="1:23" ht="16.5" thickBot="1">
      <c r="A55" s="5"/>
      <c r="B55" s="45" t="s">
        <v>123</v>
      </c>
      <c r="C55" s="58"/>
      <c r="D55" s="57"/>
      <c r="E55" s="150">
        <f ca="1">SUM(E53:E54)</f>
        <v>0</v>
      </c>
      <c r="F55" s="58"/>
      <c r="G55" s="57"/>
      <c r="H55" s="150">
        <f ca="1">SUM(H53:H54)</f>
        <v>0</v>
      </c>
      <c r="I55" s="58"/>
      <c r="J55" s="57"/>
      <c r="K55" s="150">
        <f ca="1">SUM(K53:K54)</f>
        <v>0</v>
      </c>
      <c r="L55" s="58"/>
      <c r="M55" s="57"/>
      <c r="N55" s="150">
        <f ca="1">SUM(N53:N54)</f>
        <v>11235.202846494298</v>
      </c>
      <c r="O55" s="58"/>
      <c r="P55" s="57"/>
      <c r="Q55" s="150">
        <f ca="1">SUM(Q53:Q54)</f>
        <v>14602.750287853069</v>
      </c>
      <c r="R55" s="58"/>
      <c r="S55" s="57"/>
      <c r="T55" s="150">
        <f ca="1">SUM(T53:T54)</f>
        <v>15092.325744050773</v>
      </c>
      <c r="U55" s="58"/>
      <c r="V55" s="57"/>
      <c r="W55" s="150">
        <f>SUM(W53:W54)</f>
        <v>0</v>
      </c>
    </row>
    <row r="56" spans="1:23" ht="13.5" thickBot="1">
      <c r="A56" s="5"/>
      <c r="B56" s="54"/>
      <c r="C56" s="65"/>
      <c r="D56" s="66"/>
      <c r="E56" s="106"/>
      <c r="F56" s="65"/>
      <c r="G56" s="66"/>
      <c r="H56" s="106"/>
      <c r="I56" s="65"/>
      <c r="J56" s="66"/>
      <c r="K56" s="106"/>
      <c r="L56" s="65"/>
      <c r="M56" s="66"/>
      <c r="N56" s="106"/>
      <c r="O56" s="65"/>
      <c r="P56" s="66"/>
      <c r="Q56" s="106"/>
      <c r="R56" s="65"/>
      <c r="S56" s="66"/>
      <c r="T56" s="106"/>
      <c r="U56" s="65"/>
      <c r="V56" s="66"/>
      <c r="W56" s="106"/>
    </row>
    <row r="57" spans="1:23" ht="67.5" customHeight="1">
      <c r="A57" s="5"/>
      <c r="B57" s="54"/>
      <c r="C57" s="5"/>
      <c r="D57" s="5"/>
      <c r="E57" s="5"/>
      <c r="F57"/>
      <c r="G57" s="52"/>
    </row>
    <row r="58" spans="1:23">
      <c r="A58" s="5"/>
      <c r="B58" s="5"/>
      <c r="C58" s="5"/>
      <c r="D58" s="5"/>
      <c r="E58" s="5"/>
      <c r="F58" s="5"/>
      <c r="G58" s="52"/>
    </row>
    <row r="59" spans="1:23">
      <c r="A59" s="5"/>
      <c r="B59" s="5"/>
      <c r="C59" s="5"/>
      <c r="D59" s="5"/>
      <c r="E59" s="5"/>
      <c r="F59" s="5"/>
      <c r="G59" s="52"/>
    </row>
    <row r="60" spans="1:23" ht="21.75" customHeight="1">
      <c r="A60" s="5"/>
      <c r="B60" s="5"/>
      <c r="C60" s="5"/>
      <c r="D60" s="5"/>
      <c r="E60" s="5"/>
      <c r="F60" s="5"/>
      <c r="G60" s="52"/>
    </row>
    <row r="61" spans="1:23" ht="45.75" customHeight="1">
      <c r="A61" s="5"/>
      <c r="B61" s="54"/>
      <c r="C61" s="5"/>
      <c r="D61" s="5"/>
      <c r="E61" s="5"/>
      <c r="F61" s="5"/>
      <c r="G61" s="52"/>
    </row>
  </sheetData>
  <sheetProtection formatColumns="0" selectLockedCells="1"/>
  <mergeCells count="15">
    <mergeCell ref="U6:W6"/>
    <mergeCell ref="U7:W7"/>
    <mergeCell ref="L7:N7"/>
    <mergeCell ref="O7:Q7"/>
    <mergeCell ref="R6:T6"/>
    <mergeCell ref="R7:T7"/>
    <mergeCell ref="L6:N6"/>
    <mergeCell ref="O6:Q6"/>
    <mergeCell ref="B1:D1"/>
    <mergeCell ref="C7:E7"/>
    <mergeCell ref="F7:H7"/>
    <mergeCell ref="I7:K7"/>
    <mergeCell ref="I6:K6"/>
    <mergeCell ref="C6:E6"/>
    <mergeCell ref="F6:H6"/>
  </mergeCells>
  <phoneticPr fontId="0" type="noConversion"/>
  <pageMargins left="0.43" right="0.43" top="0.79" bottom="0.54" header="0.5" footer="0.5"/>
  <pageSetup scale="27"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worksheet>
</file>

<file path=xl/worksheets/sheet5.xml><?xml version="1.0" encoding="utf-8"?>
<worksheet xmlns="http://schemas.openxmlformats.org/spreadsheetml/2006/main" xmlns:r="http://schemas.openxmlformats.org/officeDocument/2006/relationships">
  <sheetPr codeName="Sheet3">
    <pageSetUpPr fitToPage="1"/>
  </sheetPr>
  <dimension ref="A1:I42"/>
  <sheetViews>
    <sheetView showGridLines="0" zoomScaleNormal="100" workbookViewId="0">
      <selection activeCell="K19" sqref="K19"/>
    </sheetView>
  </sheetViews>
  <sheetFormatPr defaultRowHeight="12.75"/>
  <cols>
    <col min="1" max="1" width="16.28515625" style="7" customWidth="1"/>
    <col min="2" max="2" width="33" style="7" bestFit="1" customWidth="1"/>
    <col min="3" max="4" width="13.42578125" style="7" bestFit="1" customWidth="1"/>
    <col min="5" max="5" width="14.140625" style="7" bestFit="1" customWidth="1"/>
    <col min="6" max="7" width="15.42578125" style="7" bestFit="1" customWidth="1"/>
    <col min="8" max="8" width="16.28515625" style="7" bestFit="1" customWidth="1"/>
    <col min="9" max="9" width="15.42578125" style="7" bestFit="1" customWidth="1"/>
    <col min="10" max="16384" width="9.140625" style="7"/>
  </cols>
  <sheetData>
    <row r="1" spans="1:9" s="3" customFormat="1" ht="21" customHeight="1">
      <c r="A1" s="1"/>
      <c r="B1" s="174" t="s">
        <v>148</v>
      </c>
      <c r="C1" s="174"/>
      <c r="D1" s="174"/>
      <c r="E1" s="174"/>
      <c r="F1" s="1"/>
    </row>
    <row r="2" spans="1:9" s="3" customFormat="1" ht="6" customHeight="1">
      <c r="A2" s="27"/>
      <c r="B2" s="27"/>
      <c r="C2" s="27"/>
      <c r="D2" s="27"/>
      <c r="E2" s="27"/>
      <c r="F2" s="27"/>
      <c r="G2" s="27"/>
    </row>
    <row r="3" spans="1:9">
      <c r="A3" s="5"/>
      <c r="B3" s="5"/>
      <c r="C3" s="5"/>
      <c r="D3" s="5"/>
      <c r="E3" s="5"/>
      <c r="F3" s="5"/>
    </row>
    <row r="4" spans="1:9" ht="26.25">
      <c r="A4" s="5"/>
      <c r="B4" s="53" t="s">
        <v>149</v>
      </c>
      <c r="C4" s="5"/>
      <c r="D4" s="5"/>
      <c r="E4" s="5"/>
      <c r="F4" s="5"/>
    </row>
    <row r="5" spans="1:9">
      <c r="A5" s="5"/>
      <c r="B5" s="5"/>
      <c r="C5" s="5"/>
      <c r="D5" s="5"/>
      <c r="E5" s="5"/>
      <c r="F5" s="5"/>
    </row>
    <row r="6" spans="1:9">
      <c r="A6" s="5"/>
      <c r="B6" s="5"/>
      <c r="C6" s="24">
        <f>'2. Smart Meter Data'!D4</f>
        <v>2006</v>
      </c>
      <c r="D6" s="24">
        <f>'2. Smart Meter Data'!E4</f>
        <v>2007</v>
      </c>
      <c r="E6" s="24">
        <f>'2. Smart Meter Data'!F4</f>
        <v>2008</v>
      </c>
      <c r="F6" s="24">
        <f>'2. Smart Meter Data'!G4</f>
        <v>2009</v>
      </c>
      <c r="G6" s="24">
        <f>'2. Smart Meter Data'!H4</f>
        <v>2010</v>
      </c>
      <c r="H6" s="24">
        <f>'2. Smart Meter Data'!I4</f>
        <v>2011</v>
      </c>
      <c r="I6" s="24" t="str">
        <f>'2. Smart Meter Data'!J4</f>
        <v>Later</v>
      </c>
    </row>
    <row r="7" spans="1:9">
      <c r="A7" s="5"/>
      <c r="B7" s="34" t="s">
        <v>150</v>
      </c>
      <c r="C7" s="24" t="str">
        <f>'2. Smart Meter Data'!D5</f>
        <v>Audited Actual</v>
      </c>
      <c r="D7" s="24" t="str">
        <f>'2. Smart Meter Data'!E5</f>
        <v>Audited Actual</v>
      </c>
      <c r="E7" s="24" t="str">
        <f>'2. Smart Meter Data'!F5</f>
        <v>Audited Actual</v>
      </c>
      <c r="F7" s="24" t="str">
        <f>'2. Smart Meter Data'!G5</f>
        <v>Audited Actual</v>
      </c>
      <c r="G7" s="24" t="str">
        <f>'2. Smart Meter Data'!H5</f>
        <v>Forecasted</v>
      </c>
      <c r="H7" s="24" t="str">
        <f>'2. Smart Meter Data'!I5</f>
        <v>Forecasted</v>
      </c>
      <c r="I7" s="24" t="str">
        <f>'2. Smart Meter Data'!J5</f>
        <v>Forecasted</v>
      </c>
    </row>
    <row r="8" spans="1:9">
      <c r="A8" s="5"/>
      <c r="B8" s="5" t="s">
        <v>151</v>
      </c>
      <c r="C8" s="129">
        <f ca="1">'4. Smart Meter Rev Req'!E49</f>
        <v>0</v>
      </c>
      <c r="D8" s="129">
        <f ca="1">'4. Smart Meter Rev Req'!H49</f>
        <v>0</v>
      </c>
      <c r="E8" s="129">
        <f ca="1">'4. Smart Meter Rev Req'!K49</f>
        <v>0</v>
      </c>
      <c r="F8" s="129">
        <f ca="1">'4. Smart Meter Rev Req'!N49</f>
        <v>1603.0707498006013</v>
      </c>
      <c r="G8" s="129">
        <f ca="1">'4. Smart Meter Rev Req'!Q49</f>
        <v>3049.5057663532129</v>
      </c>
      <c r="H8" s="129">
        <f ca="1">'4. Smart Meter Rev Req'!T49</f>
        <v>3353.6731091433307</v>
      </c>
      <c r="I8" s="129">
        <f>'4. Smart Meter Rev Req'!S49</f>
        <v>0</v>
      </c>
    </row>
    <row r="9" spans="1:9">
      <c r="A9" s="5"/>
      <c r="B9" s="5" t="s">
        <v>200</v>
      </c>
      <c r="C9" s="129">
        <f ca="1">-'4. Smart Meter Rev Req'!E47</f>
        <v>0</v>
      </c>
      <c r="D9" s="129">
        <f ca="1">-'4. Smart Meter Rev Req'!H47</f>
        <v>0</v>
      </c>
      <c r="E9" s="129">
        <f ca="1">-'4. Smart Meter Rev Req'!K47</f>
        <v>0</v>
      </c>
      <c r="F9" s="129">
        <f ca="1">-'4. Smart Meter Rev Req'!N47</f>
        <v>2788.4592616081363</v>
      </c>
      <c r="G9" s="129">
        <f ca="1">-'4. Smart Meter Rev Req'!Q47</f>
        <v>6020.4023635461826</v>
      </c>
      <c r="H9" s="129">
        <f ca="1">-'4. Smart Meter Rev Req'!T47</f>
        <v>6463.8862038760935</v>
      </c>
      <c r="I9" s="129">
        <f>-'4. Smart Meter Rev Req'!S47</f>
        <v>0</v>
      </c>
    </row>
    <row r="10" spans="1:9">
      <c r="A10" s="5"/>
      <c r="B10" s="5" t="s">
        <v>224</v>
      </c>
      <c r="C10" s="129">
        <f ca="1">-'6. Avg Nt Fix Ass &amp;UCC'!C93</f>
        <v>0</v>
      </c>
      <c r="D10" s="129">
        <f ca="1">-'6. Avg Nt Fix Ass &amp;UCC'!D93</f>
        <v>0</v>
      </c>
      <c r="E10" s="129">
        <f ca="1">-'6. Avg Nt Fix Ass &amp;UCC'!E93</f>
        <v>0</v>
      </c>
      <c r="F10" s="129">
        <f ca="1">-'6. Avg Nt Fix Ass &amp;UCC'!F93</f>
        <v>-3346.1511139297636</v>
      </c>
      <c r="G10" s="129">
        <f ca="1">-'6. Avg Nt Fix Ass &amp;UCC'!G93</f>
        <v>-6956.7907471410381</v>
      </c>
      <c r="H10" s="129">
        <f ca="1">-'6. Avg Nt Fix Ass &amp;UCC'!H93</f>
        <v>-6932.4280957656474</v>
      </c>
      <c r="I10" s="129">
        <f>-'6. Avg Nt Fix Ass &amp;UCC'!I93</f>
        <v>0</v>
      </c>
    </row>
    <row r="11" spans="1:9">
      <c r="A11" s="5"/>
      <c r="B11" s="5" t="s">
        <v>226</v>
      </c>
      <c r="C11" s="129">
        <f ca="1">-'6. Avg Nt Fix Ass &amp;UCC'!C107</f>
        <v>0</v>
      </c>
      <c r="D11" s="129">
        <f ca="1">-'6. Avg Nt Fix Ass &amp;UCC'!D107</f>
        <v>0</v>
      </c>
      <c r="E11" s="129">
        <f ca="1">-'6. Avg Nt Fix Ass &amp;UCC'!E107</f>
        <v>0</v>
      </c>
      <c r="F11" s="129">
        <f ca="1">-'6. Avg Nt Fix Ass &amp;UCC'!F107</f>
        <v>0</v>
      </c>
      <c r="G11" s="129">
        <f ca="1">-'6. Avg Nt Fix Ass &amp;UCC'!G107</f>
        <v>0</v>
      </c>
      <c r="H11" s="129">
        <f ca="1">-'6. Avg Nt Fix Ass &amp;UCC'!H107</f>
        <v>0</v>
      </c>
      <c r="I11" s="129">
        <f>-'6. Avg Nt Fix Ass &amp;UCC'!I107</f>
        <v>0</v>
      </c>
    </row>
    <row r="12" spans="1:9">
      <c r="A12" s="5"/>
      <c r="B12" s="5" t="s">
        <v>225</v>
      </c>
      <c r="C12" s="129">
        <f ca="1">-'6. Avg Nt Fix Ass &amp;UCC'!C121</f>
        <v>0</v>
      </c>
      <c r="D12" s="129">
        <f ca="1">-'6. Avg Nt Fix Ass &amp;UCC'!D121</f>
        <v>0</v>
      </c>
      <c r="E12" s="129">
        <f ca="1">-'6. Avg Nt Fix Ass &amp;UCC'!E121</f>
        <v>0</v>
      </c>
      <c r="F12" s="129">
        <f ca="1">-'6. Avg Nt Fix Ass &amp;UCC'!F121</f>
        <v>0</v>
      </c>
      <c r="G12" s="129">
        <f ca="1">-'6. Avg Nt Fix Ass &amp;UCC'!G121</f>
        <v>0</v>
      </c>
      <c r="H12" s="129">
        <f ca="1">-'6. Avg Nt Fix Ass &amp;UCC'!H121</f>
        <v>0</v>
      </c>
      <c r="I12" s="129">
        <f>-'6. Avg Nt Fix Ass &amp;UCC'!I121</f>
        <v>0</v>
      </c>
    </row>
    <row r="13" spans="1:9">
      <c r="A13" s="5"/>
      <c r="B13" s="5" t="s">
        <v>152</v>
      </c>
      <c r="C13" s="130">
        <f t="shared" ref="C13:I13" ca="1" si="0">SUM(C8:C12)</f>
        <v>0</v>
      </c>
      <c r="D13" s="130">
        <f t="shared" ca="1" si="0"/>
        <v>0</v>
      </c>
      <c r="E13" s="130">
        <f t="shared" ca="1" si="0"/>
        <v>0</v>
      </c>
      <c r="F13" s="130">
        <f t="shared" ca="1" si="0"/>
        <v>1045.3788974789741</v>
      </c>
      <c r="G13" s="130">
        <f t="shared" ca="1" si="0"/>
        <v>2113.1173827583571</v>
      </c>
      <c r="H13" s="130">
        <f t="shared" ca="1" si="0"/>
        <v>2885.1312172537773</v>
      </c>
      <c r="I13" s="130">
        <f t="shared" si="0"/>
        <v>0</v>
      </c>
    </row>
    <row r="14" spans="1:9">
      <c r="A14" s="5"/>
      <c r="B14" s="5" t="s">
        <v>201</v>
      </c>
      <c r="C14" s="131">
        <f>'3.  LDC Assumptions and Data'!C26</f>
        <v>0.36120000000000002</v>
      </c>
      <c r="D14" s="131">
        <f>'3.  LDC Assumptions and Data'!D26</f>
        <v>0.36120000000000002</v>
      </c>
      <c r="E14" s="131">
        <f>'3.  LDC Assumptions and Data'!E26</f>
        <v>0.33500000000000002</v>
      </c>
      <c r="F14" s="131">
        <f>'3.  LDC Assumptions and Data'!F26</f>
        <v>0.33</v>
      </c>
      <c r="G14" s="131">
        <f>'3.  LDC Assumptions and Data'!G26</f>
        <v>0.31</v>
      </c>
      <c r="H14" s="131">
        <f>'3.  LDC Assumptions and Data'!H26</f>
        <v>0.28249999999999997</v>
      </c>
      <c r="I14" s="131">
        <f>'3.  LDC Assumptions and Data'!I26</f>
        <v>0.26250000000000001</v>
      </c>
    </row>
    <row r="15" spans="1:9">
      <c r="A15" s="5"/>
      <c r="B15" s="5" t="s">
        <v>153</v>
      </c>
      <c r="C15" s="130">
        <f t="shared" ref="C15:I15" ca="1" si="1">C13*C14</f>
        <v>0</v>
      </c>
      <c r="D15" s="130">
        <f t="shared" ca="1" si="1"/>
        <v>0</v>
      </c>
      <c r="E15" s="130">
        <f t="shared" ca="1" si="1"/>
        <v>0</v>
      </c>
      <c r="F15" s="130">
        <f t="shared" ca="1" si="1"/>
        <v>344.97503616806148</v>
      </c>
      <c r="G15" s="130">
        <f t="shared" ca="1" si="1"/>
        <v>655.06638865509069</v>
      </c>
      <c r="H15" s="130">
        <f t="shared" ca="1" si="1"/>
        <v>815.049568874192</v>
      </c>
      <c r="I15" s="130">
        <f t="shared" si="1"/>
        <v>0</v>
      </c>
    </row>
    <row r="16" spans="1:9">
      <c r="A16" s="5"/>
      <c r="B16" s="5"/>
      <c r="C16" s="5"/>
      <c r="D16" s="5"/>
      <c r="E16" s="5"/>
      <c r="F16" s="5"/>
      <c r="G16" s="5"/>
    </row>
    <row r="17" spans="1:9">
      <c r="A17" s="5"/>
      <c r="B17" s="34" t="s">
        <v>154</v>
      </c>
      <c r="C17" s="5"/>
      <c r="D17" s="5"/>
      <c r="E17" s="5"/>
      <c r="F17" s="5"/>
      <c r="G17" s="5"/>
    </row>
    <row r="18" spans="1:9">
      <c r="A18" s="5"/>
      <c r="B18" s="54" t="s">
        <v>116</v>
      </c>
      <c r="C18" s="129">
        <f ca="1">'6. Avg Nt Fix Ass &amp;UCC'!C17</f>
        <v>0</v>
      </c>
      <c r="D18" s="129">
        <f ca="1">'6. Avg Nt Fix Ass &amp;UCC'!D17</f>
        <v>0</v>
      </c>
      <c r="E18" s="129">
        <f ca="1">'6. Avg Nt Fix Ass &amp;UCC'!E17</f>
        <v>0</v>
      </c>
      <c r="F18" s="129">
        <f ca="1">'6. Avg Nt Fix Ass &amp;UCC'!F17</f>
        <v>80865.318586635956</v>
      </c>
      <c r="G18" s="129">
        <f ca="1">'6. Avg Nt Fix Ass &amp;UCC'!G17</f>
        <v>88149.431432987083</v>
      </c>
      <c r="H18" s="129">
        <f ca="1">'6. Avg Nt Fix Ass &amp;UCC'!H17</f>
        <v>81685.545229110983</v>
      </c>
      <c r="I18" s="129">
        <f>'6. Avg Nt Fix Ass &amp;UCC'!I17</f>
        <v>0</v>
      </c>
    </row>
    <row r="19" spans="1:9">
      <c r="A19" s="5"/>
      <c r="B19" s="54" t="s">
        <v>98</v>
      </c>
      <c r="C19" s="129">
        <f ca="1">'6. Avg Nt Fix Ass &amp;UCC'!C32</f>
        <v>0</v>
      </c>
      <c r="D19" s="129">
        <f ca="1">'6. Avg Nt Fix Ass &amp;UCC'!D32</f>
        <v>0</v>
      </c>
      <c r="E19" s="129">
        <f ca="1">'6. Avg Nt Fix Ass &amp;UCC'!E32</f>
        <v>0</v>
      </c>
      <c r="F19" s="129">
        <f ca="1">'6. Avg Nt Fix Ass &amp;UCC'!F32</f>
        <v>0</v>
      </c>
      <c r="G19" s="129">
        <f ca="1">'6. Avg Nt Fix Ass &amp;UCC'!G32</f>
        <v>0</v>
      </c>
      <c r="H19" s="129">
        <f ca="1">'6. Avg Nt Fix Ass &amp;UCC'!H32</f>
        <v>0</v>
      </c>
      <c r="I19" s="129">
        <f>'6. Avg Nt Fix Ass &amp;UCC'!I32</f>
        <v>0</v>
      </c>
    </row>
    <row r="20" spans="1:9">
      <c r="A20" s="5"/>
      <c r="B20" s="54" t="s">
        <v>99</v>
      </c>
      <c r="C20" s="132">
        <f ca="1">'6. Avg Nt Fix Ass &amp;UCC'!C47</f>
        <v>0</v>
      </c>
      <c r="D20" s="132">
        <f ca="1">'6. Avg Nt Fix Ass &amp;UCC'!D47</f>
        <v>0</v>
      </c>
      <c r="E20" s="132">
        <f ca="1">'6. Avg Nt Fix Ass &amp;UCC'!E47</f>
        <v>0</v>
      </c>
      <c r="F20" s="132">
        <f ca="1">'6. Avg Nt Fix Ass &amp;UCC'!F47</f>
        <v>0</v>
      </c>
      <c r="G20" s="132">
        <f ca="1">'6. Avg Nt Fix Ass &amp;UCC'!G47</f>
        <v>0</v>
      </c>
      <c r="H20" s="132">
        <f ca="1">'6. Avg Nt Fix Ass &amp;UCC'!H47</f>
        <v>0</v>
      </c>
      <c r="I20" s="132">
        <f>'6. Avg Nt Fix Ass &amp;UCC'!I47</f>
        <v>0</v>
      </c>
    </row>
    <row r="21" spans="1:9">
      <c r="A21" s="5"/>
      <c r="B21" s="54" t="s">
        <v>11</v>
      </c>
      <c r="C21" s="132">
        <f ca="1">'6. Avg Nt Fix Ass &amp;UCC'!C62</f>
        <v>0</v>
      </c>
      <c r="D21" s="132">
        <f ca="1">'6. Avg Nt Fix Ass &amp;UCC'!D62</f>
        <v>0</v>
      </c>
      <c r="E21" s="132">
        <f ca="1">'6. Avg Nt Fix Ass &amp;UCC'!E62</f>
        <v>0</v>
      </c>
      <c r="F21" s="132">
        <f ca="1">'6. Avg Nt Fix Ass &amp;UCC'!F62</f>
        <v>0</v>
      </c>
      <c r="G21" s="132">
        <f ca="1">'6. Avg Nt Fix Ass &amp;UCC'!G62</f>
        <v>0</v>
      </c>
      <c r="H21" s="132">
        <f ca="1">'6. Avg Nt Fix Ass &amp;UCC'!H62</f>
        <v>0</v>
      </c>
      <c r="I21" s="132">
        <f>'6. Avg Nt Fix Ass &amp;UCC'!I62</f>
        <v>0</v>
      </c>
    </row>
    <row r="22" spans="1:9">
      <c r="A22" s="5"/>
      <c r="B22" s="54" t="s">
        <v>13</v>
      </c>
      <c r="C22" s="133">
        <f ca="1">'6. Avg Nt Fix Ass &amp;UCC'!C77</f>
        <v>0</v>
      </c>
      <c r="D22" s="133">
        <f ca="1">'6. Avg Nt Fix Ass &amp;UCC'!D77</f>
        <v>0</v>
      </c>
      <c r="E22" s="133">
        <f ca="1">'6. Avg Nt Fix Ass &amp;UCC'!E77</f>
        <v>0</v>
      </c>
      <c r="F22" s="133">
        <f ca="1">'6. Avg Nt Fix Ass &amp;UCC'!F77</f>
        <v>0</v>
      </c>
      <c r="G22" s="133">
        <f ca="1">'6. Avg Nt Fix Ass &amp;UCC'!G77</f>
        <v>0</v>
      </c>
      <c r="H22" s="133">
        <f ca="1">'6. Avg Nt Fix Ass &amp;UCC'!H77</f>
        <v>0</v>
      </c>
      <c r="I22" s="133">
        <f>'6. Avg Nt Fix Ass &amp;UCC'!I77</f>
        <v>0</v>
      </c>
    </row>
    <row r="23" spans="1:9">
      <c r="A23" s="5"/>
      <c r="B23" s="5" t="s">
        <v>155</v>
      </c>
      <c r="C23" s="92">
        <f t="shared" ref="C23:I23" ca="1" si="2">SUM(C18:C20)</f>
        <v>0</v>
      </c>
      <c r="D23" s="92">
        <f t="shared" ca="1" si="2"/>
        <v>0</v>
      </c>
      <c r="E23" s="92">
        <f t="shared" ca="1" si="2"/>
        <v>0</v>
      </c>
      <c r="F23" s="92">
        <f t="shared" ca="1" si="2"/>
        <v>80865.318586635956</v>
      </c>
      <c r="G23" s="92">
        <f t="shared" ca="1" si="2"/>
        <v>88149.431432987083</v>
      </c>
      <c r="H23" s="92">
        <f t="shared" ca="1" si="2"/>
        <v>81685.545229110983</v>
      </c>
      <c r="I23" s="92">
        <f t="shared" si="2"/>
        <v>0</v>
      </c>
    </row>
    <row r="24" spans="1:9">
      <c r="A24" s="5"/>
      <c r="B24" s="5" t="s">
        <v>156</v>
      </c>
      <c r="C24" s="92">
        <v>0</v>
      </c>
      <c r="D24" s="92">
        <v>0</v>
      </c>
      <c r="E24" s="92">
        <v>0</v>
      </c>
      <c r="F24" s="92">
        <v>0</v>
      </c>
      <c r="G24" s="92">
        <v>0</v>
      </c>
      <c r="H24" s="92">
        <v>0</v>
      </c>
      <c r="I24" s="92">
        <v>0</v>
      </c>
    </row>
    <row r="25" spans="1:9">
      <c r="A25" s="5"/>
      <c r="B25" s="5" t="s">
        <v>157</v>
      </c>
      <c r="C25" s="130">
        <f t="shared" ref="C25:I25" ca="1" si="3">C23-C24</f>
        <v>0</v>
      </c>
      <c r="D25" s="130">
        <f t="shared" ca="1" si="3"/>
        <v>0</v>
      </c>
      <c r="E25" s="130">
        <f t="shared" ca="1" si="3"/>
        <v>0</v>
      </c>
      <c r="F25" s="130">
        <f t="shared" ca="1" si="3"/>
        <v>80865.318586635956</v>
      </c>
      <c r="G25" s="130">
        <f t="shared" ca="1" si="3"/>
        <v>88149.431432987083</v>
      </c>
      <c r="H25" s="130">
        <f t="shared" ca="1" si="3"/>
        <v>81685.545229110983</v>
      </c>
      <c r="I25" s="130">
        <f t="shared" si="3"/>
        <v>0</v>
      </c>
    </row>
    <row r="26" spans="1:9">
      <c r="A26" s="5"/>
      <c r="B26" s="5" t="s">
        <v>158</v>
      </c>
      <c r="C26" s="134">
        <v>3.0000000000000001E-3</v>
      </c>
      <c r="D26" s="135">
        <v>2.2499999999999998E-3</v>
      </c>
      <c r="E26" s="135">
        <v>2.2499999999999998E-3</v>
      </c>
      <c r="F26" s="135">
        <v>2.2499999999999998E-3</v>
      </c>
      <c r="G26" s="135">
        <f>0.15%/2</f>
        <v>7.5000000000000002E-4</v>
      </c>
      <c r="H26" s="134">
        <v>0</v>
      </c>
      <c r="I26" s="134">
        <v>0</v>
      </c>
    </row>
    <row r="27" spans="1:9">
      <c r="A27" s="5"/>
      <c r="B27" s="5" t="s">
        <v>159</v>
      </c>
      <c r="C27" s="130">
        <f t="shared" ref="C27:I27" ca="1" si="4">C25*C26</f>
        <v>0</v>
      </c>
      <c r="D27" s="130">
        <f t="shared" ca="1" si="4"/>
        <v>0</v>
      </c>
      <c r="E27" s="130">
        <f t="shared" ca="1" si="4"/>
        <v>0</v>
      </c>
      <c r="F27" s="130">
        <f t="shared" ca="1" si="4"/>
        <v>181.94696681993088</v>
      </c>
      <c r="G27" s="130">
        <f t="shared" ca="1" si="4"/>
        <v>66.112073574740307</v>
      </c>
      <c r="H27" s="130">
        <f t="shared" ca="1" si="4"/>
        <v>0</v>
      </c>
      <c r="I27" s="130">
        <f t="shared" si="4"/>
        <v>0</v>
      </c>
    </row>
    <row r="28" spans="1:9">
      <c r="A28" s="5"/>
      <c r="B28" s="5"/>
      <c r="C28" s="5"/>
      <c r="D28" s="5"/>
      <c r="E28" s="5"/>
      <c r="F28" s="5"/>
      <c r="G28" s="5"/>
    </row>
    <row r="29" spans="1:9">
      <c r="A29" s="5"/>
      <c r="B29" s="5"/>
      <c r="C29" s="5"/>
      <c r="D29" s="5"/>
      <c r="E29" s="5"/>
      <c r="F29" s="5"/>
      <c r="G29" s="5"/>
    </row>
    <row r="30" spans="1:9" ht="15.75">
      <c r="A30" s="5"/>
      <c r="B30" s="68" t="s">
        <v>160</v>
      </c>
      <c r="C30" s="5"/>
      <c r="D30" s="5"/>
      <c r="E30" s="5"/>
      <c r="F30" s="5"/>
      <c r="G30" s="5"/>
    </row>
    <row r="31" spans="1:9">
      <c r="A31" s="5"/>
      <c r="B31" s="5"/>
      <c r="C31" s="24" t="s">
        <v>161</v>
      </c>
      <c r="D31" s="24" t="s">
        <v>161</v>
      </c>
      <c r="E31" s="24" t="s">
        <v>161</v>
      </c>
      <c r="F31" s="24" t="s">
        <v>161</v>
      </c>
      <c r="G31" s="24" t="s">
        <v>161</v>
      </c>
      <c r="H31" s="24" t="s">
        <v>161</v>
      </c>
      <c r="I31" s="24" t="s">
        <v>161</v>
      </c>
    </row>
    <row r="32" spans="1:9">
      <c r="A32" s="5"/>
      <c r="B32" s="5" t="s">
        <v>162</v>
      </c>
      <c r="C32" s="92">
        <f t="shared" ref="C32:I32" ca="1" si="5">C15</f>
        <v>0</v>
      </c>
      <c r="D32" s="92">
        <f t="shared" ca="1" si="5"/>
        <v>0</v>
      </c>
      <c r="E32" s="92">
        <f t="shared" ca="1" si="5"/>
        <v>0</v>
      </c>
      <c r="F32" s="92">
        <f t="shared" ca="1" si="5"/>
        <v>344.97503616806148</v>
      </c>
      <c r="G32" s="92">
        <f t="shared" ca="1" si="5"/>
        <v>655.06638865509069</v>
      </c>
      <c r="H32" s="92">
        <f t="shared" ca="1" si="5"/>
        <v>815.049568874192</v>
      </c>
      <c r="I32" s="92">
        <f t="shared" si="5"/>
        <v>0</v>
      </c>
    </row>
    <row r="33" spans="1:9">
      <c r="A33" s="5"/>
      <c r="B33" s="5" t="s">
        <v>163</v>
      </c>
      <c r="C33" s="92">
        <f t="shared" ref="C33:I33" ca="1" si="6">C27</f>
        <v>0</v>
      </c>
      <c r="D33" s="92">
        <f t="shared" ca="1" si="6"/>
        <v>0</v>
      </c>
      <c r="E33" s="92">
        <f t="shared" ca="1" si="6"/>
        <v>0</v>
      </c>
      <c r="F33" s="92">
        <f t="shared" ca="1" si="6"/>
        <v>181.94696681993088</v>
      </c>
      <c r="G33" s="92">
        <f t="shared" ca="1" si="6"/>
        <v>66.112073574740307</v>
      </c>
      <c r="H33" s="92">
        <f t="shared" ca="1" si="6"/>
        <v>0</v>
      </c>
      <c r="I33" s="92">
        <f t="shared" si="6"/>
        <v>0</v>
      </c>
    </row>
    <row r="34" spans="1:9">
      <c r="A34" s="5"/>
      <c r="B34" s="5" t="s">
        <v>164</v>
      </c>
      <c r="C34" s="130">
        <f t="shared" ref="C34:I34" ca="1" si="7">SUM(C32:C33)</f>
        <v>0</v>
      </c>
      <c r="D34" s="130">
        <f t="shared" ca="1" si="7"/>
        <v>0</v>
      </c>
      <c r="E34" s="130">
        <f t="shared" ca="1" si="7"/>
        <v>0</v>
      </c>
      <c r="F34" s="130">
        <f t="shared" ca="1" si="7"/>
        <v>526.9220029879923</v>
      </c>
      <c r="G34" s="130">
        <f t="shared" ca="1" si="7"/>
        <v>721.17846222983098</v>
      </c>
      <c r="H34" s="130">
        <f t="shared" ca="1" si="7"/>
        <v>815.049568874192</v>
      </c>
      <c r="I34" s="130">
        <f t="shared" si="7"/>
        <v>0</v>
      </c>
    </row>
    <row r="35" spans="1:9" ht="13.5" customHeight="1"/>
    <row r="36" spans="1:9">
      <c r="C36" s="24" t="s">
        <v>160</v>
      </c>
      <c r="D36" s="24" t="s">
        <v>160</v>
      </c>
      <c r="E36" s="24" t="s">
        <v>160</v>
      </c>
      <c r="F36" s="24" t="s">
        <v>160</v>
      </c>
      <c r="G36" s="24" t="s">
        <v>160</v>
      </c>
      <c r="H36" s="24" t="s">
        <v>160</v>
      </c>
      <c r="I36" s="24" t="s">
        <v>160</v>
      </c>
    </row>
    <row r="37" spans="1:9">
      <c r="C37" s="69">
        <f>C14</f>
        <v>0.36120000000000002</v>
      </c>
      <c r="D37" s="69">
        <f t="shared" ref="D37:I37" si="8">D14</f>
        <v>0.36120000000000002</v>
      </c>
      <c r="E37" s="69">
        <f t="shared" si="8"/>
        <v>0.33500000000000002</v>
      </c>
      <c r="F37" s="69">
        <f t="shared" si="8"/>
        <v>0.33</v>
      </c>
      <c r="G37" s="69">
        <f t="shared" si="8"/>
        <v>0.31</v>
      </c>
      <c r="H37" s="69">
        <f t="shared" si="8"/>
        <v>0.28249999999999997</v>
      </c>
      <c r="I37" s="69">
        <f t="shared" si="8"/>
        <v>0.26250000000000001</v>
      </c>
    </row>
    <row r="39" spans="1:9" ht="25.5">
      <c r="C39" s="70" t="s">
        <v>165</v>
      </c>
      <c r="D39" s="70" t="s">
        <v>165</v>
      </c>
      <c r="E39" s="70" t="s">
        <v>165</v>
      </c>
      <c r="F39" s="70" t="s">
        <v>165</v>
      </c>
      <c r="G39" s="70" t="s">
        <v>165</v>
      </c>
      <c r="H39" s="70" t="s">
        <v>165</v>
      </c>
      <c r="I39" s="70" t="s">
        <v>165</v>
      </c>
    </row>
    <row r="40" spans="1:9">
      <c r="B40" s="5" t="s">
        <v>162</v>
      </c>
      <c r="C40" s="92">
        <f t="shared" ref="C40:I40" ca="1" si="9">C32/(1-C37)</f>
        <v>0</v>
      </c>
      <c r="D40" s="92">
        <f t="shared" ca="1" si="9"/>
        <v>0</v>
      </c>
      <c r="E40" s="92">
        <f t="shared" ca="1" si="9"/>
        <v>0</v>
      </c>
      <c r="F40" s="92">
        <f t="shared" ca="1" si="9"/>
        <v>514.88811368367385</v>
      </c>
      <c r="G40" s="92">
        <f t="shared" ca="1" si="9"/>
        <v>949.37157776100105</v>
      </c>
      <c r="H40" s="92">
        <f t="shared" ca="1" si="9"/>
        <v>1135.9575872811038</v>
      </c>
      <c r="I40" s="92">
        <f t="shared" si="9"/>
        <v>0</v>
      </c>
    </row>
    <row r="41" spans="1:9">
      <c r="B41" s="5" t="s">
        <v>163</v>
      </c>
      <c r="C41" s="92">
        <f t="shared" ref="C41:I41" ca="1" si="10">C33</f>
        <v>0</v>
      </c>
      <c r="D41" s="92">
        <f t="shared" ca="1" si="10"/>
        <v>0</v>
      </c>
      <c r="E41" s="92">
        <f t="shared" ca="1" si="10"/>
        <v>0</v>
      </c>
      <c r="F41" s="92">
        <f t="shared" ca="1" si="10"/>
        <v>181.94696681993088</v>
      </c>
      <c r="G41" s="92">
        <f t="shared" ca="1" si="10"/>
        <v>66.112073574740307</v>
      </c>
      <c r="H41" s="92">
        <f t="shared" ca="1" si="10"/>
        <v>0</v>
      </c>
      <c r="I41" s="92">
        <f t="shared" si="10"/>
        <v>0</v>
      </c>
    </row>
    <row r="42" spans="1:9">
      <c r="B42" s="5" t="s">
        <v>164</v>
      </c>
      <c r="C42" s="136">
        <f t="shared" ref="C42:I42" ca="1" si="11">SUM(C40:C41)</f>
        <v>0</v>
      </c>
      <c r="D42" s="136">
        <f t="shared" ca="1" si="11"/>
        <v>0</v>
      </c>
      <c r="E42" s="136">
        <f t="shared" ca="1" si="11"/>
        <v>0</v>
      </c>
      <c r="F42" s="136">
        <f t="shared" ca="1" si="11"/>
        <v>696.83508050360479</v>
      </c>
      <c r="G42" s="136">
        <f t="shared" ca="1" si="11"/>
        <v>1015.4836513357413</v>
      </c>
      <c r="H42" s="136">
        <f t="shared" ca="1" si="11"/>
        <v>1135.9575872811038</v>
      </c>
      <c r="I42" s="136">
        <f t="shared" si="11"/>
        <v>0</v>
      </c>
    </row>
  </sheetData>
  <sheetProtection formatColumns="0" selectLockedCells="1"/>
  <mergeCells count="1">
    <mergeCell ref="B1:E1"/>
  </mergeCells>
  <phoneticPr fontId="0" type="noConversion"/>
  <pageMargins left="0.42" right="0.44" top="0.64" bottom="0.64" header="0.5" footer="0.5"/>
  <pageSetup scale="86"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worksheet>
</file>

<file path=xl/worksheets/sheet6.xml><?xml version="1.0" encoding="utf-8"?>
<worksheet xmlns="http://schemas.openxmlformats.org/spreadsheetml/2006/main" xmlns:r="http://schemas.openxmlformats.org/officeDocument/2006/relationships">
  <sheetPr codeName="Sheet4"/>
  <dimension ref="A1:I127"/>
  <sheetViews>
    <sheetView topLeftCell="B1" zoomScaleNormal="100" workbookViewId="0">
      <selection activeCell="K19" sqref="K19"/>
    </sheetView>
  </sheetViews>
  <sheetFormatPr defaultRowHeight="12.75"/>
  <cols>
    <col min="1" max="1" width="16.5703125" style="7" customWidth="1"/>
    <col min="2" max="2" width="75.28515625" style="7" bestFit="1" customWidth="1"/>
    <col min="3" max="7" width="15" style="7" bestFit="1" customWidth="1"/>
    <col min="8" max="8" width="15.7109375" style="7" customWidth="1"/>
    <col min="9" max="16384" width="9.140625" style="7"/>
  </cols>
  <sheetData>
    <row r="1" spans="1:9" s="3" customFormat="1" ht="21" customHeight="1">
      <c r="A1" s="1"/>
      <c r="B1" s="173" t="s">
        <v>218</v>
      </c>
      <c r="C1" s="173"/>
      <c r="D1" s="173"/>
      <c r="E1" s="173"/>
      <c r="F1" s="26"/>
      <c r="G1" s="26"/>
      <c r="H1" s="1"/>
      <c r="I1" s="1"/>
    </row>
    <row r="2" spans="1:9" s="3" customFormat="1" ht="6" customHeight="1">
      <c r="A2" s="27"/>
      <c r="B2" s="27"/>
      <c r="C2" s="27"/>
      <c r="D2" s="27"/>
      <c r="E2" s="27"/>
      <c r="F2" s="27"/>
      <c r="G2" s="1"/>
      <c r="H2" s="1"/>
      <c r="I2" s="1"/>
    </row>
    <row r="3" spans="1:9">
      <c r="A3" s="5"/>
      <c r="B3" s="5"/>
      <c r="C3" s="5"/>
      <c r="D3" s="5"/>
      <c r="E3" s="5"/>
      <c r="F3" s="5"/>
      <c r="G3" s="5"/>
      <c r="H3" s="5"/>
      <c r="I3" s="5"/>
    </row>
    <row r="4" spans="1:9" ht="26.25">
      <c r="A4" s="5"/>
      <c r="B4" s="53" t="s">
        <v>166</v>
      </c>
      <c r="C4" s="5"/>
      <c r="D4" s="5"/>
      <c r="E4" s="5"/>
      <c r="F4" s="5"/>
      <c r="G4" s="5"/>
      <c r="H4" s="5"/>
      <c r="I4" s="5"/>
    </row>
    <row r="5" spans="1:9">
      <c r="A5" s="5"/>
      <c r="B5" s="5"/>
      <c r="C5" s="24">
        <f>'2. Smart Meter Data'!D4</f>
        <v>2006</v>
      </c>
      <c r="D5" s="24">
        <f>'2. Smart Meter Data'!E4</f>
        <v>2007</v>
      </c>
      <c r="E5" s="24">
        <f>'2. Smart Meter Data'!F4</f>
        <v>2008</v>
      </c>
      <c r="F5" s="24">
        <f>'2. Smart Meter Data'!G4</f>
        <v>2009</v>
      </c>
      <c r="G5" s="24">
        <f>'2. Smart Meter Data'!H4</f>
        <v>2010</v>
      </c>
      <c r="H5" s="24">
        <f>'2. Smart Meter Data'!I4</f>
        <v>2011</v>
      </c>
      <c r="I5" s="5"/>
    </row>
    <row r="6" spans="1:9" ht="18">
      <c r="A6" s="5"/>
      <c r="B6" s="28" t="s">
        <v>167</v>
      </c>
      <c r="C6" s="24" t="str">
        <f>'2. Smart Meter Data'!D5</f>
        <v>Audited Actual</v>
      </c>
      <c r="D6" s="24" t="str">
        <f>'2. Smart Meter Data'!E5</f>
        <v>Audited Actual</v>
      </c>
      <c r="E6" s="24" t="str">
        <f>'2. Smart Meter Data'!F5</f>
        <v>Audited Actual</v>
      </c>
      <c r="F6" s="24" t="str">
        <f>'2. Smart Meter Data'!G5</f>
        <v>Audited Actual</v>
      </c>
      <c r="G6" s="24" t="str">
        <f>'2. Smart Meter Data'!H5</f>
        <v>Forecasted</v>
      </c>
      <c r="H6" s="24" t="str">
        <f>'2. Smart Meter Data'!I5</f>
        <v>Forecasted</v>
      </c>
      <c r="I6" s="71"/>
    </row>
    <row r="7" spans="1:9">
      <c r="A7" s="5"/>
      <c r="B7" s="5"/>
      <c r="C7" s="5"/>
      <c r="D7" s="5"/>
      <c r="E7" s="5"/>
      <c r="F7" s="5"/>
      <c r="G7" s="5"/>
      <c r="H7" s="5"/>
      <c r="I7" s="5"/>
    </row>
    <row r="8" spans="1:9">
      <c r="A8" s="5"/>
      <c r="B8" s="5" t="s">
        <v>168</v>
      </c>
      <c r="C8" s="130">
        <v>0</v>
      </c>
      <c r="D8" s="130">
        <f ca="1">C10</f>
        <v>0</v>
      </c>
      <c r="E8" s="130">
        <f ca="1">D10</f>
        <v>0</v>
      </c>
      <c r="F8" s="130">
        <f ca="1">E10</f>
        <v>0</v>
      </c>
      <c r="G8" s="130">
        <f ca="1">F10</f>
        <v>83653.777848244092</v>
      </c>
      <c r="H8" s="130">
        <f ca="1">G10</f>
        <v>96958.293058141397</v>
      </c>
      <c r="I8" s="5"/>
    </row>
    <row r="9" spans="1:9">
      <c r="A9" s="5"/>
      <c r="B9" s="5" t="s">
        <v>202</v>
      </c>
      <c r="C9" s="132">
        <f ca="1">'3.  LDC Assumptions and Data'!C31</f>
        <v>0</v>
      </c>
      <c r="D9" s="132">
        <f ca="1">'3.  LDC Assumptions and Data'!D31</f>
        <v>0</v>
      </c>
      <c r="E9" s="132">
        <f ca="1">'3.  LDC Assumptions and Data'!E31</f>
        <v>0</v>
      </c>
      <c r="F9" s="132">
        <f ca="1">'3.  LDC Assumptions and Data'!F31</f>
        <v>83653.777848244092</v>
      </c>
      <c r="G9" s="132">
        <f ca="1">'3.  LDC Assumptions and Data'!G31</f>
        <v>13304.515209897307</v>
      </c>
      <c r="H9" s="132">
        <f ca="1">'3.  LDC Assumptions and Data'!H31</f>
        <v>0</v>
      </c>
      <c r="I9" s="5"/>
    </row>
    <row r="10" spans="1:9">
      <c r="A10" s="5"/>
      <c r="B10" s="5" t="s">
        <v>169</v>
      </c>
      <c r="C10" s="130">
        <f t="shared" ref="C10:H10" ca="1" si="0">SUM(C8:C9)</f>
        <v>0</v>
      </c>
      <c r="D10" s="130">
        <f t="shared" ca="1" si="0"/>
        <v>0</v>
      </c>
      <c r="E10" s="130">
        <f t="shared" ca="1" si="0"/>
        <v>0</v>
      </c>
      <c r="F10" s="130">
        <f t="shared" ca="1" si="0"/>
        <v>83653.777848244092</v>
      </c>
      <c r="G10" s="130">
        <f t="shared" ca="1" si="0"/>
        <v>96958.293058141397</v>
      </c>
      <c r="H10" s="130">
        <f t="shared" ca="1" si="0"/>
        <v>96958.293058141397</v>
      </c>
      <c r="I10" s="5"/>
    </row>
    <row r="11" spans="1:9">
      <c r="A11" s="5"/>
      <c r="B11" s="5"/>
      <c r="C11" s="56"/>
      <c r="D11" s="56"/>
      <c r="E11" s="56"/>
      <c r="F11" s="56"/>
      <c r="G11" s="56"/>
      <c r="H11" s="5"/>
      <c r="I11" s="5"/>
    </row>
    <row r="12" spans="1:9">
      <c r="A12" s="5"/>
      <c r="B12" s="5" t="s">
        <v>170</v>
      </c>
      <c r="C12" s="130">
        <v>0</v>
      </c>
      <c r="D12" s="130">
        <f ca="1">C14</f>
        <v>0</v>
      </c>
      <c r="E12" s="130">
        <f ca="1">D14</f>
        <v>0</v>
      </c>
      <c r="F12" s="130">
        <f ca="1">E14</f>
        <v>0</v>
      </c>
      <c r="G12" s="130">
        <f ca="1">F14</f>
        <v>2788.4592616081363</v>
      </c>
      <c r="H12" s="130">
        <f ca="1">G14</f>
        <v>8808.861625154319</v>
      </c>
      <c r="I12" s="5"/>
    </row>
    <row r="13" spans="1:9">
      <c r="A13" s="5"/>
      <c r="B13" s="5" t="str">
        <f>"Amortization ("&amp;'3.  LDC Assumptions and Data'!C60&amp;" Years  Straight Line)"</f>
        <v>Amortization (15 Years  Straight Line)</v>
      </c>
      <c r="C13" s="92">
        <f ca="1">IF(C12+(C8/'3.  LDC Assumptions and Data'!C60)+(C9/'3.  LDC Assumptions and Data'!C60/2)&lt;C10,(C8/'3.  LDC Assumptions and Data'!C60)+(C9/'3.  LDC Assumptions and Data'!C60/2),C10-C12)</f>
        <v>0</v>
      </c>
      <c r="D13" s="92">
        <f ca="1">IF(D12+(D8/'3.  LDC Assumptions and Data'!D60)+(D9/'3.  LDC Assumptions and Data'!D60/2)&lt;D10,(D8/'3.  LDC Assumptions and Data'!D60)+(D9/'3.  LDC Assumptions and Data'!D60/2),D10-D12)</f>
        <v>0</v>
      </c>
      <c r="E13" s="92">
        <f ca="1">IF(E12+(E8/'3.  LDC Assumptions and Data'!E60)+(E9/'3.  LDC Assumptions and Data'!E60/2)&lt;E10,(E8/'3.  LDC Assumptions and Data'!E60)+(E9/'3.  LDC Assumptions and Data'!E60/2),E10-E12)</f>
        <v>0</v>
      </c>
      <c r="F13" s="92">
        <f ca="1">IF(F12+(F8/'3.  LDC Assumptions and Data'!F60)+(F9/'3.  LDC Assumptions and Data'!F60/2)&lt;F10,(F8/'3.  LDC Assumptions and Data'!F60)+(F9/'3.  LDC Assumptions and Data'!F60/2),F10-F12)</f>
        <v>2788.4592616081363</v>
      </c>
      <c r="G13" s="92">
        <f ca="1">IF(G12+(G8/'3.  LDC Assumptions and Data'!G60)+(G9/'3.  LDC Assumptions and Data'!G60/2)&lt;G10,(G8/'3.  LDC Assumptions and Data'!G60)+(G9/'3.  LDC Assumptions and Data'!G60/2),G10-G12)</f>
        <v>6020.4023635461826</v>
      </c>
      <c r="H13" s="92">
        <f ca="1">IF(H12+(H8/'3.  LDC Assumptions and Data'!H60)+(H9/'3.  LDC Assumptions and Data'!H60/2)&lt;H10,(H8/'3.  LDC Assumptions and Data'!H60)+(H9/'3.  LDC Assumptions and Data'!H60/2),H10-H12)</f>
        <v>6463.8862038760935</v>
      </c>
      <c r="I13" s="5"/>
    </row>
    <row r="14" spans="1:9">
      <c r="A14" s="5"/>
      <c r="B14" s="5" t="s">
        <v>171</v>
      </c>
      <c r="C14" s="130">
        <f t="shared" ref="C14:H14" ca="1" si="1">SUM(C12:C13)</f>
        <v>0</v>
      </c>
      <c r="D14" s="130">
        <f t="shared" ca="1" si="1"/>
        <v>0</v>
      </c>
      <c r="E14" s="130">
        <f t="shared" ca="1" si="1"/>
        <v>0</v>
      </c>
      <c r="F14" s="130">
        <f t="shared" ca="1" si="1"/>
        <v>2788.4592616081363</v>
      </c>
      <c r="G14" s="130">
        <f t="shared" ca="1" si="1"/>
        <v>8808.861625154319</v>
      </c>
      <c r="H14" s="130">
        <f t="shared" ca="1" si="1"/>
        <v>15272.747829030413</v>
      </c>
      <c r="I14" s="5"/>
    </row>
    <row r="15" spans="1:9">
      <c r="A15" s="5"/>
      <c r="B15" s="5"/>
      <c r="H15" s="5"/>
      <c r="I15" s="5"/>
    </row>
    <row r="16" spans="1:9" ht="16.5" customHeight="1">
      <c r="A16" s="5"/>
      <c r="B16" s="5" t="s">
        <v>172</v>
      </c>
      <c r="C16" s="92">
        <f>0</f>
        <v>0</v>
      </c>
      <c r="D16" s="92">
        <f ca="1">C17</f>
        <v>0</v>
      </c>
      <c r="E16" s="92">
        <f ca="1">D17</f>
        <v>0</v>
      </c>
      <c r="F16" s="92">
        <f ca="1">E17</f>
        <v>0</v>
      </c>
      <c r="G16" s="92">
        <f ca="1">F17</f>
        <v>80865.318586635956</v>
      </c>
      <c r="H16" s="92">
        <f ca="1">G17</f>
        <v>88149.431432987083</v>
      </c>
      <c r="I16" s="5"/>
    </row>
    <row r="17" spans="1:9">
      <c r="A17" s="5"/>
      <c r="B17" s="5" t="s">
        <v>173</v>
      </c>
      <c r="C17" s="130">
        <f t="shared" ref="C17:H17" ca="1" si="2">C10-C14</f>
        <v>0</v>
      </c>
      <c r="D17" s="130">
        <f t="shared" ca="1" si="2"/>
        <v>0</v>
      </c>
      <c r="E17" s="130">
        <f t="shared" ca="1" si="2"/>
        <v>0</v>
      </c>
      <c r="F17" s="130">
        <f t="shared" ca="1" si="2"/>
        <v>80865.318586635956</v>
      </c>
      <c r="G17" s="130">
        <f t="shared" ca="1" si="2"/>
        <v>88149.431432987083</v>
      </c>
      <c r="H17" s="130">
        <f t="shared" ca="1" si="2"/>
        <v>81685.545229110983</v>
      </c>
    </row>
    <row r="18" spans="1:9" ht="13.5" thickBot="1">
      <c r="A18" s="5"/>
      <c r="B18" s="5" t="s">
        <v>174</v>
      </c>
      <c r="C18" s="137">
        <f t="shared" ref="C18:H18" ca="1" si="3">(C17+C16)/2</f>
        <v>0</v>
      </c>
      <c r="D18" s="137">
        <f t="shared" ca="1" si="3"/>
        <v>0</v>
      </c>
      <c r="E18" s="137">
        <f t="shared" ca="1" si="3"/>
        <v>0</v>
      </c>
      <c r="F18" s="137">
        <f t="shared" ca="1" si="3"/>
        <v>40432.659293317978</v>
      </c>
      <c r="G18" s="137">
        <f t="shared" ca="1" si="3"/>
        <v>84507.375009811512</v>
      </c>
      <c r="H18" s="137">
        <f t="shared" ca="1" si="3"/>
        <v>84917.48833104904</v>
      </c>
    </row>
    <row r="19" spans="1:9">
      <c r="A19" s="5"/>
      <c r="B19" s="5"/>
      <c r="C19" s="57"/>
      <c r="D19" s="57"/>
      <c r="E19" s="57"/>
      <c r="F19" s="57"/>
      <c r="G19" s="57"/>
      <c r="H19" s="57"/>
    </row>
    <row r="20" spans="1:9">
      <c r="A20" s="5"/>
      <c r="B20" s="5"/>
      <c r="C20" s="24">
        <f t="shared" ref="C20:H21" si="4">C5</f>
        <v>2006</v>
      </c>
      <c r="D20" s="24">
        <f t="shared" si="4"/>
        <v>2007</v>
      </c>
      <c r="E20" s="24">
        <f t="shared" si="4"/>
        <v>2008</v>
      </c>
      <c r="F20" s="24">
        <f t="shared" si="4"/>
        <v>2009</v>
      </c>
      <c r="G20" s="24">
        <f t="shared" si="4"/>
        <v>2010</v>
      </c>
      <c r="H20" s="24">
        <f t="shared" si="4"/>
        <v>2011</v>
      </c>
      <c r="I20" s="5"/>
    </row>
    <row r="21" spans="1:9" ht="18">
      <c r="A21" s="5"/>
      <c r="B21" s="28" t="s">
        <v>175</v>
      </c>
      <c r="C21" s="24" t="str">
        <f t="shared" si="4"/>
        <v>Audited Actual</v>
      </c>
      <c r="D21" s="24" t="str">
        <f t="shared" si="4"/>
        <v>Audited Actual</v>
      </c>
      <c r="E21" s="24" t="str">
        <f t="shared" si="4"/>
        <v>Audited Actual</v>
      </c>
      <c r="F21" s="24" t="str">
        <f t="shared" si="4"/>
        <v>Audited Actual</v>
      </c>
      <c r="G21" s="24" t="str">
        <f t="shared" si="4"/>
        <v>Forecasted</v>
      </c>
      <c r="H21" s="24" t="str">
        <f t="shared" si="4"/>
        <v>Forecasted</v>
      </c>
      <c r="I21" s="5"/>
    </row>
    <row r="22" spans="1:9">
      <c r="A22" s="5"/>
      <c r="B22" s="5"/>
      <c r="C22" s="5"/>
      <c r="D22" s="5"/>
      <c r="E22" s="5"/>
      <c r="F22" s="5"/>
      <c r="G22" s="5"/>
      <c r="H22" s="5"/>
      <c r="I22" s="5"/>
    </row>
    <row r="23" spans="1:9">
      <c r="A23" s="5"/>
      <c r="B23" s="5" t="s">
        <v>168</v>
      </c>
      <c r="C23" s="130">
        <v>0</v>
      </c>
      <c r="D23" s="130">
        <f ca="1">C25</f>
        <v>0</v>
      </c>
      <c r="E23" s="130">
        <f ca="1">D25</f>
        <v>0</v>
      </c>
      <c r="F23" s="130">
        <f ca="1">E25</f>
        <v>0</v>
      </c>
      <c r="G23" s="130">
        <f ca="1">F25</f>
        <v>0</v>
      </c>
      <c r="H23" s="130">
        <f ca="1">G25</f>
        <v>0</v>
      </c>
      <c r="I23" s="5"/>
    </row>
    <row r="24" spans="1:9">
      <c r="A24" s="5"/>
      <c r="B24" s="5" t="s">
        <v>203</v>
      </c>
      <c r="C24" s="132">
        <f ca="1">'3.  LDC Assumptions and Data'!C32</f>
        <v>0</v>
      </c>
      <c r="D24" s="132">
        <f ca="1">'3.  LDC Assumptions and Data'!D32</f>
        <v>0</v>
      </c>
      <c r="E24" s="132">
        <f ca="1">'3.  LDC Assumptions and Data'!E32</f>
        <v>0</v>
      </c>
      <c r="F24" s="132">
        <f ca="1">'3.  LDC Assumptions and Data'!F32</f>
        <v>0</v>
      </c>
      <c r="G24" s="132">
        <f ca="1">'3.  LDC Assumptions and Data'!G32</f>
        <v>0</v>
      </c>
      <c r="H24" s="132">
        <f ca="1">'3.  LDC Assumptions and Data'!H32</f>
        <v>0</v>
      </c>
      <c r="I24" s="5"/>
    </row>
    <row r="25" spans="1:9">
      <c r="A25" s="5"/>
      <c r="B25" s="5" t="s">
        <v>169</v>
      </c>
      <c r="C25" s="130">
        <f t="shared" ref="C25:H25" ca="1" si="5">SUM(C23:C24)</f>
        <v>0</v>
      </c>
      <c r="D25" s="130">
        <f t="shared" ca="1" si="5"/>
        <v>0</v>
      </c>
      <c r="E25" s="130">
        <f t="shared" ca="1" si="5"/>
        <v>0</v>
      </c>
      <c r="F25" s="130">
        <f t="shared" ca="1" si="5"/>
        <v>0</v>
      </c>
      <c r="G25" s="130">
        <f t="shared" ca="1" si="5"/>
        <v>0</v>
      </c>
      <c r="H25" s="130">
        <f t="shared" ca="1" si="5"/>
        <v>0</v>
      </c>
      <c r="I25" s="5"/>
    </row>
    <row r="26" spans="1:9">
      <c r="A26" s="5"/>
      <c r="B26" s="5"/>
      <c r="C26" s="57"/>
      <c r="D26" s="57"/>
      <c r="E26" s="57"/>
      <c r="F26" s="57"/>
      <c r="G26" s="57"/>
      <c r="H26" s="5"/>
      <c r="I26" s="5"/>
    </row>
    <row r="27" spans="1:9">
      <c r="A27" s="5"/>
      <c r="B27" s="5" t="s">
        <v>170</v>
      </c>
      <c r="C27" s="130">
        <v>0</v>
      </c>
      <c r="D27" s="130">
        <f ca="1">C29</f>
        <v>0</v>
      </c>
      <c r="E27" s="130">
        <f ca="1">D29</f>
        <v>0</v>
      </c>
      <c r="F27" s="130">
        <f ca="1">E29</f>
        <v>0</v>
      </c>
      <c r="G27" s="130">
        <f ca="1">F29</f>
        <v>0</v>
      </c>
      <c r="H27" s="130">
        <f ca="1">G29</f>
        <v>0</v>
      </c>
      <c r="I27" s="5"/>
    </row>
    <row r="28" spans="1:9">
      <c r="A28" s="5"/>
      <c r="B28" s="5" t="str">
        <f>"Amortization (" &amp; '3.  LDC Assumptions and Data'!C61 &amp;" Years  Straight Line)"</f>
        <v>Amortization (10 Years  Straight Line)</v>
      </c>
      <c r="C28" s="92">
        <f ca="1">IF(C27+(C23/'3.  LDC Assumptions and Data'!C61)+(C24/'3.  LDC Assumptions and Data'!C61/2)&lt;C25,(C23/'3.  LDC Assumptions and Data'!C61)+(C24/'3.  LDC Assumptions and Data'!C61/2),C25-C27)</f>
        <v>0</v>
      </c>
      <c r="D28" s="92">
        <f ca="1">IF(D27+(D23/'3.  LDC Assumptions and Data'!C61)+(D24/'3.  LDC Assumptions and Data'!C61/2)&lt;D25,(D23/'3.  LDC Assumptions and Data'!C61)+(D24/'3.  LDC Assumptions and Data'!C61/2),D25-D27)</f>
        <v>0</v>
      </c>
      <c r="E28" s="92">
        <f ca="1">IF(E27+(E23/'3.  LDC Assumptions and Data'!C61)+(E24/'3.  LDC Assumptions and Data'!C61/2)&lt;E25,(E23/'3.  LDC Assumptions and Data'!C61)+(E24/'3.  LDC Assumptions and Data'!C61/2),E25-E27)</f>
        <v>0</v>
      </c>
      <c r="F28" s="92">
        <f ca="1">IF(F27+(F23/'3.  LDC Assumptions and Data'!C61)+(F24/'3.  LDC Assumptions and Data'!C61/2)&lt;F25,(F23/'3.  LDC Assumptions and Data'!C61)+(F24/'3.  LDC Assumptions and Data'!C61/2),F25-F27)</f>
        <v>0</v>
      </c>
      <c r="G28" s="92">
        <f ca="1">IF(G27+(G23/'3.  LDC Assumptions and Data'!C61)+(G24/'3.  LDC Assumptions and Data'!C61/2)&lt;G25,(G23/'3.  LDC Assumptions and Data'!C61)+(G24/'3.  LDC Assumptions and Data'!C61/2),G25-G27)</f>
        <v>0</v>
      </c>
      <c r="H28" s="92">
        <f ca="1">IF(H27+(H23/'3.  LDC Assumptions and Data'!D61)+(H24/'3.  LDC Assumptions and Data'!D61/2)&lt;H25,(H23/'3.  LDC Assumptions and Data'!D61)+(H24/'3.  LDC Assumptions and Data'!D61/2),H25-H27)</f>
        <v>0</v>
      </c>
      <c r="I28" s="5"/>
    </row>
    <row r="29" spans="1:9">
      <c r="A29" s="5"/>
      <c r="B29" s="5" t="s">
        <v>171</v>
      </c>
      <c r="C29" s="130">
        <f t="shared" ref="C29:H29" ca="1" si="6">SUM(C27:C28)</f>
        <v>0</v>
      </c>
      <c r="D29" s="130">
        <f t="shared" ca="1" si="6"/>
        <v>0</v>
      </c>
      <c r="E29" s="130">
        <f t="shared" ca="1" si="6"/>
        <v>0</v>
      </c>
      <c r="F29" s="130">
        <f t="shared" ca="1" si="6"/>
        <v>0</v>
      </c>
      <c r="G29" s="130">
        <f t="shared" ca="1" si="6"/>
        <v>0</v>
      </c>
      <c r="H29" s="130">
        <f t="shared" ca="1" si="6"/>
        <v>0</v>
      </c>
      <c r="I29" s="5"/>
    </row>
    <row r="30" spans="1:9">
      <c r="A30" s="5"/>
      <c r="B30" s="5"/>
      <c r="H30" s="5"/>
      <c r="I30" s="5"/>
    </row>
    <row r="31" spans="1:9">
      <c r="A31" s="5"/>
      <c r="B31" s="5" t="s">
        <v>172</v>
      </c>
      <c r="C31" s="92">
        <f>0</f>
        <v>0</v>
      </c>
      <c r="D31" s="92">
        <f ca="1">C32</f>
        <v>0</v>
      </c>
      <c r="E31" s="92">
        <f ca="1">D32</f>
        <v>0</v>
      </c>
      <c r="F31" s="92">
        <f ca="1">E32</f>
        <v>0</v>
      </c>
      <c r="G31" s="92">
        <f ca="1">F32</f>
        <v>0</v>
      </c>
      <c r="H31" s="92">
        <f ca="1">G32</f>
        <v>0</v>
      </c>
      <c r="I31" s="5"/>
    </row>
    <row r="32" spans="1:9">
      <c r="A32" s="5"/>
      <c r="B32" s="5" t="s">
        <v>173</v>
      </c>
      <c r="C32" s="130">
        <f t="shared" ref="C32:H32" ca="1" si="7">C25-C29</f>
        <v>0</v>
      </c>
      <c r="D32" s="138">
        <f t="shared" ca="1" si="7"/>
        <v>0</v>
      </c>
      <c r="E32" s="138">
        <f t="shared" ca="1" si="7"/>
        <v>0</v>
      </c>
      <c r="F32" s="138">
        <f t="shared" ca="1" si="7"/>
        <v>0</v>
      </c>
      <c r="G32" s="138">
        <f t="shared" ca="1" si="7"/>
        <v>0</v>
      </c>
      <c r="H32" s="138">
        <f t="shared" ca="1" si="7"/>
        <v>0</v>
      </c>
      <c r="I32" s="5"/>
    </row>
    <row r="33" spans="1:9" ht="13.5" thickBot="1">
      <c r="A33" s="5"/>
      <c r="B33" s="5" t="s">
        <v>174</v>
      </c>
      <c r="C33" s="137">
        <f t="shared" ref="C33:H33" ca="1" si="8">(C32+C31)/2</f>
        <v>0</v>
      </c>
      <c r="D33" s="139">
        <f t="shared" ca="1" si="8"/>
        <v>0</v>
      </c>
      <c r="E33" s="139">
        <f t="shared" ca="1" si="8"/>
        <v>0</v>
      </c>
      <c r="F33" s="139">
        <f t="shared" ca="1" si="8"/>
        <v>0</v>
      </c>
      <c r="G33" s="139">
        <f t="shared" ca="1" si="8"/>
        <v>0</v>
      </c>
      <c r="H33" s="139">
        <f t="shared" ca="1" si="8"/>
        <v>0</v>
      </c>
      <c r="I33" s="5"/>
    </row>
    <row r="34" spans="1:9">
      <c r="A34" s="5"/>
      <c r="B34" s="5"/>
      <c r="C34" s="5"/>
      <c r="D34" s="5"/>
      <c r="E34" s="5"/>
      <c r="F34" s="5"/>
      <c r="G34" s="5"/>
      <c r="H34" s="5"/>
      <c r="I34" s="5"/>
    </row>
    <row r="35" spans="1:9">
      <c r="A35" s="5"/>
      <c r="B35" s="5"/>
      <c r="C35" s="24">
        <f t="shared" ref="C35:H36" si="9">C20</f>
        <v>2006</v>
      </c>
      <c r="D35" s="24">
        <f t="shared" si="9"/>
        <v>2007</v>
      </c>
      <c r="E35" s="24">
        <f t="shared" si="9"/>
        <v>2008</v>
      </c>
      <c r="F35" s="24">
        <f t="shared" si="9"/>
        <v>2009</v>
      </c>
      <c r="G35" s="24">
        <f t="shared" si="9"/>
        <v>2010</v>
      </c>
      <c r="H35" s="24">
        <f t="shared" si="9"/>
        <v>2011</v>
      </c>
      <c r="I35" s="5"/>
    </row>
    <row r="36" spans="1:9" ht="18">
      <c r="A36" s="5"/>
      <c r="B36" s="28" t="s">
        <v>176</v>
      </c>
      <c r="C36" s="24" t="str">
        <f t="shared" si="9"/>
        <v>Audited Actual</v>
      </c>
      <c r="D36" s="24" t="str">
        <f t="shared" si="9"/>
        <v>Audited Actual</v>
      </c>
      <c r="E36" s="24" t="str">
        <f t="shared" si="9"/>
        <v>Audited Actual</v>
      </c>
      <c r="F36" s="24" t="str">
        <f t="shared" si="9"/>
        <v>Audited Actual</v>
      </c>
      <c r="G36" s="24" t="str">
        <f t="shared" si="9"/>
        <v>Forecasted</v>
      </c>
      <c r="H36" s="24" t="str">
        <f t="shared" si="9"/>
        <v>Forecasted</v>
      </c>
      <c r="I36" s="5"/>
    </row>
    <row r="37" spans="1:9">
      <c r="A37" s="5"/>
      <c r="B37" s="5"/>
      <c r="C37" s="5"/>
      <c r="D37" s="5"/>
      <c r="E37" s="5"/>
      <c r="F37" s="5"/>
      <c r="G37" s="5"/>
      <c r="H37" s="5"/>
      <c r="I37" s="5"/>
    </row>
    <row r="38" spans="1:9">
      <c r="A38" s="5"/>
      <c r="B38" s="5" t="s">
        <v>168</v>
      </c>
      <c r="C38" s="130">
        <v>0</v>
      </c>
      <c r="D38" s="130">
        <f ca="1">C40</f>
        <v>0</v>
      </c>
      <c r="E38" s="130">
        <f ca="1">D40</f>
        <v>0</v>
      </c>
      <c r="F38" s="130">
        <f ca="1">E40</f>
        <v>0</v>
      </c>
      <c r="G38" s="130">
        <f ca="1">F40</f>
        <v>0</v>
      </c>
      <c r="H38" s="130">
        <f ca="1">G40</f>
        <v>0</v>
      </c>
      <c r="I38" s="5"/>
    </row>
    <row r="39" spans="1:9">
      <c r="A39" s="5"/>
      <c r="B39" s="5" t="s">
        <v>202</v>
      </c>
      <c r="C39" s="132">
        <f ca="1">'3.  LDC Assumptions and Data'!C33</f>
        <v>0</v>
      </c>
      <c r="D39" s="132">
        <f ca="1">'3.  LDC Assumptions and Data'!D33</f>
        <v>0</v>
      </c>
      <c r="E39" s="132">
        <f ca="1">'3.  LDC Assumptions and Data'!E33</f>
        <v>0</v>
      </c>
      <c r="F39" s="132">
        <f ca="1">'3.  LDC Assumptions and Data'!F33</f>
        <v>0</v>
      </c>
      <c r="G39" s="132">
        <f ca="1">'3.  LDC Assumptions and Data'!G33</f>
        <v>0</v>
      </c>
      <c r="H39" s="132">
        <f ca="1">'3.  LDC Assumptions and Data'!H33</f>
        <v>0</v>
      </c>
      <c r="I39" s="5"/>
    </row>
    <row r="40" spans="1:9">
      <c r="A40" s="5"/>
      <c r="B40" s="5" t="s">
        <v>169</v>
      </c>
      <c r="C40" s="130">
        <f t="shared" ref="C40:H40" ca="1" si="10">SUM(C38:C39)</f>
        <v>0</v>
      </c>
      <c r="D40" s="130">
        <f t="shared" ca="1" si="10"/>
        <v>0</v>
      </c>
      <c r="E40" s="130">
        <f t="shared" ca="1" si="10"/>
        <v>0</v>
      </c>
      <c r="F40" s="130">
        <f t="shared" ca="1" si="10"/>
        <v>0</v>
      </c>
      <c r="G40" s="130">
        <f t="shared" ca="1" si="10"/>
        <v>0</v>
      </c>
      <c r="H40" s="130">
        <f t="shared" ca="1" si="10"/>
        <v>0</v>
      </c>
      <c r="I40" s="5"/>
    </row>
    <row r="41" spans="1:9">
      <c r="A41" s="5"/>
      <c r="B41" s="5"/>
      <c r="C41" s="57"/>
      <c r="D41" s="57"/>
      <c r="E41" s="57"/>
      <c r="F41" s="57"/>
      <c r="G41" s="57"/>
      <c r="H41" s="5"/>
      <c r="I41" s="5"/>
    </row>
    <row r="42" spans="1:9">
      <c r="A42" s="5"/>
      <c r="B42" s="5" t="s">
        <v>170</v>
      </c>
      <c r="C42" s="130">
        <v>0</v>
      </c>
      <c r="D42" s="130">
        <f ca="1">C44</f>
        <v>0</v>
      </c>
      <c r="E42" s="130">
        <f ca="1">D44</f>
        <v>0</v>
      </c>
      <c r="F42" s="130">
        <f ca="1">E44</f>
        <v>0</v>
      </c>
      <c r="G42" s="130">
        <f ca="1">F44</f>
        <v>0</v>
      </c>
      <c r="H42" s="130">
        <f ca="1">G44</f>
        <v>0</v>
      </c>
      <c r="I42" s="5"/>
    </row>
    <row r="43" spans="1:9">
      <c r="A43" s="5"/>
      <c r="B43" s="5" t="str">
        <f>"Amortization Year 1 (" &amp; '3.  LDC Assumptions and Data'!C62 &amp;" Years Straight Line)"</f>
        <v>Amortization Year 1 (5 Years Straight Line)</v>
      </c>
      <c r="C43" s="92">
        <f ca="1">IF(C42+(C38/'3.  LDC Assumptions and Data'!C62)+(C39/'3.  LDC Assumptions and Data'!C62/2)&lt;C40,(C38/'3.  LDC Assumptions and Data'!C62)+(C39/'3.  LDC Assumptions and Data'!C62/2),C40-C42)</f>
        <v>0</v>
      </c>
      <c r="D43" s="92">
        <f ca="1">IF(D42+(D38/'3.  LDC Assumptions and Data'!C62)+(D39/'3.  LDC Assumptions and Data'!C62/2)&lt;D40,(D38/'3.  LDC Assumptions and Data'!C62)+(D39/'3.  LDC Assumptions and Data'!C62/2),D40-D42)</f>
        <v>0</v>
      </c>
      <c r="E43" s="92">
        <f ca="1">IF(E42+(E38/'3.  LDC Assumptions and Data'!C62)+(E39/'3.  LDC Assumptions and Data'!C62/2)&lt;E40,(E38/'3.  LDC Assumptions and Data'!C62)+(E39/'3.  LDC Assumptions and Data'!C62/2),E40-E42)</f>
        <v>0</v>
      </c>
      <c r="F43" s="92">
        <f ca="1">IF(F42+(F38/'3.  LDC Assumptions and Data'!C62)+(F39/'3.  LDC Assumptions and Data'!C62/2)&lt;F40,(F38/'3.  LDC Assumptions and Data'!C62)+(F39/'3.  LDC Assumptions and Data'!C62/2),F40-F42)</f>
        <v>0</v>
      </c>
      <c r="G43" s="92">
        <f ca="1">IF(G42+(G38/'3.  LDC Assumptions and Data'!C62)+(G39/'3.  LDC Assumptions and Data'!C62/2)&lt;G40,(G38/'3.  LDC Assumptions and Data'!C62)+(G39/'3.  LDC Assumptions and Data'!C62/2),G40-G42)</f>
        <v>0</v>
      </c>
      <c r="H43" s="92">
        <f ca="1">IF(H42+(H38/'3.  LDC Assumptions and Data'!D62)+(H39/'3.  LDC Assumptions and Data'!D62/2)&lt;H40,(H38/'3.  LDC Assumptions and Data'!D62)+(H39/'3.  LDC Assumptions and Data'!D62/2),H40-H42)</f>
        <v>0</v>
      </c>
      <c r="I43" s="5"/>
    </row>
    <row r="44" spans="1:9">
      <c r="A44" s="5"/>
      <c r="B44" s="5" t="s">
        <v>171</v>
      </c>
      <c r="C44" s="130">
        <f t="shared" ref="C44:H44" ca="1" si="11">SUM(C42:C43)</f>
        <v>0</v>
      </c>
      <c r="D44" s="130">
        <f t="shared" ca="1" si="11"/>
        <v>0</v>
      </c>
      <c r="E44" s="130">
        <f t="shared" ca="1" si="11"/>
        <v>0</v>
      </c>
      <c r="F44" s="130">
        <f t="shared" ca="1" si="11"/>
        <v>0</v>
      </c>
      <c r="G44" s="130">
        <f t="shared" ca="1" si="11"/>
        <v>0</v>
      </c>
      <c r="H44" s="130">
        <f t="shared" ca="1" si="11"/>
        <v>0</v>
      </c>
      <c r="I44" s="5"/>
    </row>
    <row r="45" spans="1:9">
      <c r="A45" s="5"/>
      <c r="B45" s="5"/>
      <c r="H45" s="5"/>
      <c r="I45" s="5"/>
    </row>
    <row r="46" spans="1:9">
      <c r="A46" s="5"/>
      <c r="B46" s="5" t="s">
        <v>172</v>
      </c>
      <c r="C46" s="92">
        <f>0</f>
        <v>0</v>
      </c>
      <c r="D46" s="92">
        <f ca="1">C47</f>
        <v>0</v>
      </c>
      <c r="E46" s="92">
        <f ca="1">D47</f>
        <v>0</v>
      </c>
      <c r="F46" s="92">
        <f ca="1">E47</f>
        <v>0</v>
      </c>
      <c r="G46" s="92">
        <f ca="1">F47</f>
        <v>0</v>
      </c>
      <c r="H46" s="92">
        <f ca="1">G47</f>
        <v>0</v>
      </c>
      <c r="I46" s="5"/>
    </row>
    <row r="47" spans="1:9">
      <c r="A47" s="5"/>
      <c r="B47" s="5" t="s">
        <v>173</v>
      </c>
      <c r="C47" s="130">
        <f t="shared" ref="C47:H47" ca="1" si="12">C40-C44</f>
        <v>0</v>
      </c>
      <c r="D47" s="138">
        <f t="shared" ca="1" si="12"/>
        <v>0</v>
      </c>
      <c r="E47" s="138">
        <f t="shared" ca="1" si="12"/>
        <v>0</v>
      </c>
      <c r="F47" s="138">
        <f t="shared" ca="1" si="12"/>
        <v>0</v>
      </c>
      <c r="G47" s="138">
        <f t="shared" ca="1" si="12"/>
        <v>0</v>
      </c>
      <c r="H47" s="138">
        <f t="shared" ca="1" si="12"/>
        <v>0</v>
      </c>
      <c r="I47" s="5"/>
    </row>
    <row r="48" spans="1:9" ht="13.5" thickBot="1">
      <c r="A48" s="5"/>
      <c r="B48" s="5" t="s">
        <v>174</v>
      </c>
      <c r="C48" s="137">
        <f t="shared" ref="C48:H48" ca="1" si="13">(C47+C46)/2</f>
        <v>0</v>
      </c>
      <c r="D48" s="139">
        <f t="shared" ca="1" si="13"/>
        <v>0</v>
      </c>
      <c r="E48" s="139">
        <f t="shared" ca="1" si="13"/>
        <v>0</v>
      </c>
      <c r="F48" s="139">
        <f t="shared" ca="1" si="13"/>
        <v>0</v>
      </c>
      <c r="G48" s="139">
        <f t="shared" ca="1" si="13"/>
        <v>0</v>
      </c>
      <c r="H48" s="139">
        <f t="shared" ca="1" si="13"/>
        <v>0</v>
      </c>
      <c r="I48" s="5"/>
    </row>
    <row r="49" spans="1:9">
      <c r="A49" s="5"/>
      <c r="B49" s="5"/>
      <c r="C49" s="56"/>
      <c r="D49" s="56"/>
      <c r="E49" s="5"/>
      <c r="F49" s="5"/>
      <c r="G49" s="5"/>
      <c r="H49" s="5"/>
      <c r="I49" s="5"/>
    </row>
    <row r="50" spans="1:9">
      <c r="A50" s="5"/>
      <c r="B50" s="5"/>
      <c r="C50" s="24">
        <f t="shared" ref="C50:H51" si="14">C35</f>
        <v>2006</v>
      </c>
      <c r="D50" s="24">
        <f t="shared" si="14"/>
        <v>2007</v>
      </c>
      <c r="E50" s="24">
        <f t="shared" si="14"/>
        <v>2008</v>
      </c>
      <c r="F50" s="24">
        <f t="shared" si="14"/>
        <v>2009</v>
      </c>
      <c r="G50" s="24">
        <f t="shared" si="14"/>
        <v>2010</v>
      </c>
      <c r="H50" s="24">
        <f t="shared" si="14"/>
        <v>2011</v>
      </c>
      <c r="I50" s="5"/>
    </row>
    <row r="51" spans="1:9" ht="18">
      <c r="A51" s="5"/>
      <c r="B51" s="28" t="s">
        <v>177</v>
      </c>
      <c r="C51" s="24" t="str">
        <f t="shared" si="14"/>
        <v>Audited Actual</v>
      </c>
      <c r="D51" s="24" t="str">
        <f t="shared" si="14"/>
        <v>Audited Actual</v>
      </c>
      <c r="E51" s="24" t="str">
        <f t="shared" si="14"/>
        <v>Audited Actual</v>
      </c>
      <c r="F51" s="24" t="str">
        <f t="shared" si="14"/>
        <v>Audited Actual</v>
      </c>
      <c r="G51" s="24" t="str">
        <f t="shared" si="14"/>
        <v>Forecasted</v>
      </c>
      <c r="H51" s="24" t="str">
        <f t="shared" si="14"/>
        <v>Forecasted</v>
      </c>
      <c r="I51" s="5"/>
    </row>
    <row r="52" spans="1:9">
      <c r="A52" s="5"/>
      <c r="B52" s="5"/>
      <c r="C52" s="5"/>
      <c r="D52" s="5"/>
      <c r="E52" s="5"/>
      <c r="F52" s="5"/>
      <c r="G52" s="5"/>
      <c r="H52" s="5"/>
      <c r="I52" s="5"/>
    </row>
    <row r="53" spans="1:9">
      <c r="A53" s="5"/>
      <c r="B53" s="5" t="s">
        <v>168</v>
      </c>
      <c r="C53" s="130">
        <v>0</v>
      </c>
      <c r="D53" s="130">
        <f ca="1">C55</f>
        <v>0</v>
      </c>
      <c r="E53" s="130">
        <f ca="1">D55</f>
        <v>0</v>
      </c>
      <c r="F53" s="130">
        <f ca="1">E55</f>
        <v>0</v>
      </c>
      <c r="G53" s="130">
        <f ca="1">F55</f>
        <v>0</v>
      </c>
      <c r="H53" s="130">
        <f ca="1">G55</f>
        <v>0</v>
      </c>
      <c r="I53" s="5"/>
    </row>
    <row r="54" spans="1:9">
      <c r="A54" s="5"/>
      <c r="B54" s="5" t="s">
        <v>202</v>
      </c>
      <c r="C54" s="132">
        <f ca="1">'3.  LDC Assumptions and Data'!C34</f>
        <v>0</v>
      </c>
      <c r="D54" s="132">
        <f ca="1">'3.  LDC Assumptions and Data'!D34</f>
        <v>0</v>
      </c>
      <c r="E54" s="132">
        <f ca="1">'3.  LDC Assumptions and Data'!E34</f>
        <v>0</v>
      </c>
      <c r="F54" s="132">
        <f ca="1">'3.  LDC Assumptions and Data'!F34</f>
        <v>0</v>
      </c>
      <c r="G54" s="132">
        <f ca="1">'3.  LDC Assumptions and Data'!G34</f>
        <v>0</v>
      </c>
      <c r="H54" s="132">
        <f ca="1">'3.  LDC Assumptions and Data'!H34</f>
        <v>0</v>
      </c>
      <c r="I54" s="5"/>
    </row>
    <row r="55" spans="1:9">
      <c r="A55" s="5"/>
      <c r="B55" s="5" t="s">
        <v>169</v>
      </c>
      <c r="C55" s="130">
        <f t="shared" ref="C55:H55" ca="1" si="15">SUM(C53:C54)</f>
        <v>0</v>
      </c>
      <c r="D55" s="130">
        <f t="shared" ca="1" si="15"/>
        <v>0</v>
      </c>
      <c r="E55" s="130">
        <f t="shared" ca="1" si="15"/>
        <v>0</v>
      </c>
      <c r="F55" s="130">
        <f t="shared" ca="1" si="15"/>
        <v>0</v>
      </c>
      <c r="G55" s="130">
        <f t="shared" ca="1" si="15"/>
        <v>0</v>
      </c>
      <c r="H55" s="130">
        <f t="shared" ca="1" si="15"/>
        <v>0</v>
      </c>
      <c r="I55" s="5"/>
    </row>
    <row r="56" spans="1:9">
      <c r="A56" s="5"/>
      <c r="B56" s="5"/>
      <c r="C56" s="57"/>
      <c r="D56" s="57"/>
      <c r="E56" s="57"/>
      <c r="F56" s="57"/>
      <c r="G56" s="57"/>
      <c r="H56" s="5"/>
      <c r="I56" s="5"/>
    </row>
    <row r="57" spans="1:9">
      <c r="A57" s="5"/>
      <c r="B57" s="5" t="s">
        <v>170</v>
      </c>
      <c r="C57" s="130">
        <v>0</v>
      </c>
      <c r="D57" s="130">
        <f ca="1">C59</f>
        <v>0</v>
      </c>
      <c r="E57" s="130">
        <f ca="1">D59</f>
        <v>0</v>
      </c>
      <c r="F57" s="130">
        <f ca="1">E59</f>
        <v>0</v>
      </c>
      <c r="G57" s="130">
        <f ca="1">F59</f>
        <v>0</v>
      </c>
      <c r="H57" s="130">
        <f ca="1">G59</f>
        <v>0</v>
      </c>
      <c r="I57" s="5"/>
    </row>
    <row r="58" spans="1:9">
      <c r="A58" s="5"/>
      <c r="B58" s="5" t="str">
        <f>"Amortization Year 1 (" &amp; '3.  LDC Assumptions and Data'!C63 &amp;" Years Straight Line)"</f>
        <v>Amortization Year 1 (10 Years Straight Line)</v>
      </c>
      <c r="C58" s="92">
        <f ca="1">IF(C57+(C53/'3.  LDC Assumptions and Data'!C63)+(C54/'3.  LDC Assumptions and Data'!C63/2)&lt;C55,(C53/'3.  LDC Assumptions and Data'!C63)+(C54/'3.  LDC Assumptions and Data'!C63/2),C55-C57)</f>
        <v>0</v>
      </c>
      <c r="D58" s="92">
        <f ca="1">IF(D57+(D53/'3.  LDC Assumptions and Data'!C63)+(D54/'3.  LDC Assumptions and Data'!C63/2)&lt;D55,(D53/'3.  LDC Assumptions and Data'!C63)+(D54/'3.  LDC Assumptions and Data'!C63/2),D55-D57)</f>
        <v>0</v>
      </c>
      <c r="E58" s="92">
        <f ca="1">IF(E57+(E53/'3.  LDC Assumptions and Data'!C63)+(E54/'3.  LDC Assumptions and Data'!C63/2)&lt;E55,(E53/'3.  LDC Assumptions and Data'!C63)+(E54/'3.  LDC Assumptions and Data'!C63/2),E55-E57)</f>
        <v>0</v>
      </c>
      <c r="F58" s="92">
        <f ca="1">IF(F57+(F53/'3.  LDC Assumptions and Data'!C63)+(F54/'3.  LDC Assumptions and Data'!C63/2)&lt;F55,(F53/'3.  LDC Assumptions and Data'!C63)+(F54/'3.  LDC Assumptions and Data'!C63/2),F55-F57)</f>
        <v>0</v>
      </c>
      <c r="G58" s="92">
        <f ca="1">IF(G57+(G53/'3.  LDC Assumptions and Data'!C63)+(G54/'3.  LDC Assumptions and Data'!C63/2)&lt;G55,(G53/'3.  LDC Assumptions and Data'!C63)+(G54/'3.  LDC Assumptions and Data'!C63/2),G55-G57)</f>
        <v>0</v>
      </c>
      <c r="H58" s="92">
        <f ca="1">IF(H57+(H53/'3.  LDC Assumptions and Data'!D63)+(H54/'3.  LDC Assumptions and Data'!D63/2)&lt;H55,(H53/'3.  LDC Assumptions and Data'!D63)+(H54/'3.  LDC Assumptions and Data'!D63/2),H55-H57)</f>
        <v>0</v>
      </c>
      <c r="I58" s="5"/>
    </row>
    <row r="59" spans="1:9">
      <c r="A59" s="5"/>
      <c r="B59" s="5" t="s">
        <v>171</v>
      </c>
      <c r="C59" s="130">
        <f t="shared" ref="C59:H59" ca="1" si="16">SUM(C57:C58)</f>
        <v>0</v>
      </c>
      <c r="D59" s="130">
        <f t="shared" ca="1" si="16"/>
        <v>0</v>
      </c>
      <c r="E59" s="130">
        <f t="shared" ca="1" si="16"/>
        <v>0</v>
      </c>
      <c r="F59" s="130">
        <f t="shared" ca="1" si="16"/>
        <v>0</v>
      </c>
      <c r="G59" s="130">
        <f t="shared" ca="1" si="16"/>
        <v>0</v>
      </c>
      <c r="H59" s="130">
        <f t="shared" ca="1" si="16"/>
        <v>0</v>
      </c>
      <c r="I59" s="5"/>
    </row>
    <row r="60" spans="1:9">
      <c r="A60" s="5"/>
      <c r="B60" s="5"/>
      <c r="H60" s="5"/>
      <c r="I60" s="5"/>
    </row>
    <row r="61" spans="1:9">
      <c r="A61" s="5"/>
      <c r="B61" s="5" t="s">
        <v>172</v>
      </c>
      <c r="C61" s="92">
        <f>0</f>
        <v>0</v>
      </c>
      <c r="D61" s="92">
        <f ca="1">C62</f>
        <v>0</v>
      </c>
      <c r="E61" s="92">
        <f ca="1">D62</f>
        <v>0</v>
      </c>
      <c r="F61" s="92">
        <f ca="1">E62</f>
        <v>0</v>
      </c>
      <c r="G61" s="92">
        <f ca="1">F62</f>
        <v>0</v>
      </c>
      <c r="H61" s="92">
        <f ca="1">G62</f>
        <v>0</v>
      </c>
      <c r="I61" s="5"/>
    </row>
    <row r="62" spans="1:9">
      <c r="A62" s="5"/>
      <c r="B62" s="5" t="s">
        <v>173</v>
      </c>
      <c r="C62" s="130">
        <f t="shared" ref="C62:H62" ca="1" si="17">C55-C59</f>
        <v>0</v>
      </c>
      <c r="D62" s="138">
        <f t="shared" ca="1" si="17"/>
        <v>0</v>
      </c>
      <c r="E62" s="138">
        <f t="shared" ca="1" si="17"/>
        <v>0</v>
      </c>
      <c r="F62" s="138">
        <f t="shared" ca="1" si="17"/>
        <v>0</v>
      </c>
      <c r="G62" s="138">
        <f t="shared" ca="1" si="17"/>
        <v>0</v>
      </c>
      <c r="H62" s="138">
        <f t="shared" ca="1" si="17"/>
        <v>0</v>
      </c>
      <c r="I62" s="5"/>
    </row>
    <row r="63" spans="1:9" ht="13.5" thickBot="1">
      <c r="A63" s="5"/>
      <c r="B63" s="5" t="s">
        <v>174</v>
      </c>
      <c r="C63" s="137">
        <f t="shared" ref="C63:H63" ca="1" si="18">(C62+C61)/2</f>
        <v>0</v>
      </c>
      <c r="D63" s="139">
        <f t="shared" ca="1" si="18"/>
        <v>0</v>
      </c>
      <c r="E63" s="139">
        <f t="shared" ca="1" si="18"/>
        <v>0</v>
      </c>
      <c r="F63" s="139">
        <f t="shared" ca="1" si="18"/>
        <v>0</v>
      </c>
      <c r="G63" s="139">
        <f t="shared" ca="1" si="18"/>
        <v>0</v>
      </c>
      <c r="H63" s="139">
        <f t="shared" ca="1" si="18"/>
        <v>0</v>
      </c>
      <c r="I63" s="5"/>
    </row>
    <row r="64" spans="1:9">
      <c r="A64" s="5"/>
      <c r="B64" s="5"/>
      <c r="C64" s="56"/>
      <c r="D64" s="56"/>
      <c r="E64" s="5"/>
      <c r="F64" s="5"/>
      <c r="G64" s="5"/>
      <c r="H64" s="5"/>
      <c r="I64" s="5"/>
    </row>
    <row r="65" spans="1:9">
      <c r="A65" s="5"/>
      <c r="B65" s="5"/>
      <c r="C65" s="24">
        <f t="shared" ref="C65:H66" si="19">C50</f>
        <v>2006</v>
      </c>
      <c r="D65" s="24">
        <f t="shared" si="19"/>
        <v>2007</v>
      </c>
      <c r="E65" s="24">
        <f t="shared" si="19"/>
        <v>2008</v>
      </c>
      <c r="F65" s="24">
        <f t="shared" si="19"/>
        <v>2009</v>
      </c>
      <c r="G65" s="24">
        <f t="shared" si="19"/>
        <v>2010</v>
      </c>
      <c r="H65" s="24">
        <f t="shared" si="19"/>
        <v>2011</v>
      </c>
      <c r="I65" s="5"/>
    </row>
    <row r="66" spans="1:9" ht="18">
      <c r="A66" s="5"/>
      <c r="B66" s="28" t="s">
        <v>178</v>
      </c>
      <c r="C66" s="24" t="str">
        <f t="shared" si="19"/>
        <v>Audited Actual</v>
      </c>
      <c r="D66" s="24" t="str">
        <f t="shared" si="19"/>
        <v>Audited Actual</v>
      </c>
      <c r="E66" s="24" t="str">
        <f t="shared" si="19"/>
        <v>Audited Actual</v>
      </c>
      <c r="F66" s="24" t="str">
        <f t="shared" si="19"/>
        <v>Audited Actual</v>
      </c>
      <c r="G66" s="24" t="str">
        <f t="shared" si="19"/>
        <v>Forecasted</v>
      </c>
      <c r="H66" s="24" t="str">
        <f t="shared" si="19"/>
        <v>Forecasted</v>
      </c>
      <c r="I66" s="5"/>
    </row>
    <row r="67" spans="1:9">
      <c r="A67" s="5"/>
      <c r="B67" s="5"/>
      <c r="C67" s="5"/>
      <c r="D67" s="5"/>
      <c r="E67" s="5"/>
      <c r="F67" s="5"/>
      <c r="G67" s="5"/>
      <c r="H67" s="5"/>
      <c r="I67" s="5"/>
    </row>
    <row r="68" spans="1:9">
      <c r="A68" s="5"/>
      <c r="B68" s="5" t="s">
        <v>168</v>
      </c>
      <c r="C68" s="130">
        <v>0</v>
      </c>
      <c r="D68" s="130">
        <f ca="1">C70</f>
        <v>0</v>
      </c>
      <c r="E68" s="130">
        <f ca="1">D70</f>
        <v>0</v>
      </c>
      <c r="F68" s="130">
        <f ca="1">E70</f>
        <v>0</v>
      </c>
      <c r="G68" s="130">
        <f ca="1">F70</f>
        <v>0</v>
      </c>
      <c r="H68" s="130">
        <f ca="1">G70</f>
        <v>0</v>
      </c>
      <c r="I68" s="5"/>
    </row>
    <row r="69" spans="1:9">
      <c r="A69" s="5"/>
      <c r="B69" s="5" t="s">
        <v>202</v>
      </c>
      <c r="C69" s="132">
        <f ca="1">'3.  LDC Assumptions and Data'!C35</f>
        <v>0</v>
      </c>
      <c r="D69" s="132">
        <f ca="1">'3.  LDC Assumptions and Data'!D35</f>
        <v>0</v>
      </c>
      <c r="E69" s="132">
        <f ca="1">'3.  LDC Assumptions and Data'!E35</f>
        <v>0</v>
      </c>
      <c r="F69" s="132">
        <f ca="1">'3.  LDC Assumptions and Data'!F35</f>
        <v>0</v>
      </c>
      <c r="G69" s="132">
        <f ca="1">'3.  LDC Assumptions and Data'!G35</f>
        <v>0</v>
      </c>
      <c r="H69" s="132">
        <f ca="1">'3.  LDC Assumptions and Data'!H35</f>
        <v>0</v>
      </c>
      <c r="I69" s="5"/>
    </row>
    <row r="70" spans="1:9">
      <c r="A70" s="5"/>
      <c r="B70" s="5" t="s">
        <v>169</v>
      </c>
      <c r="C70" s="130">
        <f t="shared" ref="C70:H70" ca="1" si="20">SUM(C68:C69)</f>
        <v>0</v>
      </c>
      <c r="D70" s="130">
        <f t="shared" ca="1" si="20"/>
        <v>0</v>
      </c>
      <c r="E70" s="130">
        <f t="shared" ca="1" si="20"/>
        <v>0</v>
      </c>
      <c r="F70" s="130">
        <f t="shared" ca="1" si="20"/>
        <v>0</v>
      </c>
      <c r="G70" s="130">
        <f t="shared" ca="1" si="20"/>
        <v>0</v>
      </c>
      <c r="H70" s="130">
        <f t="shared" ca="1" si="20"/>
        <v>0</v>
      </c>
      <c r="I70" s="5"/>
    </row>
    <row r="71" spans="1:9">
      <c r="A71" s="5"/>
      <c r="B71" s="5"/>
      <c r="C71" s="57"/>
      <c r="D71" s="57"/>
      <c r="E71" s="57"/>
      <c r="F71" s="57"/>
      <c r="G71" s="57"/>
      <c r="H71" s="57"/>
      <c r="I71" s="5"/>
    </row>
    <row r="72" spans="1:9">
      <c r="A72" s="5"/>
      <c r="B72" s="5" t="s">
        <v>170</v>
      </c>
      <c r="C72" s="130">
        <v>0</v>
      </c>
      <c r="D72" s="130">
        <f ca="1">C74</f>
        <v>0</v>
      </c>
      <c r="E72" s="130">
        <f ca="1">D74</f>
        <v>0</v>
      </c>
      <c r="F72" s="130">
        <f ca="1">E74</f>
        <v>0</v>
      </c>
      <c r="G72" s="130">
        <f ca="1">F74</f>
        <v>0</v>
      </c>
      <c r="H72" s="130">
        <f ca="1">G74</f>
        <v>0</v>
      </c>
      <c r="I72" s="5"/>
    </row>
    <row r="73" spans="1:9">
      <c r="A73" s="5"/>
      <c r="B73" s="5" t="str">
        <f>"Amortization Year 1 (" &amp; '3.  LDC Assumptions and Data'!C64 &amp;" Years Straight Line)"</f>
        <v>Amortization Year 1 (10 Years Straight Line)</v>
      </c>
      <c r="C73" s="92">
        <f ca="1">IF(C72+(C68/'3.  LDC Assumptions and Data'!C64)+(C69/'3.  LDC Assumptions and Data'!C64/2)&lt;C70,(C68/'3.  LDC Assumptions and Data'!C64)+(C69/'3.  LDC Assumptions and Data'!C64/2),C70-C72)</f>
        <v>0</v>
      </c>
      <c r="D73" s="92">
        <f ca="1">IF(D72+(D68/'3.  LDC Assumptions and Data'!C64)+(D69/'3.  LDC Assumptions and Data'!C64/2)&lt;D70,(D68/'3.  LDC Assumptions and Data'!C64)+(D69/'3.  LDC Assumptions and Data'!C64/2),D70-D72)</f>
        <v>0</v>
      </c>
      <c r="E73" s="92">
        <f ca="1">IF(E72+(E68/'3.  LDC Assumptions and Data'!C64)+(E69/'3.  LDC Assumptions and Data'!C64/2)&lt;E70,(E68/'3.  LDC Assumptions and Data'!C64)+(E69/'3.  LDC Assumptions and Data'!C64/2),E70-E72)</f>
        <v>0</v>
      </c>
      <c r="F73" s="92">
        <f ca="1">IF(F72+(F68/'3.  LDC Assumptions and Data'!C64)+(F69/'3.  LDC Assumptions and Data'!C64/2)&lt;F70,(F68/'3.  LDC Assumptions and Data'!C64)+(F69/'3.  LDC Assumptions and Data'!C64/2),F70-F72)</f>
        <v>0</v>
      </c>
      <c r="G73" s="92">
        <f ca="1">IF(G72+(G68/'3.  LDC Assumptions and Data'!C64)+(G69/'3.  LDC Assumptions and Data'!C64/2)&lt;G70,(G68/'3.  LDC Assumptions and Data'!C64)+(G69/'3.  LDC Assumptions and Data'!C64/2),G70-G72)</f>
        <v>0</v>
      </c>
      <c r="H73" s="92">
        <f ca="1">IF(H72+(H68/'3.  LDC Assumptions and Data'!D64)+(H69/'3.  LDC Assumptions and Data'!D64/2)&lt;H70,(H68/'3.  LDC Assumptions and Data'!D64)+(H69/'3.  LDC Assumptions and Data'!D64/2),H70-H72)</f>
        <v>0</v>
      </c>
      <c r="I73" s="5"/>
    </row>
    <row r="74" spans="1:9">
      <c r="A74" s="5"/>
      <c r="B74" s="5" t="s">
        <v>171</v>
      </c>
      <c r="C74" s="130">
        <f t="shared" ref="C74:H74" ca="1" si="21">SUM(C72:C73)</f>
        <v>0</v>
      </c>
      <c r="D74" s="130">
        <f t="shared" ca="1" si="21"/>
        <v>0</v>
      </c>
      <c r="E74" s="130">
        <f t="shared" ca="1" si="21"/>
        <v>0</v>
      </c>
      <c r="F74" s="130">
        <f t="shared" ca="1" si="21"/>
        <v>0</v>
      </c>
      <c r="G74" s="130">
        <f t="shared" ca="1" si="21"/>
        <v>0</v>
      </c>
      <c r="H74" s="130">
        <f t="shared" ca="1" si="21"/>
        <v>0</v>
      </c>
      <c r="I74" s="5"/>
    </row>
    <row r="75" spans="1:9">
      <c r="A75" s="5"/>
      <c r="B75" s="5"/>
      <c r="C75" s="57"/>
      <c r="D75" s="57"/>
      <c r="E75" s="57"/>
      <c r="F75" s="57"/>
      <c r="G75" s="57"/>
      <c r="H75" s="57"/>
      <c r="I75" s="5"/>
    </row>
    <row r="76" spans="1:9">
      <c r="A76" s="5"/>
      <c r="B76" s="5" t="s">
        <v>172</v>
      </c>
      <c r="C76" s="92">
        <f>0</f>
        <v>0</v>
      </c>
      <c r="D76" s="92">
        <f ca="1">C77</f>
        <v>0</v>
      </c>
      <c r="E76" s="92">
        <f ca="1">D77</f>
        <v>0</v>
      </c>
      <c r="F76" s="92">
        <f ca="1">E77</f>
        <v>0</v>
      </c>
      <c r="G76" s="92">
        <f ca="1">F77</f>
        <v>0</v>
      </c>
      <c r="H76" s="92">
        <f ca="1">G77</f>
        <v>0</v>
      </c>
      <c r="I76" s="5"/>
    </row>
    <row r="77" spans="1:9">
      <c r="A77" s="5"/>
      <c r="B77" s="5" t="s">
        <v>173</v>
      </c>
      <c r="C77" s="130">
        <f t="shared" ref="C77:H77" ca="1" si="22">C70-C74</f>
        <v>0</v>
      </c>
      <c r="D77" s="138">
        <f t="shared" ca="1" si="22"/>
        <v>0</v>
      </c>
      <c r="E77" s="138">
        <f t="shared" ca="1" si="22"/>
        <v>0</v>
      </c>
      <c r="F77" s="138">
        <f t="shared" ca="1" si="22"/>
        <v>0</v>
      </c>
      <c r="G77" s="138">
        <f t="shared" ca="1" si="22"/>
        <v>0</v>
      </c>
      <c r="H77" s="138">
        <f t="shared" ca="1" si="22"/>
        <v>0</v>
      </c>
      <c r="I77" s="5"/>
    </row>
    <row r="78" spans="1:9" ht="13.5" thickBot="1">
      <c r="A78" s="5"/>
      <c r="B78" s="5" t="s">
        <v>174</v>
      </c>
      <c r="C78" s="137">
        <f t="shared" ref="C78:H78" ca="1" si="23">(C77+C76)/2</f>
        <v>0</v>
      </c>
      <c r="D78" s="139">
        <f t="shared" ca="1" si="23"/>
        <v>0</v>
      </c>
      <c r="E78" s="139">
        <f t="shared" ca="1" si="23"/>
        <v>0</v>
      </c>
      <c r="F78" s="139">
        <f t="shared" ca="1" si="23"/>
        <v>0</v>
      </c>
      <c r="G78" s="139">
        <f t="shared" ca="1" si="23"/>
        <v>0</v>
      </c>
      <c r="H78" s="139">
        <f t="shared" ca="1" si="23"/>
        <v>0</v>
      </c>
      <c r="I78" s="5"/>
    </row>
    <row r="79" spans="1:9">
      <c r="A79" s="5"/>
      <c r="B79" s="5"/>
      <c r="C79" s="56"/>
      <c r="D79" s="56"/>
      <c r="E79" s="5"/>
      <c r="F79" s="5"/>
      <c r="G79" s="5"/>
      <c r="H79" s="5"/>
      <c r="I79" s="5"/>
    </row>
    <row r="80" spans="1:9">
      <c r="A80" s="5"/>
      <c r="B80" s="5"/>
      <c r="C80" s="56"/>
      <c r="D80" s="56"/>
      <c r="E80" s="5"/>
      <c r="F80" s="5"/>
      <c r="G80" s="5"/>
      <c r="H80" s="5"/>
      <c r="I80" s="5"/>
    </row>
    <row r="81" spans="1:9" ht="26.25">
      <c r="A81" s="5"/>
      <c r="B81" s="53" t="s">
        <v>179</v>
      </c>
      <c r="C81" s="56"/>
      <c r="D81" s="56"/>
      <c r="E81" s="5"/>
      <c r="F81" s="5"/>
      <c r="G81" s="5"/>
      <c r="H81" s="5"/>
      <c r="I81" s="5"/>
    </row>
    <row r="82" spans="1:9">
      <c r="A82" s="5"/>
      <c r="B82" s="5"/>
      <c r="C82" s="56"/>
      <c r="D82" s="56"/>
      <c r="E82" s="5"/>
      <c r="F82" s="5"/>
      <c r="G82" s="5"/>
      <c r="H82" s="5"/>
      <c r="I82" s="5"/>
    </row>
    <row r="83" spans="1:9" ht="18">
      <c r="A83" s="5"/>
      <c r="B83" s="28" t="s">
        <v>180</v>
      </c>
      <c r="C83" s="24">
        <f t="shared" ref="C83:H84" si="24">C65</f>
        <v>2006</v>
      </c>
      <c r="D83" s="24">
        <f t="shared" si="24"/>
        <v>2007</v>
      </c>
      <c r="E83" s="24">
        <f t="shared" si="24"/>
        <v>2008</v>
      </c>
      <c r="F83" s="24">
        <f t="shared" si="24"/>
        <v>2009</v>
      </c>
      <c r="G83" s="24">
        <f t="shared" si="24"/>
        <v>2010</v>
      </c>
      <c r="H83" s="24">
        <f t="shared" si="24"/>
        <v>2011</v>
      </c>
    </row>
    <row r="84" spans="1:9">
      <c r="A84" s="5"/>
      <c r="B84" s="5"/>
      <c r="C84" s="24" t="str">
        <f t="shared" si="24"/>
        <v>Audited Actual</v>
      </c>
      <c r="D84" s="24" t="str">
        <f t="shared" si="24"/>
        <v>Audited Actual</v>
      </c>
      <c r="E84" s="24" t="str">
        <f t="shared" si="24"/>
        <v>Audited Actual</v>
      </c>
      <c r="F84" s="24" t="str">
        <f t="shared" si="24"/>
        <v>Audited Actual</v>
      </c>
      <c r="G84" s="24" t="str">
        <f t="shared" si="24"/>
        <v>Forecasted</v>
      </c>
      <c r="H84" s="24" t="str">
        <f t="shared" si="24"/>
        <v>Forecasted</v>
      </c>
    </row>
    <row r="85" spans="1:9">
      <c r="A85" s="5"/>
      <c r="B85" s="5"/>
      <c r="C85" s="5"/>
      <c r="D85" s="5"/>
      <c r="E85" s="5"/>
      <c r="F85" s="5"/>
      <c r="G85" s="5"/>
      <c r="H85" s="5"/>
      <c r="I85" s="5"/>
    </row>
    <row r="86" spans="1:9">
      <c r="A86" s="5"/>
      <c r="B86" s="5" t="s">
        <v>181</v>
      </c>
      <c r="C86" s="130">
        <v>0</v>
      </c>
      <c r="D86" s="130">
        <f ca="1">C88-C93</f>
        <v>0</v>
      </c>
      <c r="E86" s="130">
        <f ca="1">D88-D93</f>
        <v>0</v>
      </c>
      <c r="F86" s="130">
        <f ca="1">E88-E93</f>
        <v>0</v>
      </c>
      <c r="G86" s="130">
        <f ca="1">F88-F93</f>
        <v>80307.626734314326</v>
      </c>
      <c r="H86" s="130">
        <f ca="1">G88-G93</f>
        <v>86655.351197070588</v>
      </c>
      <c r="I86" s="5"/>
    </row>
    <row r="87" spans="1:9">
      <c r="A87" s="5"/>
      <c r="B87" s="5" t="s">
        <v>182</v>
      </c>
      <c r="C87" s="92">
        <f t="shared" ref="C87:H87" ca="1" si="25">C9</f>
        <v>0</v>
      </c>
      <c r="D87" s="92">
        <f t="shared" ca="1" si="25"/>
        <v>0</v>
      </c>
      <c r="E87" s="92">
        <f t="shared" ca="1" si="25"/>
        <v>0</v>
      </c>
      <c r="F87" s="92">
        <f t="shared" ca="1" si="25"/>
        <v>83653.777848244092</v>
      </c>
      <c r="G87" s="92">
        <f t="shared" ca="1" si="25"/>
        <v>13304.515209897307</v>
      </c>
      <c r="H87" s="92">
        <f t="shared" ca="1" si="25"/>
        <v>0</v>
      </c>
      <c r="I87" s="5"/>
    </row>
    <row r="88" spans="1:9">
      <c r="A88" s="5"/>
      <c r="B88" s="5" t="s">
        <v>183</v>
      </c>
      <c r="C88" s="130">
        <f t="shared" ref="C88:H88" ca="1" si="26">SUM(C86:C87)</f>
        <v>0</v>
      </c>
      <c r="D88" s="130">
        <f t="shared" ca="1" si="26"/>
        <v>0</v>
      </c>
      <c r="E88" s="130">
        <f t="shared" ca="1" si="26"/>
        <v>0</v>
      </c>
      <c r="F88" s="130">
        <f t="shared" ca="1" si="26"/>
        <v>83653.777848244092</v>
      </c>
      <c r="G88" s="130">
        <f t="shared" ca="1" si="26"/>
        <v>93612.141944211631</v>
      </c>
      <c r="H88" s="130">
        <f t="shared" ca="1" si="26"/>
        <v>86655.351197070588</v>
      </c>
      <c r="I88" s="5"/>
    </row>
    <row r="89" spans="1:9">
      <c r="A89" s="5"/>
      <c r="B89" s="5" t="s">
        <v>184</v>
      </c>
      <c r="C89" s="92">
        <f t="shared" ref="C89:H89" ca="1" si="27">SUM(C87:C87)/2</f>
        <v>0</v>
      </c>
      <c r="D89" s="92">
        <f t="shared" ca="1" si="27"/>
        <v>0</v>
      </c>
      <c r="E89" s="92">
        <f t="shared" ca="1" si="27"/>
        <v>0</v>
      </c>
      <c r="F89" s="92">
        <f t="shared" ca="1" si="27"/>
        <v>41826.888924122046</v>
      </c>
      <c r="G89" s="92">
        <f t="shared" ca="1" si="27"/>
        <v>6652.2576049486534</v>
      </c>
      <c r="H89" s="92">
        <f t="shared" ca="1" si="27"/>
        <v>0</v>
      </c>
      <c r="I89" s="5"/>
    </row>
    <row r="90" spans="1:9">
      <c r="A90" s="5"/>
      <c r="B90" s="5" t="s">
        <v>185</v>
      </c>
      <c r="C90" s="130">
        <f t="shared" ref="C90:H90" ca="1" si="28">C86+C89</f>
        <v>0</v>
      </c>
      <c r="D90" s="130">
        <f t="shared" ca="1" si="28"/>
        <v>0</v>
      </c>
      <c r="E90" s="130">
        <f t="shared" ca="1" si="28"/>
        <v>0</v>
      </c>
      <c r="F90" s="130">
        <f t="shared" ca="1" si="28"/>
        <v>41826.888924122046</v>
      </c>
      <c r="G90" s="130">
        <f t="shared" ca="1" si="28"/>
        <v>86959.884339262979</v>
      </c>
      <c r="H90" s="130">
        <f t="shared" ca="1" si="28"/>
        <v>86655.351197070588</v>
      </c>
      <c r="I90" s="5"/>
    </row>
    <row r="91" spans="1:9">
      <c r="A91" s="5"/>
      <c r="B91" s="5" t="s">
        <v>222</v>
      </c>
      <c r="C91" s="104">
        <f>'3.  LDC Assumptions and Data'!C68</f>
        <v>47</v>
      </c>
      <c r="D91" s="104">
        <f>'3.  LDC Assumptions and Data'!D68</f>
        <v>47</v>
      </c>
      <c r="E91" s="104">
        <f>'3.  LDC Assumptions and Data'!E68</f>
        <v>47</v>
      </c>
      <c r="F91" s="104">
        <f>'3.  LDC Assumptions and Data'!F68</f>
        <v>47</v>
      </c>
      <c r="G91" s="104">
        <f>'3.  LDC Assumptions and Data'!G68</f>
        <v>47</v>
      </c>
      <c r="H91" s="104">
        <f>'3.  LDC Assumptions and Data'!H68</f>
        <v>47</v>
      </c>
      <c r="I91" s="5"/>
    </row>
    <row r="92" spans="1:9">
      <c r="A92" s="5"/>
      <c r="B92" s="5" t="s">
        <v>223</v>
      </c>
      <c r="C92" s="105">
        <f>'3.  LDC Assumptions and Data'!C69</f>
        <v>0.08</v>
      </c>
      <c r="D92" s="105">
        <f>'3.  LDC Assumptions and Data'!D69</f>
        <v>0.08</v>
      </c>
      <c r="E92" s="105">
        <f>'3.  LDC Assumptions and Data'!E69</f>
        <v>0.08</v>
      </c>
      <c r="F92" s="105">
        <f>'3.  LDC Assumptions and Data'!F69</f>
        <v>0.08</v>
      </c>
      <c r="G92" s="105">
        <f>'3.  LDC Assumptions and Data'!G69</f>
        <v>0.08</v>
      </c>
      <c r="H92" s="105">
        <f>'3.  LDC Assumptions and Data'!H69</f>
        <v>0.08</v>
      </c>
      <c r="I92" s="5"/>
    </row>
    <row r="93" spans="1:9">
      <c r="A93" s="5"/>
      <c r="B93" s="5" t="s">
        <v>186</v>
      </c>
      <c r="C93" s="130">
        <f t="shared" ref="C93:H93" ca="1" si="29">IF((C90*C92)&lt;C90,(C90*C92),C90)</f>
        <v>0</v>
      </c>
      <c r="D93" s="130">
        <f t="shared" ca="1" si="29"/>
        <v>0</v>
      </c>
      <c r="E93" s="130">
        <f t="shared" ca="1" si="29"/>
        <v>0</v>
      </c>
      <c r="F93" s="130">
        <f t="shared" ca="1" si="29"/>
        <v>3346.1511139297636</v>
      </c>
      <c r="G93" s="130">
        <f t="shared" ca="1" si="29"/>
        <v>6956.7907471410381</v>
      </c>
      <c r="H93" s="130">
        <f t="shared" ca="1" si="29"/>
        <v>6932.4280957656474</v>
      </c>
      <c r="I93" s="5"/>
    </row>
    <row r="94" spans="1:9" ht="13.5" thickBot="1">
      <c r="A94" s="5"/>
      <c r="B94" s="5" t="s">
        <v>187</v>
      </c>
      <c r="C94" s="137">
        <f t="shared" ref="C94:H94" ca="1" si="30">IF((C88-C93)&lt;0,0,(C88-C93))</f>
        <v>0</v>
      </c>
      <c r="D94" s="137">
        <f t="shared" ca="1" si="30"/>
        <v>0</v>
      </c>
      <c r="E94" s="137">
        <f t="shared" ca="1" si="30"/>
        <v>0</v>
      </c>
      <c r="F94" s="137">
        <f t="shared" ca="1" si="30"/>
        <v>80307.626734314326</v>
      </c>
      <c r="G94" s="137">
        <f t="shared" ca="1" si="30"/>
        <v>86655.351197070588</v>
      </c>
      <c r="H94" s="137">
        <f t="shared" ca="1" si="30"/>
        <v>79722.923101304943</v>
      </c>
      <c r="I94" s="5"/>
    </row>
    <row r="95" spans="1:9">
      <c r="A95" s="5"/>
      <c r="B95" s="5"/>
      <c r="C95" s="5"/>
      <c r="D95" s="5"/>
      <c r="E95" s="5"/>
      <c r="F95" s="5"/>
      <c r="G95" s="5"/>
      <c r="H95" s="5"/>
      <c r="I95" s="5"/>
    </row>
    <row r="96" spans="1:9" ht="18">
      <c r="A96" s="5"/>
      <c r="B96" s="28" t="s">
        <v>188</v>
      </c>
      <c r="C96" s="24">
        <f t="shared" ref="C96:H97" si="31">C83</f>
        <v>2006</v>
      </c>
      <c r="D96" s="24">
        <f t="shared" si="31"/>
        <v>2007</v>
      </c>
      <c r="E96" s="24">
        <f t="shared" si="31"/>
        <v>2008</v>
      </c>
      <c r="F96" s="24">
        <f t="shared" si="31"/>
        <v>2009</v>
      </c>
      <c r="G96" s="24">
        <f t="shared" si="31"/>
        <v>2010</v>
      </c>
      <c r="H96" s="24">
        <f t="shared" si="31"/>
        <v>2011</v>
      </c>
      <c r="I96" s="5"/>
    </row>
    <row r="97" spans="1:9">
      <c r="A97" s="5"/>
      <c r="B97" s="5"/>
      <c r="C97" s="24" t="str">
        <f t="shared" si="31"/>
        <v>Audited Actual</v>
      </c>
      <c r="D97" s="24" t="str">
        <f t="shared" si="31"/>
        <v>Audited Actual</v>
      </c>
      <c r="E97" s="24" t="str">
        <f t="shared" si="31"/>
        <v>Audited Actual</v>
      </c>
      <c r="F97" s="24" t="str">
        <f t="shared" si="31"/>
        <v>Audited Actual</v>
      </c>
      <c r="G97" s="24" t="str">
        <f t="shared" si="31"/>
        <v>Forecasted</v>
      </c>
      <c r="H97" s="24" t="str">
        <f t="shared" si="31"/>
        <v>Forecasted</v>
      </c>
      <c r="I97" s="5"/>
    </row>
    <row r="98" spans="1:9">
      <c r="A98" s="5"/>
      <c r="B98" s="5"/>
      <c r="C98" s="5"/>
      <c r="D98" s="5"/>
      <c r="E98" s="5"/>
      <c r="F98" s="5"/>
      <c r="G98" s="5"/>
      <c r="H98" s="5"/>
      <c r="I98" s="5"/>
    </row>
    <row r="99" spans="1:9">
      <c r="A99" s="5"/>
      <c r="B99" s="5" t="s">
        <v>181</v>
      </c>
      <c r="C99" s="130">
        <v>0</v>
      </c>
      <c r="D99" s="130">
        <f ca="1">C108</f>
        <v>0</v>
      </c>
      <c r="E99" s="130">
        <f ca="1">D108</f>
        <v>0</v>
      </c>
      <c r="F99" s="130">
        <f ca="1">E108</f>
        <v>0</v>
      </c>
      <c r="G99" s="130">
        <f ca="1">F108</f>
        <v>0</v>
      </c>
      <c r="H99" s="130">
        <f ca="1">G108</f>
        <v>0</v>
      </c>
      <c r="I99" s="5"/>
    </row>
    <row r="100" spans="1:9">
      <c r="A100" s="5"/>
      <c r="B100" s="5" t="s">
        <v>189</v>
      </c>
      <c r="C100" s="92">
        <f t="shared" ref="C100:H100" ca="1" si="32">C24</f>
        <v>0</v>
      </c>
      <c r="D100" s="92">
        <f t="shared" ca="1" si="32"/>
        <v>0</v>
      </c>
      <c r="E100" s="92">
        <f t="shared" ca="1" si="32"/>
        <v>0</v>
      </c>
      <c r="F100" s="92">
        <f t="shared" ca="1" si="32"/>
        <v>0</v>
      </c>
      <c r="G100" s="92">
        <f t="shared" ca="1" si="32"/>
        <v>0</v>
      </c>
      <c r="H100" s="92">
        <f t="shared" ca="1" si="32"/>
        <v>0</v>
      </c>
      <c r="I100" s="5"/>
    </row>
    <row r="101" spans="1:9">
      <c r="A101" s="5"/>
      <c r="B101" s="5" t="s">
        <v>190</v>
      </c>
      <c r="C101" s="92">
        <f t="shared" ref="C101:H101" ca="1" si="33">C39</f>
        <v>0</v>
      </c>
      <c r="D101" s="92">
        <f t="shared" ca="1" si="33"/>
        <v>0</v>
      </c>
      <c r="E101" s="92">
        <f t="shared" ca="1" si="33"/>
        <v>0</v>
      </c>
      <c r="F101" s="92">
        <f t="shared" ca="1" si="33"/>
        <v>0</v>
      </c>
      <c r="G101" s="92">
        <f t="shared" ca="1" si="33"/>
        <v>0</v>
      </c>
      <c r="H101" s="92">
        <f t="shared" ca="1" si="33"/>
        <v>0</v>
      </c>
      <c r="I101" s="5"/>
    </row>
    <row r="102" spans="1:9">
      <c r="A102" s="5"/>
      <c r="B102" s="5" t="s">
        <v>183</v>
      </c>
      <c r="C102" s="130">
        <f t="shared" ref="C102:H102" ca="1" si="34">SUM(C99:C101)</f>
        <v>0</v>
      </c>
      <c r="D102" s="130">
        <f t="shared" ca="1" si="34"/>
        <v>0</v>
      </c>
      <c r="E102" s="130">
        <f t="shared" ca="1" si="34"/>
        <v>0</v>
      </c>
      <c r="F102" s="130">
        <f t="shared" ca="1" si="34"/>
        <v>0</v>
      </c>
      <c r="G102" s="130">
        <f t="shared" ca="1" si="34"/>
        <v>0</v>
      </c>
      <c r="H102" s="130">
        <f t="shared" ca="1" si="34"/>
        <v>0</v>
      </c>
      <c r="I102" s="5"/>
    </row>
    <row r="103" spans="1:9">
      <c r="A103" s="5"/>
      <c r="B103" s="5" t="s">
        <v>184</v>
      </c>
      <c r="C103" s="92">
        <f t="shared" ref="C103:H103" ca="1" si="35">SUM(C100:C101)/2</f>
        <v>0</v>
      </c>
      <c r="D103" s="92">
        <f t="shared" ca="1" si="35"/>
        <v>0</v>
      </c>
      <c r="E103" s="92">
        <f t="shared" ca="1" si="35"/>
        <v>0</v>
      </c>
      <c r="F103" s="92">
        <f t="shared" ca="1" si="35"/>
        <v>0</v>
      </c>
      <c r="G103" s="92">
        <f t="shared" ca="1" si="35"/>
        <v>0</v>
      </c>
      <c r="H103" s="92">
        <f t="shared" ca="1" si="35"/>
        <v>0</v>
      </c>
      <c r="I103" s="5"/>
    </row>
    <row r="104" spans="1:9">
      <c r="A104" s="5"/>
      <c r="B104" s="5" t="s">
        <v>185</v>
      </c>
      <c r="C104" s="130">
        <f t="shared" ref="C104:H104" ca="1" si="36">C99+C103</f>
        <v>0</v>
      </c>
      <c r="D104" s="130">
        <f t="shared" ca="1" si="36"/>
        <v>0</v>
      </c>
      <c r="E104" s="130">
        <f t="shared" ca="1" si="36"/>
        <v>0</v>
      </c>
      <c r="F104" s="130">
        <f t="shared" ca="1" si="36"/>
        <v>0</v>
      </c>
      <c r="G104" s="130">
        <f t="shared" ca="1" si="36"/>
        <v>0</v>
      </c>
      <c r="H104" s="130">
        <f t="shared" ca="1" si="36"/>
        <v>0</v>
      </c>
      <c r="I104" s="5"/>
    </row>
    <row r="105" spans="1:9">
      <c r="A105" s="5"/>
      <c r="B105" s="5" t="s">
        <v>222</v>
      </c>
      <c r="C105" s="104">
        <f>'3.  LDC Assumptions and Data'!C71</f>
        <v>45</v>
      </c>
      <c r="D105" s="104">
        <f>'3.  LDC Assumptions and Data'!D71</f>
        <v>50</v>
      </c>
      <c r="E105" s="104">
        <f>'3.  LDC Assumptions and Data'!E71</f>
        <v>50</v>
      </c>
      <c r="F105" s="104">
        <f>'3.  LDC Assumptions and Data'!F71</f>
        <v>50</v>
      </c>
      <c r="G105" s="104">
        <f>'3.  LDC Assumptions and Data'!G71</f>
        <v>50</v>
      </c>
      <c r="H105" s="104">
        <f>'3.  LDC Assumptions and Data'!H71</f>
        <v>50</v>
      </c>
      <c r="I105" s="5"/>
    </row>
    <row r="106" spans="1:9">
      <c r="A106" s="5"/>
      <c r="B106" s="5" t="s">
        <v>223</v>
      </c>
      <c r="C106" s="105">
        <f>'3.  LDC Assumptions and Data'!C72</f>
        <v>0.45</v>
      </c>
      <c r="D106" s="105">
        <f>'3.  LDC Assumptions and Data'!D72</f>
        <v>0.55000000000000004</v>
      </c>
      <c r="E106" s="105">
        <f>'3.  LDC Assumptions and Data'!E72</f>
        <v>0.55000000000000004</v>
      </c>
      <c r="F106" s="105">
        <f>'3.  LDC Assumptions and Data'!F72</f>
        <v>0.55000000000000004</v>
      </c>
      <c r="G106" s="105">
        <f>'3.  LDC Assumptions and Data'!G72</f>
        <v>0.55000000000000004</v>
      </c>
      <c r="H106" s="105">
        <f>'3.  LDC Assumptions and Data'!H72</f>
        <v>0.55000000000000004</v>
      </c>
      <c r="I106" s="5"/>
    </row>
    <row r="107" spans="1:9">
      <c r="A107" s="5"/>
      <c r="B107" s="5" t="s">
        <v>186</v>
      </c>
      <c r="C107" s="130">
        <f t="shared" ref="C107:H107" ca="1" si="37">IF((C104*C106)&lt;C104,(C104*C106),C104)</f>
        <v>0</v>
      </c>
      <c r="D107" s="130">
        <f t="shared" ca="1" si="37"/>
        <v>0</v>
      </c>
      <c r="E107" s="130">
        <f t="shared" ca="1" si="37"/>
        <v>0</v>
      </c>
      <c r="F107" s="130">
        <f t="shared" ca="1" si="37"/>
        <v>0</v>
      </c>
      <c r="G107" s="130">
        <f t="shared" ca="1" si="37"/>
        <v>0</v>
      </c>
      <c r="H107" s="130">
        <f t="shared" ca="1" si="37"/>
        <v>0</v>
      </c>
      <c r="I107" s="5"/>
    </row>
    <row r="108" spans="1:9" ht="13.5" thickBot="1">
      <c r="A108" s="5"/>
      <c r="B108" s="5" t="s">
        <v>187</v>
      </c>
      <c r="C108" s="137">
        <f t="shared" ref="C108:H108" ca="1" si="38">IF((C102-C107)&lt;0,0,(C102-C107))</f>
        <v>0</v>
      </c>
      <c r="D108" s="137">
        <f t="shared" ca="1" si="38"/>
        <v>0</v>
      </c>
      <c r="E108" s="137">
        <f t="shared" ca="1" si="38"/>
        <v>0</v>
      </c>
      <c r="F108" s="137">
        <f t="shared" ca="1" si="38"/>
        <v>0</v>
      </c>
      <c r="G108" s="137">
        <f t="shared" ca="1" si="38"/>
        <v>0</v>
      </c>
      <c r="H108" s="137">
        <f t="shared" ca="1" si="38"/>
        <v>0</v>
      </c>
      <c r="I108" s="5"/>
    </row>
    <row r="110" spans="1:9" ht="18">
      <c r="A110" s="5"/>
      <c r="B110" s="28" t="s">
        <v>191</v>
      </c>
      <c r="C110" s="24">
        <f t="shared" ref="C110:H111" si="39">C96</f>
        <v>2006</v>
      </c>
      <c r="D110" s="24">
        <f t="shared" si="39"/>
        <v>2007</v>
      </c>
      <c r="E110" s="24">
        <f t="shared" si="39"/>
        <v>2008</v>
      </c>
      <c r="F110" s="24">
        <f t="shared" si="39"/>
        <v>2009</v>
      </c>
      <c r="G110" s="24">
        <f t="shared" si="39"/>
        <v>2010</v>
      </c>
      <c r="H110" s="24">
        <f t="shared" si="39"/>
        <v>2011</v>
      </c>
      <c r="I110" s="5"/>
    </row>
    <row r="111" spans="1:9">
      <c r="A111" s="5"/>
      <c r="B111" s="5"/>
      <c r="C111" s="24" t="str">
        <f t="shared" si="39"/>
        <v>Audited Actual</v>
      </c>
      <c r="D111" s="24" t="str">
        <f t="shared" si="39"/>
        <v>Audited Actual</v>
      </c>
      <c r="E111" s="24" t="str">
        <f t="shared" si="39"/>
        <v>Audited Actual</v>
      </c>
      <c r="F111" s="24" t="str">
        <f t="shared" si="39"/>
        <v>Audited Actual</v>
      </c>
      <c r="G111" s="24" t="str">
        <f t="shared" si="39"/>
        <v>Forecasted</v>
      </c>
      <c r="H111" s="24" t="str">
        <f t="shared" si="39"/>
        <v>Forecasted</v>
      </c>
      <c r="I111" s="5"/>
    </row>
    <row r="112" spans="1:9">
      <c r="A112" s="5"/>
      <c r="B112" s="5"/>
      <c r="C112" s="5"/>
      <c r="D112" s="5"/>
      <c r="E112" s="5"/>
      <c r="F112" s="5"/>
      <c r="G112" s="5"/>
      <c r="H112" s="5"/>
      <c r="I112" s="5"/>
    </row>
    <row r="113" spans="1:9">
      <c r="A113" s="5"/>
      <c r="B113" s="5" t="s">
        <v>181</v>
      </c>
      <c r="C113" s="130">
        <v>0</v>
      </c>
      <c r="D113" s="130">
        <f ca="1">C122</f>
        <v>0</v>
      </c>
      <c r="E113" s="130">
        <f ca="1">D122</f>
        <v>0</v>
      </c>
      <c r="F113" s="130">
        <f ca="1">E122</f>
        <v>0</v>
      </c>
      <c r="G113" s="130">
        <f ca="1">F122</f>
        <v>0</v>
      </c>
      <c r="H113" s="130">
        <f ca="1">G122</f>
        <v>0</v>
      </c>
      <c r="I113" s="5"/>
    </row>
    <row r="114" spans="1:9">
      <c r="A114" s="5"/>
      <c r="B114" s="5" t="s">
        <v>192</v>
      </c>
      <c r="C114" s="92">
        <f t="shared" ref="C114:H114" ca="1" si="40">C54</f>
        <v>0</v>
      </c>
      <c r="D114" s="92">
        <f t="shared" ca="1" si="40"/>
        <v>0</v>
      </c>
      <c r="E114" s="92">
        <f t="shared" ca="1" si="40"/>
        <v>0</v>
      </c>
      <c r="F114" s="92">
        <f t="shared" ca="1" si="40"/>
        <v>0</v>
      </c>
      <c r="G114" s="92">
        <f t="shared" ca="1" si="40"/>
        <v>0</v>
      </c>
      <c r="H114" s="92">
        <f t="shared" ca="1" si="40"/>
        <v>0</v>
      </c>
      <c r="I114" s="5"/>
    </row>
    <row r="115" spans="1:9">
      <c r="A115" s="5"/>
      <c r="B115" s="5" t="s">
        <v>193</v>
      </c>
      <c r="C115" s="92">
        <f t="shared" ref="C115:H115" ca="1" si="41">C69</f>
        <v>0</v>
      </c>
      <c r="D115" s="92">
        <f t="shared" ca="1" si="41"/>
        <v>0</v>
      </c>
      <c r="E115" s="92">
        <f t="shared" ca="1" si="41"/>
        <v>0</v>
      </c>
      <c r="F115" s="92">
        <f t="shared" ca="1" si="41"/>
        <v>0</v>
      </c>
      <c r="G115" s="92">
        <f t="shared" ca="1" si="41"/>
        <v>0</v>
      </c>
      <c r="H115" s="92">
        <f t="shared" ca="1" si="41"/>
        <v>0</v>
      </c>
      <c r="I115" s="5"/>
    </row>
    <row r="116" spans="1:9">
      <c r="A116" s="5"/>
      <c r="B116" s="5" t="s">
        <v>183</v>
      </c>
      <c r="C116" s="130">
        <f t="shared" ref="C116:H116" ca="1" si="42">SUM(C113:C115)</f>
        <v>0</v>
      </c>
      <c r="D116" s="130">
        <f t="shared" ca="1" si="42"/>
        <v>0</v>
      </c>
      <c r="E116" s="130">
        <f t="shared" ca="1" si="42"/>
        <v>0</v>
      </c>
      <c r="F116" s="130">
        <f t="shared" ca="1" si="42"/>
        <v>0</v>
      </c>
      <c r="G116" s="130">
        <f t="shared" ca="1" si="42"/>
        <v>0</v>
      </c>
      <c r="H116" s="130">
        <f t="shared" ca="1" si="42"/>
        <v>0</v>
      </c>
      <c r="I116" s="5"/>
    </row>
    <row r="117" spans="1:9">
      <c r="A117" s="5"/>
      <c r="B117" s="5" t="s">
        <v>184</v>
      </c>
      <c r="C117" s="92">
        <f t="shared" ref="C117:H117" ca="1" si="43">SUM(C114:C115)/2</f>
        <v>0</v>
      </c>
      <c r="D117" s="92">
        <f t="shared" ca="1" si="43"/>
        <v>0</v>
      </c>
      <c r="E117" s="92">
        <f t="shared" ca="1" si="43"/>
        <v>0</v>
      </c>
      <c r="F117" s="92">
        <f t="shared" ca="1" si="43"/>
        <v>0</v>
      </c>
      <c r="G117" s="92">
        <f t="shared" ca="1" si="43"/>
        <v>0</v>
      </c>
      <c r="H117" s="92">
        <f t="shared" ca="1" si="43"/>
        <v>0</v>
      </c>
      <c r="I117" s="5"/>
    </row>
    <row r="118" spans="1:9">
      <c r="A118" s="5"/>
      <c r="B118" s="5" t="s">
        <v>185</v>
      </c>
      <c r="C118" s="130">
        <f t="shared" ref="C118:H118" ca="1" si="44">C113+C117</f>
        <v>0</v>
      </c>
      <c r="D118" s="130">
        <f t="shared" ca="1" si="44"/>
        <v>0</v>
      </c>
      <c r="E118" s="130">
        <f t="shared" ca="1" si="44"/>
        <v>0</v>
      </c>
      <c r="F118" s="130">
        <f t="shared" ca="1" si="44"/>
        <v>0</v>
      </c>
      <c r="G118" s="130">
        <f t="shared" ca="1" si="44"/>
        <v>0</v>
      </c>
      <c r="H118" s="130">
        <f t="shared" ca="1" si="44"/>
        <v>0</v>
      </c>
      <c r="I118" s="5"/>
    </row>
    <row r="119" spans="1:9">
      <c r="A119" s="5"/>
      <c r="B119" s="5" t="s">
        <v>222</v>
      </c>
      <c r="C119" s="104">
        <f>'3.  LDC Assumptions and Data'!C74</f>
        <v>8</v>
      </c>
      <c r="D119" s="104">
        <f>'3.  LDC Assumptions and Data'!D74</f>
        <v>8</v>
      </c>
      <c r="E119" s="104">
        <f>'3.  LDC Assumptions and Data'!E74</f>
        <v>8</v>
      </c>
      <c r="F119" s="104">
        <f>'3.  LDC Assumptions and Data'!F74</f>
        <v>8</v>
      </c>
      <c r="G119" s="104">
        <f>'3.  LDC Assumptions and Data'!G74</f>
        <v>8</v>
      </c>
      <c r="H119" s="104">
        <f>'3.  LDC Assumptions and Data'!H74</f>
        <v>8</v>
      </c>
      <c r="I119" s="5"/>
    </row>
    <row r="120" spans="1:9">
      <c r="A120" s="5"/>
      <c r="B120" s="5" t="s">
        <v>223</v>
      </c>
      <c r="C120" s="105">
        <f>'3.  LDC Assumptions and Data'!C75</f>
        <v>0.2</v>
      </c>
      <c r="D120" s="105">
        <f>'3.  LDC Assumptions and Data'!D75</f>
        <v>0.2</v>
      </c>
      <c r="E120" s="105">
        <f>'3.  LDC Assumptions and Data'!E75</f>
        <v>0.2</v>
      </c>
      <c r="F120" s="105">
        <f>'3.  LDC Assumptions and Data'!F75</f>
        <v>0.2</v>
      </c>
      <c r="G120" s="105">
        <f>'3.  LDC Assumptions and Data'!G75</f>
        <v>0.2</v>
      </c>
      <c r="H120" s="105">
        <f>'3.  LDC Assumptions and Data'!H75</f>
        <v>0.2</v>
      </c>
      <c r="I120" s="5"/>
    </row>
    <row r="121" spans="1:9">
      <c r="A121" s="5"/>
      <c r="B121" s="5" t="s">
        <v>186</v>
      </c>
      <c r="C121" s="130">
        <f t="shared" ref="C121:H121" ca="1" si="45">IF((C118*C120)&lt;C118,(C118*C120),C118)</f>
        <v>0</v>
      </c>
      <c r="D121" s="130">
        <f t="shared" ca="1" si="45"/>
        <v>0</v>
      </c>
      <c r="E121" s="130">
        <f t="shared" ca="1" si="45"/>
        <v>0</v>
      </c>
      <c r="F121" s="130">
        <f t="shared" ca="1" si="45"/>
        <v>0</v>
      </c>
      <c r="G121" s="130">
        <f t="shared" ca="1" si="45"/>
        <v>0</v>
      </c>
      <c r="H121" s="130">
        <f t="shared" ca="1" si="45"/>
        <v>0</v>
      </c>
      <c r="I121" s="5"/>
    </row>
    <row r="122" spans="1:9" ht="13.5" thickBot="1">
      <c r="A122" s="5"/>
      <c r="B122" s="5" t="s">
        <v>187</v>
      </c>
      <c r="C122" s="137">
        <f t="shared" ref="C122:H122" ca="1" si="46">IF((C116-C121)&lt;0,0,(C116-C121))</f>
        <v>0</v>
      </c>
      <c r="D122" s="137">
        <f t="shared" ca="1" si="46"/>
        <v>0</v>
      </c>
      <c r="E122" s="137">
        <f t="shared" ca="1" si="46"/>
        <v>0</v>
      </c>
      <c r="F122" s="137">
        <f t="shared" ca="1" si="46"/>
        <v>0</v>
      </c>
      <c r="G122" s="137">
        <f t="shared" ca="1" si="46"/>
        <v>0</v>
      </c>
      <c r="H122" s="137">
        <f t="shared" ca="1" si="46"/>
        <v>0</v>
      </c>
      <c r="I122" s="5"/>
    </row>
    <row r="126" spans="1:9" ht="15">
      <c r="B126" s="25"/>
    </row>
    <row r="127" spans="1:9" ht="15">
      <c r="B127" s="25"/>
    </row>
  </sheetData>
  <sheetProtection formatColumns="0" selectLockedCells="1"/>
  <mergeCells count="1">
    <mergeCell ref="B1:E1"/>
  </mergeCells>
  <phoneticPr fontId="4" type="noConversion"/>
  <pageMargins left="0.53" right="0.44" top="0.55000000000000004" bottom="0.55000000000000004" header="0.5" footer="0.5"/>
  <pageSetup scale="61" fitToHeight="2" orientation="landscape"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rowBreaks count="2" manualBreakCount="2">
    <brk id="64" max="16383" man="1"/>
    <brk id="124" max="16383" man="1"/>
  </rowBreaks>
</worksheet>
</file>

<file path=xl/worksheets/sheet7.xml><?xml version="1.0" encoding="utf-8"?>
<worksheet xmlns="http://schemas.openxmlformats.org/spreadsheetml/2006/main" xmlns:r="http://schemas.openxmlformats.org/officeDocument/2006/relationships">
  <sheetPr codeName="Sheet10">
    <pageSetUpPr fitToPage="1"/>
  </sheetPr>
  <dimension ref="A1:K81"/>
  <sheetViews>
    <sheetView zoomScaleNormal="100" workbookViewId="0">
      <selection activeCell="K19" sqref="K19"/>
    </sheetView>
  </sheetViews>
  <sheetFormatPr defaultColWidth="11.42578125" defaultRowHeight="15"/>
  <cols>
    <col min="1" max="1" width="23.85546875" style="122" customWidth="1"/>
    <col min="2" max="2" width="14.140625" style="123" bestFit="1" customWidth="1"/>
    <col min="3" max="3" width="13.7109375" style="123" customWidth="1"/>
    <col min="4" max="4" width="11.42578125" style="123" customWidth="1"/>
    <col min="5" max="5" width="12.7109375" style="123" customWidth="1"/>
    <col min="6" max="6" width="14.140625" style="123" bestFit="1" customWidth="1"/>
    <col min="7" max="9" width="11.42578125" style="123"/>
    <col min="10" max="10" width="25.7109375" style="122" customWidth="1"/>
    <col min="11" max="11" width="22.7109375" style="122" customWidth="1"/>
    <col min="12" max="16384" width="11.42578125" style="123"/>
  </cols>
  <sheetData>
    <row r="1" spans="1:11" ht="48">
      <c r="B1" s="26" t="s">
        <v>258</v>
      </c>
      <c r="C1" s="26"/>
      <c r="D1" s="26"/>
      <c r="E1" s="26"/>
      <c r="F1" s="26"/>
      <c r="G1" s="26"/>
      <c r="I1" s="110"/>
      <c r="J1" s="111" t="s">
        <v>230</v>
      </c>
      <c r="K1" s="111" t="s">
        <v>232</v>
      </c>
    </row>
    <row r="2" spans="1:11" ht="94.5">
      <c r="I2" s="110"/>
      <c r="J2" s="111" t="s">
        <v>231</v>
      </c>
      <c r="K2" s="111" t="s">
        <v>233</v>
      </c>
    </row>
    <row r="3" spans="1:11" ht="15.75">
      <c r="A3" s="124" t="s">
        <v>272</v>
      </c>
      <c r="B3" s="124" t="s">
        <v>124</v>
      </c>
      <c r="C3" s="124" t="s">
        <v>229</v>
      </c>
      <c r="D3" s="124" t="s">
        <v>125</v>
      </c>
      <c r="E3" s="124" t="s">
        <v>126</v>
      </c>
      <c r="F3" s="124" t="s">
        <v>127</v>
      </c>
      <c r="I3" s="110" t="s">
        <v>245</v>
      </c>
      <c r="J3" s="112">
        <v>4.1399999999999997</v>
      </c>
      <c r="K3" s="112">
        <v>4.68</v>
      </c>
    </row>
    <row r="4" spans="1:11" ht="15.75">
      <c r="A4" s="125">
        <v>38718</v>
      </c>
      <c r="B4" s="108">
        <v>0</v>
      </c>
      <c r="C4" s="107">
        <v>0</v>
      </c>
      <c r="D4" s="126">
        <f>'3.  LDC Assumptions and Data'!$C$19</f>
        <v>0</v>
      </c>
      <c r="E4" s="108">
        <f t="shared" ref="E4:E27" si="0">(B4*D4)/12</f>
        <v>0</v>
      </c>
      <c r="F4" s="108">
        <f>SUM(B4:C4,E4)</f>
        <v>0</v>
      </c>
      <c r="I4" s="110" t="s">
        <v>244</v>
      </c>
      <c r="J4" s="112">
        <v>4.59</v>
      </c>
      <c r="K4" s="112">
        <v>5.05</v>
      </c>
    </row>
    <row r="5" spans="1:11" ht="15.75">
      <c r="A5" s="125">
        <v>38749</v>
      </c>
      <c r="B5" s="109">
        <f t="shared" ref="B5:B28" si="1">F4</f>
        <v>0</v>
      </c>
      <c r="C5" s="107">
        <v>0</v>
      </c>
      <c r="D5" s="126">
        <f>'3.  LDC Assumptions and Data'!$C$19</f>
        <v>0</v>
      </c>
      <c r="E5" s="108">
        <f t="shared" si="0"/>
        <v>0</v>
      </c>
      <c r="F5" s="108">
        <f t="shared" ref="F5:F27" si="2">SUM(B5:C5,E5)</f>
        <v>0</v>
      </c>
      <c r="I5" s="110" t="s">
        <v>243</v>
      </c>
      <c r="J5" s="112">
        <v>4.59</v>
      </c>
      <c r="K5" s="112">
        <v>4.72</v>
      </c>
    </row>
    <row r="6" spans="1:11" ht="15.75">
      <c r="A6" s="125">
        <v>38777</v>
      </c>
      <c r="B6" s="109">
        <f t="shared" si="1"/>
        <v>0</v>
      </c>
      <c r="C6" s="107">
        <v>0</v>
      </c>
      <c r="D6" s="126">
        <f>'3.  LDC Assumptions and Data'!$C$19</f>
        <v>0</v>
      </c>
      <c r="E6" s="108">
        <f t="shared" si="0"/>
        <v>0</v>
      </c>
      <c r="F6" s="108">
        <f t="shared" si="2"/>
        <v>0</v>
      </c>
      <c r="I6" s="110" t="s">
        <v>242</v>
      </c>
      <c r="J6" s="112">
        <v>4.59</v>
      </c>
      <c r="K6" s="112">
        <v>4.72</v>
      </c>
    </row>
    <row r="7" spans="1:11" ht="15.75">
      <c r="A7" s="125">
        <v>38808</v>
      </c>
      <c r="B7" s="109">
        <f t="shared" si="1"/>
        <v>0</v>
      </c>
      <c r="C7" s="107">
        <v>0</v>
      </c>
      <c r="D7" s="127">
        <v>4.1399999999999999E-2</v>
      </c>
      <c r="E7" s="108">
        <f t="shared" si="0"/>
        <v>0</v>
      </c>
      <c r="F7" s="108">
        <f t="shared" si="2"/>
        <v>0</v>
      </c>
      <c r="I7" s="110" t="s">
        <v>241</v>
      </c>
      <c r="J7" s="112">
        <v>4.59</v>
      </c>
      <c r="K7" s="112">
        <v>4.72</v>
      </c>
    </row>
    <row r="8" spans="1:11" ht="15.75">
      <c r="A8" s="125">
        <v>38838</v>
      </c>
      <c r="B8" s="109">
        <f t="shared" si="1"/>
        <v>0</v>
      </c>
      <c r="C8" s="107">
        <v>0</v>
      </c>
      <c r="D8" s="127">
        <v>4.1399999999999999E-2</v>
      </c>
      <c r="E8" s="108">
        <f t="shared" si="0"/>
        <v>0</v>
      </c>
      <c r="F8" s="108">
        <f t="shared" si="2"/>
        <v>0</v>
      </c>
      <c r="I8" s="110" t="s">
        <v>240</v>
      </c>
      <c r="J8" s="112">
        <v>4.59</v>
      </c>
      <c r="K8" s="112">
        <v>5.18</v>
      </c>
    </row>
    <row r="9" spans="1:11" ht="15.75">
      <c r="A9" s="125">
        <v>38869</v>
      </c>
      <c r="B9" s="109">
        <f t="shared" si="1"/>
        <v>0</v>
      </c>
      <c r="C9" s="107">
        <v>0</v>
      </c>
      <c r="D9" s="127">
        <v>4.1399999999999999E-2</v>
      </c>
      <c r="E9" s="108">
        <f t="shared" si="0"/>
        <v>0</v>
      </c>
      <c r="F9" s="108">
        <f t="shared" si="2"/>
        <v>0</v>
      </c>
      <c r="I9" s="110" t="s">
        <v>239</v>
      </c>
      <c r="J9" s="112">
        <v>5.14</v>
      </c>
      <c r="K9" s="112">
        <v>5.18</v>
      </c>
    </row>
    <row r="10" spans="1:11" ht="15.75">
      <c r="A10" s="125">
        <v>38899</v>
      </c>
      <c r="B10" s="109">
        <f t="shared" si="1"/>
        <v>0</v>
      </c>
      <c r="C10" s="107">
        <v>0</v>
      </c>
      <c r="D10" s="127">
        <v>4.5900000000000003E-2</v>
      </c>
      <c r="E10" s="108">
        <f t="shared" si="0"/>
        <v>0</v>
      </c>
      <c r="F10" s="108">
        <f t="shared" si="2"/>
        <v>0</v>
      </c>
      <c r="I10" s="110" t="s">
        <v>238</v>
      </c>
      <c r="J10" s="112">
        <v>5.14</v>
      </c>
      <c r="K10" s="112">
        <v>5.18</v>
      </c>
    </row>
    <row r="11" spans="1:11" ht="15.75">
      <c r="A11" s="125">
        <v>38930</v>
      </c>
      <c r="B11" s="109">
        <f t="shared" si="1"/>
        <v>0</v>
      </c>
      <c r="C11" s="107">
        <v>0</v>
      </c>
      <c r="D11" s="127">
        <v>4.5900000000000003E-2</v>
      </c>
      <c r="E11" s="108">
        <f t="shared" si="0"/>
        <v>0</v>
      </c>
      <c r="F11" s="108">
        <f t="shared" si="2"/>
        <v>0</v>
      </c>
      <c r="I11" s="110" t="s">
        <v>237</v>
      </c>
      <c r="J11" s="112">
        <v>4.08</v>
      </c>
      <c r="K11" s="112">
        <v>5.18</v>
      </c>
    </row>
    <row r="12" spans="1:11" ht="15.75">
      <c r="A12" s="125">
        <v>38961</v>
      </c>
      <c r="B12" s="109">
        <f t="shared" si="1"/>
        <v>0</v>
      </c>
      <c r="C12" s="107">
        <v>0</v>
      </c>
      <c r="D12" s="127">
        <v>4.5900000000000003E-2</v>
      </c>
      <c r="E12" s="108">
        <f t="shared" si="0"/>
        <v>0</v>
      </c>
      <c r="F12" s="108">
        <f t="shared" si="2"/>
        <v>0</v>
      </c>
      <c r="I12" s="110" t="s">
        <v>236</v>
      </c>
      <c r="J12" s="112">
        <v>3.35</v>
      </c>
      <c r="K12" s="112">
        <v>5.43</v>
      </c>
    </row>
    <row r="13" spans="1:11" ht="15.75">
      <c r="A13" s="125">
        <v>38991</v>
      </c>
      <c r="B13" s="109">
        <f t="shared" si="1"/>
        <v>0</v>
      </c>
      <c r="C13" s="107">
        <v>0</v>
      </c>
      <c r="D13" s="127">
        <v>4.5900000000000003E-2</v>
      </c>
      <c r="E13" s="108">
        <f t="shared" si="0"/>
        <v>0</v>
      </c>
      <c r="F13" s="108">
        <f t="shared" si="2"/>
        <v>0</v>
      </c>
      <c r="I13" s="110" t="s">
        <v>235</v>
      </c>
      <c r="J13" s="112">
        <v>3.35</v>
      </c>
      <c r="K13" s="112">
        <v>5.43</v>
      </c>
    </row>
    <row r="14" spans="1:11" ht="15.75">
      <c r="A14" s="125">
        <v>39022</v>
      </c>
      <c r="B14" s="109">
        <f t="shared" si="1"/>
        <v>0</v>
      </c>
      <c r="C14" s="107">
        <v>0</v>
      </c>
      <c r="D14" s="127">
        <v>4.5900000000000003E-2</v>
      </c>
      <c r="E14" s="108">
        <f t="shared" si="0"/>
        <v>0</v>
      </c>
      <c r="F14" s="108">
        <f t="shared" si="2"/>
        <v>0</v>
      </c>
      <c r="I14" s="110" t="s">
        <v>251</v>
      </c>
      <c r="J14" s="115">
        <v>2.4500000000000002</v>
      </c>
      <c r="K14" s="115">
        <v>6.61</v>
      </c>
    </row>
    <row r="15" spans="1:11" ht="15.75">
      <c r="A15" s="125">
        <v>39052</v>
      </c>
      <c r="B15" s="109">
        <f t="shared" si="1"/>
        <v>0</v>
      </c>
      <c r="C15" s="107">
        <v>0</v>
      </c>
      <c r="D15" s="127">
        <v>4.5900000000000003E-2</v>
      </c>
      <c r="E15" s="108">
        <f t="shared" si="0"/>
        <v>0</v>
      </c>
      <c r="F15" s="108">
        <f t="shared" si="2"/>
        <v>0</v>
      </c>
      <c r="I15" s="110" t="s">
        <v>252</v>
      </c>
      <c r="J15" s="115">
        <v>1</v>
      </c>
      <c r="K15" s="115">
        <v>6.61</v>
      </c>
    </row>
    <row r="16" spans="1:11" ht="15.75">
      <c r="A16" s="125">
        <v>39083</v>
      </c>
      <c r="B16" s="109">
        <f t="shared" si="1"/>
        <v>0</v>
      </c>
      <c r="C16" s="107">
        <v>0</v>
      </c>
      <c r="D16" s="127">
        <v>4.5900000000000003E-2</v>
      </c>
      <c r="E16" s="108">
        <f t="shared" si="0"/>
        <v>0</v>
      </c>
      <c r="F16" s="108">
        <f t="shared" si="2"/>
        <v>0</v>
      </c>
      <c r="I16" s="110" t="s">
        <v>253</v>
      </c>
      <c r="J16" s="115">
        <v>0.55000000000000004</v>
      </c>
      <c r="K16" s="115">
        <v>5.67</v>
      </c>
    </row>
    <row r="17" spans="1:11" ht="15.75">
      <c r="A17" s="125">
        <v>39114</v>
      </c>
      <c r="B17" s="109">
        <f t="shared" si="1"/>
        <v>0</v>
      </c>
      <c r="C17" s="107">
        <v>0</v>
      </c>
      <c r="D17" s="127">
        <v>4.5900000000000003E-2</v>
      </c>
      <c r="E17" s="108">
        <f t="shared" si="0"/>
        <v>0</v>
      </c>
      <c r="F17" s="108">
        <f t="shared" si="2"/>
        <v>0</v>
      </c>
      <c r="I17" s="110" t="s">
        <v>255</v>
      </c>
      <c r="J17" s="115">
        <v>0.55000000000000004</v>
      </c>
      <c r="K17" s="115">
        <v>4.66</v>
      </c>
    </row>
    <row r="18" spans="1:11" ht="15.75">
      <c r="A18" s="125">
        <v>39142</v>
      </c>
      <c r="B18" s="109">
        <f t="shared" si="1"/>
        <v>0</v>
      </c>
      <c r="C18" s="107">
        <v>0</v>
      </c>
      <c r="D18" s="127">
        <v>4.5900000000000003E-2</v>
      </c>
      <c r="E18" s="108">
        <f t="shared" si="0"/>
        <v>0</v>
      </c>
      <c r="F18" s="108">
        <f t="shared" si="2"/>
        <v>0</v>
      </c>
      <c r="I18" s="110" t="s">
        <v>256</v>
      </c>
      <c r="J18" s="115">
        <v>0.55000000000000004</v>
      </c>
      <c r="K18" s="115">
        <v>4.34</v>
      </c>
    </row>
    <row r="19" spans="1:11" ht="15.75">
      <c r="A19" s="125">
        <v>39173</v>
      </c>
      <c r="B19" s="109">
        <f t="shared" si="1"/>
        <v>0</v>
      </c>
      <c r="C19" s="107">
        <v>0</v>
      </c>
      <c r="D19" s="127">
        <v>4.5900000000000003E-2</v>
      </c>
      <c r="E19" s="108">
        <f t="shared" si="0"/>
        <v>0</v>
      </c>
      <c r="F19" s="108">
        <f t="shared" si="2"/>
        <v>0</v>
      </c>
      <c r="I19" s="110" t="s">
        <v>257</v>
      </c>
      <c r="J19" s="115">
        <v>0.55000000000000004</v>
      </c>
      <c r="K19" s="115">
        <v>4.34</v>
      </c>
    </row>
    <row r="20" spans="1:11" ht="15.75">
      <c r="A20" s="125">
        <v>39203</v>
      </c>
      <c r="B20" s="109">
        <f t="shared" si="1"/>
        <v>0</v>
      </c>
      <c r="C20" s="107">
        <v>0</v>
      </c>
      <c r="D20" s="127">
        <v>4.5900000000000003E-2</v>
      </c>
      <c r="E20" s="108">
        <f t="shared" si="0"/>
        <v>0</v>
      </c>
      <c r="F20" s="108">
        <f t="shared" si="2"/>
        <v>0</v>
      </c>
      <c r="I20" s="110" t="s">
        <v>254</v>
      </c>
      <c r="J20" s="115">
        <v>0.89</v>
      </c>
      <c r="K20" s="115">
        <v>4.66</v>
      </c>
    </row>
    <row r="21" spans="1:11">
      <c r="A21" s="125">
        <v>39234</v>
      </c>
      <c r="B21" s="109">
        <f t="shared" si="1"/>
        <v>0</v>
      </c>
      <c r="C21" s="107">
        <v>0</v>
      </c>
      <c r="D21" s="127">
        <v>4.5900000000000003E-2</v>
      </c>
      <c r="E21" s="108">
        <f t="shared" si="0"/>
        <v>0</v>
      </c>
      <c r="F21" s="108">
        <f t="shared" si="2"/>
        <v>0</v>
      </c>
    </row>
    <row r="22" spans="1:11">
      <c r="A22" s="125">
        <v>39264</v>
      </c>
      <c r="B22" s="109">
        <f t="shared" si="1"/>
        <v>0</v>
      </c>
      <c r="C22" s="107">
        <v>0</v>
      </c>
      <c r="D22" s="127">
        <v>4.5900000000000003E-2</v>
      </c>
      <c r="E22" s="108">
        <f t="shared" si="0"/>
        <v>0</v>
      </c>
      <c r="F22" s="108">
        <f t="shared" si="2"/>
        <v>0</v>
      </c>
    </row>
    <row r="23" spans="1:11">
      <c r="A23" s="125">
        <v>39295</v>
      </c>
      <c r="B23" s="109">
        <f t="shared" si="1"/>
        <v>0</v>
      </c>
      <c r="C23" s="107">
        <v>0</v>
      </c>
      <c r="D23" s="127">
        <v>4.5900000000000003E-2</v>
      </c>
      <c r="E23" s="108">
        <f t="shared" si="0"/>
        <v>0</v>
      </c>
      <c r="F23" s="108">
        <f t="shared" si="2"/>
        <v>0</v>
      </c>
      <c r="J23" s="122" t="s">
        <v>234</v>
      </c>
    </row>
    <row r="24" spans="1:11">
      <c r="A24" s="125">
        <v>39326</v>
      </c>
      <c r="B24" s="109">
        <f t="shared" si="1"/>
        <v>0</v>
      </c>
      <c r="C24" s="107">
        <v>0</v>
      </c>
      <c r="D24" s="127">
        <v>4.5900000000000003E-2</v>
      </c>
      <c r="E24" s="108">
        <f t="shared" si="0"/>
        <v>0</v>
      </c>
      <c r="F24" s="108">
        <f t="shared" si="2"/>
        <v>0</v>
      </c>
    </row>
    <row r="25" spans="1:11">
      <c r="A25" s="125">
        <v>39356</v>
      </c>
      <c r="B25" s="109">
        <f t="shared" si="1"/>
        <v>0</v>
      </c>
      <c r="C25" s="107">
        <v>0</v>
      </c>
      <c r="D25" s="127">
        <v>5.1400000000000001E-2</v>
      </c>
      <c r="E25" s="108">
        <f t="shared" si="0"/>
        <v>0</v>
      </c>
      <c r="F25" s="108">
        <f t="shared" si="2"/>
        <v>0</v>
      </c>
    </row>
    <row r="26" spans="1:11">
      <c r="A26" s="125">
        <v>39387</v>
      </c>
      <c r="B26" s="109">
        <f t="shared" si="1"/>
        <v>0</v>
      </c>
      <c r="C26" s="107">
        <v>0</v>
      </c>
      <c r="D26" s="127">
        <v>5.1400000000000001E-2</v>
      </c>
      <c r="E26" s="108">
        <f t="shared" si="0"/>
        <v>0</v>
      </c>
      <c r="F26" s="108">
        <f t="shared" si="2"/>
        <v>0</v>
      </c>
    </row>
    <row r="27" spans="1:11">
      <c r="A27" s="125">
        <v>39417</v>
      </c>
      <c r="B27" s="109">
        <f t="shared" si="1"/>
        <v>0</v>
      </c>
      <c r="C27" s="107">
        <v>0</v>
      </c>
      <c r="D27" s="127">
        <v>5.1400000000000001E-2</v>
      </c>
      <c r="E27" s="108">
        <f t="shared" si="0"/>
        <v>0</v>
      </c>
      <c r="F27" s="108">
        <f t="shared" si="2"/>
        <v>0</v>
      </c>
    </row>
    <row r="28" spans="1:11">
      <c r="A28" s="125">
        <v>39448</v>
      </c>
      <c r="B28" s="109">
        <f t="shared" si="1"/>
        <v>0</v>
      </c>
      <c r="C28" s="107">
        <v>0</v>
      </c>
      <c r="D28" s="127">
        <v>5.1400000000000001E-2</v>
      </c>
      <c r="E28" s="108">
        <f t="shared" ref="E28:E80" si="3">(B28*D28)/12</f>
        <v>0</v>
      </c>
      <c r="F28" s="108">
        <f t="shared" ref="F28:F80" si="4">SUM(B28:C28,E28)</f>
        <v>0</v>
      </c>
    </row>
    <row r="29" spans="1:11">
      <c r="A29" s="125">
        <v>39479</v>
      </c>
      <c r="B29" s="109">
        <f t="shared" ref="B29:B80" si="5">F28</f>
        <v>0</v>
      </c>
      <c r="C29" s="107">
        <v>0</v>
      </c>
      <c r="D29" s="127">
        <v>5.1400000000000001E-2</v>
      </c>
      <c r="E29" s="108">
        <f t="shared" si="3"/>
        <v>0</v>
      </c>
      <c r="F29" s="108">
        <f t="shared" si="4"/>
        <v>0</v>
      </c>
    </row>
    <row r="30" spans="1:11">
      <c r="A30" s="125">
        <v>39508</v>
      </c>
      <c r="B30" s="109">
        <f t="shared" si="5"/>
        <v>0</v>
      </c>
      <c r="C30" s="107">
        <v>0</v>
      </c>
      <c r="D30" s="127">
        <v>5.1400000000000001E-2</v>
      </c>
      <c r="E30" s="108">
        <f t="shared" si="3"/>
        <v>0</v>
      </c>
      <c r="F30" s="108">
        <f t="shared" si="4"/>
        <v>0</v>
      </c>
    </row>
    <row r="31" spans="1:11">
      <c r="A31" s="125">
        <v>39539</v>
      </c>
      <c r="B31" s="109">
        <f t="shared" si="5"/>
        <v>0</v>
      </c>
      <c r="C31" s="107">
        <v>0</v>
      </c>
      <c r="D31" s="127">
        <v>4.0800000000000003E-2</v>
      </c>
      <c r="E31" s="108">
        <f t="shared" si="3"/>
        <v>0</v>
      </c>
      <c r="F31" s="108">
        <f t="shared" si="4"/>
        <v>0</v>
      </c>
      <c r="J31" s="122" t="s">
        <v>234</v>
      </c>
    </row>
    <row r="32" spans="1:11">
      <c r="A32" s="125">
        <v>39569</v>
      </c>
      <c r="B32" s="109">
        <f t="shared" si="5"/>
        <v>0</v>
      </c>
      <c r="C32" s="107">
        <v>0</v>
      </c>
      <c r="D32" s="127">
        <v>4.0800000000000003E-2</v>
      </c>
      <c r="E32" s="108">
        <f t="shared" si="3"/>
        <v>0</v>
      </c>
      <c r="F32" s="108">
        <f t="shared" si="4"/>
        <v>0</v>
      </c>
    </row>
    <row r="33" spans="1:10">
      <c r="A33" s="125">
        <v>39600</v>
      </c>
      <c r="B33" s="109">
        <f t="shared" si="5"/>
        <v>0</v>
      </c>
      <c r="C33" s="107">
        <v>0</v>
      </c>
      <c r="D33" s="127">
        <v>4.0800000000000003E-2</v>
      </c>
      <c r="E33" s="108">
        <f t="shared" si="3"/>
        <v>0</v>
      </c>
      <c r="F33" s="108">
        <f t="shared" si="4"/>
        <v>0</v>
      </c>
    </row>
    <row r="34" spans="1:10">
      <c r="A34" s="125">
        <v>39630</v>
      </c>
      <c r="B34" s="109">
        <f t="shared" si="5"/>
        <v>0</v>
      </c>
      <c r="C34" s="107">
        <v>0</v>
      </c>
      <c r="D34" s="127">
        <v>3.3500000000000002E-2</v>
      </c>
      <c r="E34" s="108">
        <f t="shared" si="3"/>
        <v>0</v>
      </c>
      <c r="F34" s="108">
        <f t="shared" si="4"/>
        <v>0</v>
      </c>
    </row>
    <row r="35" spans="1:10">
      <c r="A35" s="125">
        <v>39661</v>
      </c>
      <c r="B35" s="109">
        <f t="shared" si="5"/>
        <v>0</v>
      </c>
      <c r="C35" s="107">
        <v>0</v>
      </c>
      <c r="D35" s="127">
        <v>3.3500000000000002E-2</v>
      </c>
      <c r="E35" s="108">
        <f t="shared" si="3"/>
        <v>0</v>
      </c>
      <c r="F35" s="108">
        <f t="shared" si="4"/>
        <v>0</v>
      </c>
      <c r="J35" s="122" t="s">
        <v>234</v>
      </c>
    </row>
    <row r="36" spans="1:10">
      <c r="A36" s="125">
        <v>39692</v>
      </c>
      <c r="B36" s="109">
        <f t="shared" si="5"/>
        <v>0</v>
      </c>
      <c r="C36" s="107">
        <v>0</v>
      </c>
      <c r="D36" s="127">
        <v>3.3500000000000002E-2</v>
      </c>
      <c r="E36" s="108">
        <f t="shared" si="3"/>
        <v>0</v>
      </c>
      <c r="F36" s="108">
        <f t="shared" si="4"/>
        <v>0</v>
      </c>
    </row>
    <row r="37" spans="1:10">
      <c r="A37" s="125">
        <v>39722</v>
      </c>
      <c r="B37" s="109">
        <f t="shared" si="5"/>
        <v>0</v>
      </c>
      <c r="C37" s="107">
        <v>0</v>
      </c>
      <c r="D37" s="127">
        <v>3.3500000000000002E-2</v>
      </c>
      <c r="E37" s="108">
        <f t="shared" si="3"/>
        <v>0</v>
      </c>
      <c r="F37" s="108">
        <f t="shared" si="4"/>
        <v>0</v>
      </c>
    </row>
    <row r="38" spans="1:10">
      <c r="A38" s="125">
        <v>39753</v>
      </c>
      <c r="B38" s="109">
        <f t="shared" si="5"/>
        <v>0</v>
      </c>
      <c r="C38" s="107"/>
      <c r="D38" s="127">
        <v>3.3500000000000002E-2</v>
      </c>
      <c r="E38" s="108">
        <f t="shared" si="3"/>
        <v>0</v>
      </c>
      <c r="F38" s="108">
        <f t="shared" si="4"/>
        <v>0</v>
      </c>
    </row>
    <row r="39" spans="1:10">
      <c r="A39" s="125">
        <v>39783</v>
      </c>
      <c r="B39" s="109">
        <f t="shared" si="5"/>
        <v>0</v>
      </c>
      <c r="C39" s="107"/>
      <c r="D39" s="127">
        <v>3.3500000000000002E-2</v>
      </c>
      <c r="E39" s="108">
        <f t="shared" si="3"/>
        <v>0</v>
      </c>
      <c r="F39" s="108">
        <f t="shared" si="4"/>
        <v>0</v>
      </c>
      <c r="J39" s="122" t="s">
        <v>234</v>
      </c>
    </row>
    <row r="40" spans="1:10">
      <c r="A40" s="125">
        <v>39814</v>
      </c>
      <c r="B40" s="109">
        <f t="shared" si="5"/>
        <v>0</v>
      </c>
      <c r="C40" s="107"/>
      <c r="D40" s="127">
        <v>2.4500000000000001E-2</v>
      </c>
      <c r="E40" s="108">
        <f t="shared" si="3"/>
        <v>0</v>
      </c>
      <c r="F40" s="108">
        <f t="shared" si="4"/>
        <v>0</v>
      </c>
    </row>
    <row r="41" spans="1:10">
      <c r="A41" s="125">
        <v>39845</v>
      </c>
      <c r="B41" s="109">
        <f t="shared" si="5"/>
        <v>0</v>
      </c>
      <c r="C41" s="107"/>
      <c r="D41" s="127">
        <v>2.4500000000000001E-2</v>
      </c>
      <c r="E41" s="108">
        <f t="shared" si="3"/>
        <v>0</v>
      </c>
      <c r="F41" s="108">
        <f t="shared" si="4"/>
        <v>0</v>
      </c>
    </row>
    <row r="42" spans="1:10">
      <c r="A42" s="125">
        <v>39873</v>
      </c>
      <c r="B42" s="109">
        <f t="shared" si="5"/>
        <v>0</v>
      </c>
      <c r="C42" s="107"/>
      <c r="D42" s="127">
        <v>2.4500000000000001E-2</v>
      </c>
      <c r="E42" s="108">
        <f t="shared" si="3"/>
        <v>0</v>
      </c>
      <c r="F42" s="108">
        <f t="shared" si="4"/>
        <v>0</v>
      </c>
    </row>
    <row r="43" spans="1:10">
      <c r="A43" s="125">
        <v>39904</v>
      </c>
      <c r="B43" s="109">
        <f t="shared" si="5"/>
        <v>0</v>
      </c>
      <c r="C43" s="107"/>
      <c r="D43" s="127">
        <v>0.01</v>
      </c>
      <c r="E43" s="108">
        <f t="shared" si="3"/>
        <v>0</v>
      </c>
      <c r="F43" s="108">
        <f t="shared" si="4"/>
        <v>0</v>
      </c>
      <c r="J43" s="122" t="s">
        <v>234</v>
      </c>
    </row>
    <row r="44" spans="1:10">
      <c r="A44" s="125">
        <v>39934</v>
      </c>
      <c r="B44" s="109">
        <f t="shared" si="5"/>
        <v>0</v>
      </c>
      <c r="C44" s="107"/>
      <c r="D44" s="127">
        <v>0.01</v>
      </c>
      <c r="E44" s="108">
        <f t="shared" si="3"/>
        <v>0</v>
      </c>
      <c r="F44" s="108">
        <f t="shared" si="4"/>
        <v>0</v>
      </c>
    </row>
    <row r="45" spans="1:10">
      <c r="A45" s="125">
        <v>39965</v>
      </c>
      <c r="B45" s="109">
        <f t="shared" si="5"/>
        <v>0</v>
      </c>
      <c r="C45" s="107"/>
      <c r="D45" s="127">
        <v>0.01</v>
      </c>
      <c r="E45" s="108">
        <f t="shared" si="3"/>
        <v>0</v>
      </c>
      <c r="F45" s="108">
        <f t="shared" si="4"/>
        <v>0</v>
      </c>
    </row>
    <row r="46" spans="1:10">
      <c r="A46" s="125">
        <v>39995</v>
      </c>
      <c r="B46" s="109">
        <f t="shared" si="5"/>
        <v>0</v>
      </c>
      <c r="C46" s="107"/>
      <c r="D46" s="127">
        <v>5.4999999999999997E-3</v>
      </c>
      <c r="E46" s="108">
        <f t="shared" si="3"/>
        <v>0</v>
      </c>
      <c r="F46" s="108">
        <f t="shared" si="4"/>
        <v>0</v>
      </c>
    </row>
    <row r="47" spans="1:10">
      <c r="A47" s="125">
        <v>40026</v>
      </c>
      <c r="B47" s="109">
        <f t="shared" si="5"/>
        <v>0</v>
      </c>
      <c r="C47" s="107"/>
      <c r="D47" s="127">
        <v>5.4999999999999997E-3</v>
      </c>
      <c r="E47" s="108">
        <f t="shared" si="3"/>
        <v>0</v>
      </c>
      <c r="F47" s="108">
        <f t="shared" si="4"/>
        <v>0</v>
      </c>
      <c r="J47" s="122" t="s">
        <v>234</v>
      </c>
    </row>
    <row r="48" spans="1:10">
      <c r="A48" s="125">
        <v>40057</v>
      </c>
      <c r="B48" s="109">
        <f t="shared" si="5"/>
        <v>0</v>
      </c>
      <c r="C48" s="107"/>
      <c r="D48" s="127">
        <v>5.4999999999999997E-3</v>
      </c>
      <c r="E48" s="108">
        <f t="shared" si="3"/>
        <v>0</v>
      </c>
      <c r="F48" s="108">
        <f t="shared" si="4"/>
        <v>0</v>
      </c>
    </row>
    <row r="49" spans="1:10">
      <c r="A49" s="125">
        <v>40087</v>
      </c>
      <c r="B49" s="109">
        <f t="shared" si="5"/>
        <v>0</v>
      </c>
      <c r="C49" s="107"/>
      <c r="D49" s="127">
        <v>5.4999999999999997E-3</v>
      </c>
      <c r="E49" s="108">
        <f t="shared" si="3"/>
        <v>0</v>
      </c>
      <c r="F49" s="108">
        <f t="shared" si="4"/>
        <v>0</v>
      </c>
    </row>
    <row r="50" spans="1:10">
      <c r="A50" s="125">
        <v>40118</v>
      </c>
      <c r="B50" s="109">
        <f t="shared" si="5"/>
        <v>0</v>
      </c>
      <c r="C50" s="107"/>
      <c r="D50" s="127">
        <v>5.4999999999999997E-3</v>
      </c>
      <c r="E50" s="108">
        <f t="shared" si="3"/>
        <v>0</v>
      </c>
      <c r="F50" s="108">
        <f t="shared" si="4"/>
        <v>0</v>
      </c>
    </row>
    <row r="51" spans="1:10">
      <c r="A51" s="125">
        <v>40148</v>
      </c>
      <c r="B51" s="109">
        <f t="shared" si="5"/>
        <v>0</v>
      </c>
      <c r="C51" s="107"/>
      <c r="D51" s="127">
        <v>5.4999999999999997E-3</v>
      </c>
      <c r="E51" s="108">
        <f t="shared" si="3"/>
        <v>0</v>
      </c>
      <c r="F51" s="108">
        <f t="shared" si="4"/>
        <v>0</v>
      </c>
      <c r="J51" s="122" t="s">
        <v>234</v>
      </c>
    </row>
    <row r="52" spans="1:10">
      <c r="A52" s="125">
        <v>40179</v>
      </c>
      <c r="B52" s="109">
        <f t="shared" si="5"/>
        <v>0</v>
      </c>
      <c r="C52" s="107"/>
      <c r="D52" s="127">
        <v>5.4999999999999997E-3</v>
      </c>
      <c r="E52" s="108">
        <f t="shared" si="3"/>
        <v>0</v>
      </c>
      <c r="F52" s="108">
        <f t="shared" si="4"/>
        <v>0</v>
      </c>
    </row>
    <row r="53" spans="1:10">
      <c r="A53" s="125">
        <v>40210</v>
      </c>
      <c r="B53" s="109">
        <f t="shared" si="5"/>
        <v>0</v>
      </c>
      <c r="C53" s="107"/>
      <c r="D53" s="127">
        <v>5.4999999999999997E-3</v>
      </c>
      <c r="E53" s="108">
        <f t="shared" si="3"/>
        <v>0</v>
      </c>
      <c r="F53" s="108">
        <f t="shared" si="4"/>
        <v>0</v>
      </c>
    </row>
    <row r="54" spans="1:10">
      <c r="A54" s="125">
        <v>40238</v>
      </c>
      <c r="B54" s="109">
        <f t="shared" si="5"/>
        <v>0</v>
      </c>
      <c r="C54" s="107"/>
      <c r="D54" s="127">
        <v>5.4999999999999997E-3</v>
      </c>
      <c r="E54" s="108">
        <f t="shared" si="3"/>
        <v>0</v>
      </c>
      <c r="F54" s="108">
        <f t="shared" si="4"/>
        <v>0</v>
      </c>
    </row>
    <row r="55" spans="1:10">
      <c r="A55" s="125">
        <v>40269</v>
      </c>
      <c r="B55" s="109">
        <f t="shared" si="5"/>
        <v>0</v>
      </c>
      <c r="C55" s="107"/>
      <c r="D55" s="127">
        <v>5.4999999999999997E-3</v>
      </c>
      <c r="E55" s="108">
        <f t="shared" si="3"/>
        <v>0</v>
      </c>
      <c r="F55" s="108">
        <f t="shared" si="4"/>
        <v>0</v>
      </c>
      <c r="J55" s="122" t="s">
        <v>234</v>
      </c>
    </row>
    <row r="56" spans="1:10">
      <c r="A56" s="125">
        <v>40299</v>
      </c>
      <c r="B56" s="109">
        <f t="shared" si="5"/>
        <v>0</v>
      </c>
      <c r="C56" s="107"/>
      <c r="D56" s="127">
        <v>5.4999999999999997E-3</v>
      </c>
      <c r="E56" s="108">
        <f t="shared" si="3"/>
        <v>0</v>
      </c>
      <c r="F56" s="108">
        <f t="shared" si="4"/>
        <v>0</v>
      </c>
    </row>
    <row r="57" spans="1:10">
      <c r="A57" s="125">
        <v>40330</v>
      </c>
      <c r="B57" s="109">
        <f t="shared" si="5"/>
        <v>0</v>
      </c>
      <c r="C57" s="107"/>
      <c r="D57" s="127">
        <v>5.4999999999999997E-3</v>
      </c>
      <c r="E57" s="108">
        <f t="shared" si="3"/>
        <v>0</v>
      </c>
      <c r="F57" s="108">
        <f t="shared" si="4"/>
        <v>0</v>
      </c>
    </row>
    <row r="58" spans="1:10">
      <c r="A58" s="125">
        <v>40360</v>
      </c>
      <c r="B58" s="109">
        <f t="shared" si="5"/>
        <v>0</v>
      </c>
      <c r="C58" s="107"/>
      <c r="D58" s="127">
        <v>8.8999999999999999E-3</v>
      </c>
      <c r="E58" s="108">
        <f t="shared" si="3"/>
        <v>0</v>
      </c>
      <c r="F58" s="108">
        <f t="shared" si="4"/>
        <v>0</v>
      </c>
    </row>
    <row r="59" spans="1:10">
      <c r="A59" s="125">
        <v>40391</v>
      </c>
      <c r="B59" s="109">
        <f t="shared" si="5"/>
        <v>0</v>
      </c>
      <c r="C59" s="107"/>
      <c r="D59" s="127">
        <v>8.8999999999999999E-3</v>
      </c>
      <c r="E59" s="108">
        <f t="shared" si="3"/>
        <v>0</v>
      </c>
      <c r="F59" s="108">
        <f t="shared" si="4"/>
        <v>0</v>
      </c>
    </row>
    <row r="60" spans="1:10">
      <c r="A60" s="125">
        <v>40422</v>
      </c>
      <c r="B60" s="109">
        <f t="shared" si="5"/>
        <v>0</v>
      </c>
      <c r="C60" s="107"/>
      <c r="D60" s="127">
        <v>8.8999999999999999E-3</v>
      </c>
      <c r="E60" s="108">
        <f t="shared" si="3"/>
        <v>0</v>
      </c>
      <c r="F60" s="108">
        <f t="shared" si="4"/>
        <v>0</v>
      </c>
    </row>
    <row r="61" spans="1:10">
      <c r="A61" s="125">
        <v>40452</v>
      </c>
      <c r="B61" s="109">
        <f t="shared" si="5"/>
        <v>0</v>
      </c>
      <c r="C61" s="107"/>
      <c r="D61" s="127">
        <v>8.8999999999999999E-3</v>
      </c>
      <c r="E61" s="108">
        <f t="shared" si="3"/>
        <v>0</v>
      </c>
      <c r="F61" s="108">
        <f t="shared" si="4"/>
        <v>0</v>
      </c>
    </row>
    <row r="62" spans="1:10">
      <c r="A62" s="125">
        <v>40483</v>
      </c>
      <c r="B62" s="109">
        <f t="shared" si="5"/>
        <v>0</v>
      </c>
      <c r="C62" s="107">
        <f>1*603</f>
        <v>603</v>
      </c>
      <c r="D62" s="127">
        <v>8.8999999999999999E-3</v>
      </c>
      <c r="E62" s="108">
        <f t="shared" si="3"/>
        <v>0</v>
      </c>
      <c r="F62" s="108">
        <f t="shared" si="4"/>
        <v>603</v>
      </c>
    </row>
    <row r="63" spans="1:10">
      <c r="A63" s="125">
        <v>40513</v>
      </c>
      <c r="B63" s="109">
        <f t="shared" si="5"/>
        <v>603</v>
      </c>
      <c r="C63" s="107">
        <f t="shared" ref="C63:C67" si="6">1*603</f>
        <v>603</v>
      </c>
      <c r="D63" s="127">
        <v>8.8999999999999999E-3</v>
      </c>
      <c r="E63" s="108">
        <f t="shared" si="3"/>
        <v>0.44722499999999998</v>
      </c>
      <c r="F63" s="108">
        <f t="shared" si="4"/>
        <v>1206.4472249999999</v>
      </c>
    </row>
    <row r="64" spans="1:10">
      <c r="A64" s="125">
        <v>40544</v>
      </c>
      <c r="B64" s="109">
        <f t="shared" si="5"/>
        <v>1206.4472249999999</v>
      </c>
      <c r="C64" s="107">
        <f t="shared" si="6"/>
        <v>603</v>
      </c>
      <c r="D64" s="127">
        <v>8.8999999999999999E-3</v>
      </c>
      <c r="E64" s="108">
        <f t="shared" si="3"/>
        <v>0.8947816918749999</v>
      </c>
      <c r="F64" s="108">
        <f t="shared" si="4"/>
        <v>1810.342006691875</v>
      </c>
    </row>
    <row r="65" spans="1:6">
      <c r="A65" s="125">
        <v>40575</v>
      </c>
      <c r="B65" s="109">
        <f t="shared" si="5"/>
        <v>1810.342006691875</v>
      </c>
      <c r="C65" s="107">
        <f t="shared" si="6"/>
        <v>603</v>
      </c>
      <c r="D65" s="127">
        <v>8.8999999999999999E-3</v>
      </c>
      <c r="E65" s="108">
        <f t="shared" si="3"/>
        <v>1.3426703216298073</v>
      </c>
      <c r="F65" s="108">
        <f t="shared" si="4"/>
        <v>2414.6846770135048</v>
      </c>
    </row>
    <row r="66" spans="1:6">
      <c r="A66" s="125">
        <v>40603</v>
      </c>
      <c r="B66" s="109">
        <f t="shared" si="5"/>
        <v>2414.6846770135048</v>
      </c>
      <c r="C66" s="107">
        <f t="shared" si="6"/>
        <v>603</v>
      </c>
      <c r="D66" s="127">
        <v>8.8999999999999999E-3</v>
      </c>
      <c r="E66" s="108">
        <f t="shared" si="3"/>
        <v>1.7908911354516828</v>
      </c>
      <c r="F66" s="108">
        <f t="shared" si="4"/>
        <v>3019.4755681489564</v>
      </c>
    </row>
    <row r="67" spans="1:6">
      <c r="A67" s="125">
        <v>40634</v>
      </c>
      <c r="B67" s="109">
        <f t="shared" si="5"/>
        <v>3019.4755681489564</v>
      </c>
      <c r="C67" s="107">
        <f t="shared" si="6"/>
        <v>603</v>
      </c>
      <c r="D67" s="127">
        <v>8.8999999999999999E-3</v>
      </c>
      <c r="E67" s="108">
        <f t="shared" si="3"/>
        <v>2.2394443797104757</v>
      </c>
      <c r="F67" s="108">
        <f t="shared" si="4"/>
        <v>3624.7150125286671</v>
      </c>
    </row>
    <row r="68" spans="1:6">
      <c r="A68" s="125">
        <v>40664</v>
      </c>
      <c r="B68" s="109">
        <f t="shared" si="5"/>
        <v>3624.7150125286671</v>
      </c>
      <c r="C68" s="107"/>
      <c r="D68" s="127"/>
      <c r="E68" s="108">
        <f t="shared" si="3"/>
        <v>0</v>
      </c>
      <c r="F68" s="108">
        <f t="shared" si="4"/>
        <v>3624.7150125286671</v>
      </c>
    </row>
    <row r="69" spans="1:6">
      <c r="A69" s="125">
        <v>40695</v>
      </c>
      <c r="B69" s="109">
        <f t="shared" si="5"/>
        <v>3624.7150125286671</v>
      </c>
      <c r="C69" s="107"/>
      <c r="D69" s="127"/>
      <c r="E69" s="108">
        <f t="shared" si="3"/>
        <v>0</v>
      </c>
      <c r="F69" s="108">
        <f t="shared" si="4"/>
        <v>3624.7150125286671</v>
      </c>
    </row>
    <row r="70" spans="1:6">
      <c r="A70" s="125">
        <v>40725</v>
      </c>
      <c r="B70" s="109">
        <f t="shared" si="5"/>
        <v>3624.7150125286671</v>
      </c>
      <c r="C70" s="107"/>
      <c r="D70" s="127"/>
      <c r="E70" s="108">
        <f t="shared" si="3"/>
        <v>0</v>
      </c>
      <c r="F70" s="108">
        <f t="shared" si="4"/>
        <v>3624.7150125286671</v>
      </c>
    </row>
    <row r="71" spans="1:6">
      <c r="A71" s="125">
        <v>40756</v>
      </c>
      <c r="B71" s="109">
        <f t="shared" si="5"/>
        <v>3624.7150125286671</v>
      </c>
      <c r="C71" s="107"/>
      <c r="D71" s="127"/>
      <c r="E71" s="108">
        <f t="shared" si="3"/>
        <v>0</v>
      </c>
      <c r="F71" s="108">
        <f t="shared" si="4"/>
        <v>3624.7150125286671</v>
      </c>
    </row>
    <row r="72" spans="1:6">
      <c r="A72" s="125">
        <v>40787</v>
      </c>
      <c r="B72" s="109">
        <f t="shared" si="5"/>
        <v>3624.7150125286671</v>
      </c>
      <c r="C72" s="107"/>
      <c r="D72" s="127"/>
      <c r="E72" s="108">
        <f t="shared" si="3"/>
        <v>0</v>
      </c>
      <c r="F72" s="108">
        <f t="shared" si="4"/>
        <v>3624.7150125286671</v>
      </c>
    </row>
    <row r="73" spans="1:6">
      <c r="A73" s="125">
        <v>40817</v>
      </c>
      <c r="B73" s="109">
        <f t="shared" si="5"/>
        <v>3624.7150125286671</v>
      </c>
      <c r="C73" s="107"/>
      <c r="D73" s="127"/>
      <c r="E73" s="108">
        <f t="shared" si="3"/>
        <v>0</v>
      </c>
      <c r="F73" s="108">
        <f t="shared" si="4"/>
        <v>3624.7150125286671</v>
      </c>
    </row>
    <row r="74" spans="1:6">
      <c r="A74" s="125">
        <v>40848</v>
      </c>
      <c r="B74" s="109">
        <f t="shared" si="5"/>
        <v>3624.7150125286671</v>
      </c>
      <c r="C74" s="107"/>
      <c r="D74" s="127"/>
      <c r="E74" s="108">
        <f t="shared" si="3"/>
        <v>0</v>
      </c>
      <c r="F74" s="108">
        <f t="shared" si="4"/>
        <v>3624.7150125286671</v>
      </c>
    </row>
    <row r="75" spans="1:6">
      <c r="A75" s="125">
        <v>40878</v>
      </c>
      <c r="B75" s="109">
        <f t="shared" si="5"/>
        <v>3624.7150125286671</v>
      </c>
      <c r="C75" s="107"/>
      <c r="D75" s="127"/>
      <c r="E75" s="108">
        <f t="shared" si="3"/>
        <v>0</v>
      </c>
      <c r="F75" s="108">
        <f t="shared" si="4"/>
        <v>3624.7150125286671</v>
      </c>
    </row>
    <row r="76" spans="1:6">
      <c r="A76" s="125">
        <v>40909</v>
      </c>
      <c r="B76" s="109">
        <f t="shared" si="5"/>
        <v>3624.7150125286671</v>
      </c>
      <c r="C76" s="107"/>
      <c r="D76" s="127"/>
      <c r="E76" s="108">
        <f t="shared" si="3"/>
        <v>0</v>
      </c>
      <c r="F76" s="108">
        <f t="shared" si="4"/>
        <v>3624.7150125286671</v>
      </c>
    </row>
    <row r="77" spans="1:6">
      <c r="A77" s="125">
        <v>40940</v>
      </c>
      <c r="B77" s="109">
        <f t="shared" si="5"/>
        <v>3624.7150125286671</v>
      </c>
      <c r="C77" s="107"/>
      <c r="D77" s="127"/>
      <c r="E77" s="108">
        <f t="shared" si="3"/>
        <v>0</v>
      </c>
      <c r="F77" s="108">
        <f t="shared" si="4"/>
        <v>3624.7150125286671</v>
      </c>
    </row>
    <row r="78" spans="1:6">
      <c r="A78" s="125">
        <v>40969</v>
      </c>
      <c r="B78" s="109">
        <f t="shared" si="5"/>
        <v>3624.7150125286671</v>
      </c>
      <c r="C78" s="107"/>
      <c r="D78" s="127"/>
      <c r="E78" s="108">
        <f t="shared" si="3"/>
        <v>0</v>
      </c>
      <c r="F78" s="108">
        <f t="shared" si="4"/>
        <v>3624.7150125286671</v>
      </c>
    </row>
    <row r="79" spans="1:6">
      <c r="A79" s="125">
        <v>41000</v>
      </c>
      <c r="B79" s="109">
        <f t="shared" si="5"/>
        <v>3624.7150125286671</v>
      </c>
      <c r="C79" s="107"/>
      <c r="D79" s="127"/>
      <c r="E79" s="108">
        <f t="shared" si="3"/>
        <v>0</v>
      </c>
      <c r="F79" s="108">
        <f t="shared" si="4"/>
        <v>3624.7150125286671</v>
      </c>
    </row>
    <row r="80" spans="1:6">
      <c r="A80" s="125">
        <v>41030</v>
      </c>
      <c r="B80" s="109">
        <f t="shared" si="5"/>
        <v>3624.7150125286671</v>
      </c>
      <c r="C80" s="107">
        <v>0</v>
      </c>
      <c r="D80" s="127"/>
      <c r="E80" s="108">
        <f t="shared" si="3"/>
        <v>0</v>
      </c>
      <c r="F80" s="108">
        <f t="shared" si="4"/>
        <v>3624.7150125286671</v>
      </c>
    </row>
    <row r="81" spans="3:6" ht="15.75" thickBot="1">
      <c r="C81" s="116">
        <f>SUM(C4:C80)</f>
        <v>3618</v>
      </c>
      <c r="E81" s="116">
        <f>SUM(E4:E80)</f>
        <v>6.715012528666966</v>
      </c>
      <c r="F81" s="51"/>
    </row>
  </sheetData>
  <phoneticPr fontId="4" type="noConversion"/>
  <pageMargins left="0.75" right="0.75" top="1" bottom="1" header="0.5" footer="0.5"/>
  <pageSetup scale="49" orientation="portrait" r:id="rId1"/>
  <headerFooter alignWithMargins="0">
    <oddFooter>&amp;CThis model is the sole and direct responsibility of the user. The user is free to change the model in any way to suit individual needs. There is no guarantee that utilization of this model or its inherent calculations will be accepted by the OEB.</oddFooter>
  </headerFooter>
</worksheet>
</file>

<file path=xl/worksheets/sheet8.xml><?xml version="1.0" encoding="utf-8"?>
<worksheet xmlns="http://schemas.openxmlformats.org/spreadsheetml/2006/main" xmlns:r="http://schemas.openxmlformats.org/officeDocument/2006/relationships">
  <dimension ref="B1:C20"/>
  <sheetViews>
    <sheetView zoomScaleNormal="100" workbookViewId="0">
      <selection activeCell="K19" sqref="K19"/>
    </sheetView>
  </sheetViews>
  <sheetFormatPr defaultRowHeight="12.75"/>
  <cols>
    <col min="1" max="1" width="9.140625" style="7"/>
    <col min="2" max="2" width="38.5703125" style="7" customWidth="1"/>
    <col min="3" max="3" width="18.28515625" style="7" customWidth="1"/>
    <col min="4" max="16384" width="9.140625" style="7"/>
  </cols>
  <sheetData>
    <row r="1" spans="2:3" ht="20.25">
      <c r="B1" s="26" t="s">
        <v>259</v>
      </c>
    </row>
    <row r="4" spans="2:3">
      <c r="B4" s="117" t="s">
        <v>268</v>
      </c>
      <c r="C4" s="117" t="s">
        <v>267</v>
      </c>
    </row>
    <row r="5" spans="2:3">
      <c r="B5" s="118" t="s">
        <v>260</v>
      </c>
      <c r="C5" s="119">
        <f ca="1">'4. Smart Meter Rev Req'!E55</f>
        <v>0</v>
      </c>
    </row>
    <row r="6" spans="2:3">
      <c r="B6" s="118" t="s">
        <v>261</v>
      </c>
      <c r="C6" s="119">
        <f ca="1">'4. Smart Meter Rev Req'!H55</f>
        <v>0</v>
      </c>
    </row>
    <row r="7" spans="2:3">
      <c r="B7" s="118" t="s">
        <v>262</v>
      </c>
      <c r="C7" s="119">
        <f ca="1">'4. Smart Meter Rev Req'!K55</f>
        <v>0</v>
      </c>
    </row>
    <row r="8" spans="2:3">
      <c r="B8" s="118" t="s">
        <v>263</v>
      </c>
      <c r="C8" s="119">
        <f ca="1">'4. Smart Meter Rev Req'!N55</f>
        <v>11235.202846494298</v>
      </c>
    </row>
    <row r="9" spans="2:3">
      <c r="B9" s="118" t="s">
        <v>264</v>
      </c>
      <c r="C9" s="119">
        <f ca="1">'4. Smart Meter Rev Req'!Q55</f>
        <v>14602.750287853069</v>
      </c>
    </row>
    <row r="10" spans="2:3">
      <c r="B10" s="118" t="s">
        <v>265</v>
      </c>
      <c r="C10" s="119">
        <f ca="1">'4. Smart Meter Rev Req'!T55</f>
        <v>15092.325744050773</v>
      </c>
    </row>
    <row r="11" spans="2:3" ht="13.5" thickBot="1">
      <c r="B11" s="7" t="s">
        <v>266</v>
      </c>
      <c r="C11" s="120">
        <f ca="1">SUM(C5:C10)</f>
        <v>40930.278878398138</v>
      </c>
    </row>
    <row r="13" spans="2:3">
      <c r="B13" s="7" t="s">
        <v>269</v>
      </c>
      <c r="C13" s="121">
        <f>-'7. Funding Adder Collected'!C81</f>
        <v>-3618</v>
      </c>
    </row>
    <row r="14" spans="2:3">
      <c r="B14" s="7" t="s">
        <v>270</v>
      </c>
      <c r="C14" s="121">
        <f>-'7. Funding Adder Collected'!E81</f>
        <v>-6.715012528666966</v>
      </c>
    </row>
    <row r="16" spans="2:3" ht="13.5" thickBot="1">
      <c r="B16" s="7" t="s">
        <v>271</v>
      </c>
      <c r="C16" s="120">
        <f ca="1">SUM(C11:C14)</f>
        <v>37305.563865869473</v>
      </c>
    </row>
    <row r="18" spans="2:3">
      <c r="B18" s="7" t="s">
        <v>273</v>
      </c>
      <c r="C18" s="37">
        <v>603</v>
      </c>
    </row>
    <row r="20" spans="2:3">
      <c r="B20" s="117" t="s">
        <v>274</v>
      </c>
      <c r="C20" s="128">
        <f ca="1">IF(C18&lt;&gt;0,C16/C18/12,0)</f>
        <v>5.1555505618946205</v>
      </c>
    </row>
  </sheetData>
  <phoneticPr fontId="4"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1. LDC Information</vt:lpstr>
      <vt:lpstr>2. Smart Meter Data</vt:lpstr>
      <vt:lpstr>3.  LDC Assumptions and Data</vt:lpstr>
      <vt:lpstr>4. Smart Meter Rev Req</vt:lpstr>
      <vt:lpstr>5. PILs</vt:lpstr>
      <vt:lpstr>6. Avg Nt Fix Ass &amp;UCC</vt:lpstr>
      <vt:lpstr>7. Funding Adder Collected</vt:lpstr>
      <vt:lpstr>8. Smart Meter Rate  Adder</vt:lpstr>
      <vt:lpstr>'1. LDC Information'!Print_Area</vt:lpstr>
      <vt:lpstr>'2. Smart Meter Data'!Print_Area</vt:lpstr>
      <vt:lpstr>'6. Avg Nt Fix Ass &amp;UCC'!Print_Area</vt:lpstr>
      <vt:lpstr>'2. Smart Meter Data'!Print_Titles</vt:lpstr>
      <vt:lpstr>'6. Avg Nt Fix Ass &amp;UCC'!Print_Titles</vt:lpstr>
    </vt:vector>
  </TitlesOfParts>
  <Company>Ontario Energy Board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BenumMa</dc:creator>
  <cp:lastModifiedBy>Andrya Eagen</cp:lastModifiedBy>
  <cp:lastPrinted>2010-12-09T16:45:10Z</cp:lastPrinted>
  <dcterms:created xsi:type="dcterms:W3CDTF">2007-08-13T15:48:29Z</dcterms:created>
  <dcterms:modified xsi:type="dcterms:W3CDTF">2010-12-10T16:21:40Z</dcterms:modified>
</cp:coreProperties>
</file>