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firstSheet="2" activeTab="2"/>
  </bookViews>
  <sheets>
    <sheet name="C4.1 Curr Rates &amp; Chgs General" sheetId="1" r:id="rId1"/>
    <sheet name="F1.1 Z-Factor Tax Changes" sheetId="2" r:id="rId2"/>
    <sheet name="B1.3 Rate Class &amp; Bill Det" sheetId="3" r:id="rId3"/>
    <sheet name="7 Funding Adder Collected" sheetId="4" r:id="rId4"/>
    <sheet name="B1.2 Dist Billing Determinants" sheetId="5" r:id="rId5"/>
    <sheet name="C1.1 Historical Wholesale" sheetId="6" r:id="rId6"/>
    <sheet name="Sheet3" sheetId="7" r:id="rId7"/>
  </sheets>
  <externalReferences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<sst xmlns="http://schemas.openxmlformats.org/spreadsheetml/2006/main" count="293" uniqueCount="147">
  <si>
    <t>Sheet 7. Smart Meter Funding Adder Collected</t>
  </si>
  <si>
    <t xml:space="preserve"> Approved Deferral and Variance Accounts </t>
  </si>
  <si>
    <t xml:space="preserve"> CWIP Account</t>
  </si>
  <si>
    <t>Prescribed Interest Rate (per the Bankers' Acceptances-3 months Plus 0.25 Spread)</t>
  </si>
  <si>
    <t>Prescribed Interest Rate (per the DEX Mid Term Corporate Bond Index Yield 2)</t>
  </si>
  <si>
    <t>Date</t>
  </si>
  <si>
    <t xml:space="preserve">Opening </t>
  </si>
  <si>
    <t>Fund Adder</t>
  </si>
  <si>
    <t>Int. Rate</t>
  </si>
  <si>
    <t>Interest</t>
  </si>
  <si>
    <t>Closing</t>
  </si>
  <si>
    <t xml:space="preserve">Q2 2006 </t>
  </si>
  <si>
    <t xml:space="preserve">Q3 2006 </t>
  </si>
  <si>
    <t xml:space="preserve">Q4 2006 </t>
  </si>
  <si>
    <t xml:space="preserve">Q1 2007 </t>
  </si>
  <si>
    <t xml:space="preserve">Q2 2007 </t>
  </si>
  <si>
    <t xml:space="preserve">Q3 2007 </t>
  </si>
  <si>
    <t xml:space="preserve">Q4 2007 </t>
  </si>
  <si>
    <t xml:space="preserve">Q1 2008 </t>
  </si>
  <si>
    <t xml:space="preserve">Q2 2008 </t>
  </si>
  <si>
    <t xml:space="preserve">Q3 2008 </t>
  </si>
  <si>
    <t xml:space="preserve">Q4 2008 </t>
  </si>
  <si>
    <t>Q1 2009</t>
  </si>
  <si>
    <t>Q2 2009</t>
  </si>
  <si>
    <t>Q3 2009</t>
  </si>
  <si>
    <t>Q4 2009</t>
  </si>
  <si>
    <t>Q1 2010</t>
  </si>
  <si>
    <t>Q2 2010</t>
  </si>
  <si>
    <t>Q3 2010</t>
  </si>
  <si>
    <t xml:space="preserve"> </t>
  </si>
  <si>
    <t>IESO</t>
  </si>
  <si>
    <t>Network</t>
  </si>
  <si>
    <t>Line Connection</t>
  </si>
  <si>
    <t>Transformation Connection</t>
  </si>
  <si>
    <t>Total Line</t>
  </si>
  <si>
    <t>Month</t>
  </si>
  <si>
    <t>Units Billed</t>
  </si>
  <si>
    <t>Rate</t>
  </si>
  <si>
    <t>Amount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</si>
  <si>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</si>
  <si>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</si>
  <si>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</si>
  <si>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</si>
  <si>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</si>
  <si>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</si>
  <si>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</si>
  <si>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</si>
  <si>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</si>
  <si>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</si>
  <si>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</si>
  <si>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</si>
  <si>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</si>
  <si>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Hydro One</t>
  </si>
  <si>
    <t>Line Transformation</t>
  </si>
  <si>
    <t>Summary - Sharing of Tax Change Forecast Amounts</t>
  </si>
  <si>
    <t xml:space="preserve">1. Tax Related Amounts Forecast from Capital Tax Rate Changes </t>
  </si>
  <si>
    <t>Taxable Capital</t>
  </si>
  <si>
    <t>Deduction from taxable capital up to $15,000,000</t>
  </si>
  <si>
    <t xml:space="preserve">Net Taxable Capital </t>
  </si>
  <si>
    <t>Ontario Capital Tax (Deductible, not grossed-up)</t>
  </si>
  <si>
    <t xml:space="preserve">2. Tax Related Amounts Forecast from lncome Tax Rate Changes </t>
  </si>
  <si>
    <t>Regulatory Taxable Income</t>
  </si>
  <si>
    <t>Corporate Tax Rate</t>
  </si>
  <si>
    <t xml:space="preserve">Tax Impact </t>
  </si>
  <si>
    <t>Grossed-up Tax Amount</t>
  </si>
  <si>
    <t xml:space="preserve">Tax Related Amounts Forecast from Capital Tax Rate Changes </t>
  </si>
  <si>
    <t xml:space="preserve">Tax Related Amounts Forecast from lncome Tax Rate Changes </t>
  </si>
  <si>
    <t>Total Tax Related Amounts</t>
  </si>
  <si>
    <t>Incremental Tax Savings</t>
  </si>
  <si>
    <t>Sharing of Tax Savings (50%)</t>
  </si>
  <si>
    <t>Name of LDC:       West Coast Huron Energy Inc.</t>
  </si>
  <si>
    <t>File Number:          IRM3</t>
  </si>
  <si>
    <t>Effective Date:       Sunday, May 01, 2011</t>
  </si>
  <si>
    <t>Version : 1.0</t>
  </si>
  <si>
    <t>Z-Factor Tax Changes</t>
  </si>
  <si>
    <t>Control</t>
  </si>
  <si>
    <t>Rate Class</t>
  </si>
  <si>
    <t>Retail Transmission Rate – Network Service Rate</t>
  </si>
  <si>
    <t>Retail Transmission Rate – Line and Transformation Connection Service Rate</t>
  </si>
  <si>
    <t>Distribution Volumetric Rate</t>
  </si>
  <si>
    <t>Rate Description</t>
  </si>
  <si>
    <t>Block</t>
  </si>
  <si>
    <t>Metric</t>
  </si>
  <si>
    <t>Service Charge</t>
  </si>
  <si>
    <t>$</t>
  </si>
  <si>
    <t>Retail Transmission Rate – Low Voltage Service Rate</t>
  </si>
  <si>
    <t xml:space="preserve">Wholesale Market Service Rate </t>
  </si>
  <si>
    <t>$/kWh</t>
  </si>
  <si>
    <t>Rural Rate Protection Charge</t>
  </si>
  <si>
    <t>Standard Supply Service – Administrative Charge (if applicable)</t>
  </si>
  <si>
    <t>Rate Group</t>
  </si>
  <si>
    <t>Fixed Metric</t>
  </si>
  <si>
    <t>Vol Metric</t>
  </si>
  <si>
    <t>Metered kWh</t>
  </si>
  <si>
    <t>Metered kW</t>
  </si>
  <si>
    <t>Billed kWh for Non-RPP customers</t>
  </si>
  <si>
    <r>
      <t xml:space="preserve">1590 Recovery Share Proportion </t>
    </r>
    <r>
      <rPr>
        <sz val="8"/>
        <rFont val="Arial"/>
        <family val="2"/>
      </rPr>
      <t>1</t>
    </r>
  </si>
  <si>
    <t>A</t>
  </si>
  <si>
    <t>RES</t>
  </si>
  <si>
    <t>Residential</t>
  </si>
  <si>
    <t>Customer</t>
  </si>
  <si>
    <t>kWh</t>
  </si>
  <si>
    <t>GSLT50</t>
  </si>
  <si>
    <t>General Service Less Than 50 kW</t>
  </si>
  <si>
    <t>GSGT50</t>
  </si>
  <si>
    <t>General Service 50 to 499 kW</t>
  </si>
  <si>
    <t>kW</t>
  </si>
  <si>
    <t>NA</t>
  </si>
  <si>
    <t>Sen</t>
  </si>
  <si>
    <t>Sentinel Lighting</t>
  </si>
  <si>
    <t>Connection</t>
  </si>
  <si>
    <t>SL</t>
  </si>
  <si>
    <t>Street Lighting</t>
  </si>
  <si>
    <t>LU</t>
  </si>
  <si>
    <t>Large Use</t>
  </si>
  <si>
    <t>USL</t>
  </si>
  <si>
    <t>Unmetered Scattered Load</t>
  </si>
  <si>
    <t>General Service 500 to 4,999 kW</t>
  </si>
  <si>
    <t>2009 Audited RRR</t>
  </si>
  <si>
    <t>Loss Adjusted Metered kWh</t>
  </si>
  <si>
    <t>No</t>
  </si>
  <si>
    <t>Loss Adjusted Metered kW</t>
  </si>
  <si>
    <t>Applicable Loss Factor</t>
  </si>
  <si>
    <t>Load Factor</t>
  </si>
  <si>
    <t>B</t>
  </si>
  <si>
    <t>C</t>
  </si>
  <si>
    <t>D = A / (B * 730)</t>
  </si>
  <si>
    <t/>
  </si>
  <si>
    <t>General Service 50 to 4,999 kW</t>
  </si>
  <si>
    <t>Rate Class 9</t>
  </si>
  <si>
    <t>Rate Class 10</t>
  </si>
  <si>
    <t>Rate Class 11</t>
  </si>
  <si>
    <t>Rate Class 12</t>
  </si>
  <si>
    <t>Rate Class 13</t>
  </si>
  <si>
    <t>Rate Class 14</t>
  </si>
  <si>
    <t>Rate Class 15</t>
  </si>
  <si>
    <t>Rate Class 16</t>
  </si>
  <si>
    <t>Rate Class 17</t>
  </si>
  <si>
    <t>Rate Class 18</t>
  </si>
  <si>
    <t>Rate Class 19</t>
  </si>
  <si>
    <t>Rate Class 20</t>
  </si>
  <si>
    <t>Rate Class 21</t>
  </si>
  <si>
    <t>Rate Class 22</t>
  </si>
  <si>
    <t>Rate Class 23</t>
  </si>
  <si>
    <t>Rate Class 24</t>
  </si>
  <si>
    <t>Rate Class 25</t>
  </si>
  <si>
    <t>2009 Distributor Billing Determinants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</si>
</sst>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&quot;$&quot;* #,##0_-;\-&quot;$&quot;* #,##0_-;_-&quot;$&quot;* &quot;-&quot;??_-;_-@_-"/>
    <numFmt numFmtId="166" formatCode="_-* #,##0.00_-;\-* #,##0.00_-;_-* &quot;-&quot;??_-;_-@_-"/>
    <numFmt numFmtId="167" formatCode="_-* #,##0_-;\-* #,##0_-;_-* &quot;-&quot;??_-;_-@_-"/>
    <numFmt numFmtId="168" formatCode="0.000%"/>
    <numFmt numFmtId="169" formatCode="_-* #,##0.0000_-;\-* #,##0.0000_-;_-* &quot;-&quot;??_-;_-@_-"/>
    <numFmt numFmtId="170" formatCode="#,##0.00\ ;\(##,#00.00\)"/>
    <numFmt numFmtId="171" formatCode="#,##0.0000\ ;\(#,##0.0000\)"/>
    <numFmt numFmtId="172" formatCode="#,##0.00000\ ;\(#,##0.00000\)"/>
    <numFmt numFmtId="173" formatCode="#,##0.00000"/>
    <numFmt numFmtId="174" formatCode="#,##0.0000"/>
    <numFmt numFmtId="175" formatCode="#,##0.00\ ;\(#,##0.00\)"/>
    <numFmt numFmtId="176" formatCode="#,##0.0%_);\(#,##0.0%\)"/>
    <numFmt numFmtId="177" formatCode="#,##0_);\(#,##0.\)"/>
    <numFmt numFmtId="178" formatCode="#,##0_);\(#,##0\ \)"/>
    <numFmt numFmtId="179" formatCode="#,##0.0000_);\(#,##0.0000\ 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6"/>
      <color indexed="10"/>
      <name val="Cooper Black"/>
      <family val="1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4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2" fillId="33" borderId="0" xfId="55" applyFill="1" applyAlignment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2" fillId="33" borderId="0" xfId="55" applyFill="1">
      <alignment/>
      <protection/>
    </xf>
    <xf numFmtId="0" fontId="4" fillId="34" borderId="0" xfId="55" applyFont="1" applyFill="1">
      <alignment/>
      <protection/>
    </xf>
    <xf numFmtId="0" fontId="4" fillId="34" borderId="0" xfId="55" applyFont="1" applyFill="1" applyAlignment="1">
      <alignment horizontal="center" wrapText="1"/>
      <protection/>
    </xf>
    <xf numFmtId="0" fontId="4" fillId="33" borderId="0" xfId="55" applyFont="1" applyFill="1" applyAlignment="1">
      <alignment horizontal="center"/>
      <protection/>
    </xf>
    <xf numFmtId="0" fontId="4" fillId="34" borderId="0" xfId="55" applyFont="1" applyFill="1" applyAlignment="1">
      <alignment horizontal="center"/>
      <protection/>
    </xf>
    <xf numFmtId="17" fontId="2" fillId="33" borderId="0" xfId="55" applyNumberFormat="1" applyFill="1" applyAlignment="1">
      <alignment horizontal="center"/>
      <protection/>
    </xf>
    <xf numFmtId="165" fontId="2" fillId="34" borderId="0" xfId="44" applyNumberFormat="1" applyFont="1" applyFill="1" applyAlignment="1">
      <alignment/>
    </xf>
    <xf numFmtId="165" fontId="2" fillId="35" borderId="0" xfId="44" applyNumberFormat="1" applyFont="1" applyFill="1" applyAlignment="1">
      <alignment/>
    </xf>
    <xf numFmtId="10" fontId="2" fillId="33" borderId="0" xfId="55" applyNumberFormat="1" applyFill="1">
      <alignment/>
      <protection/>
    </xf>
    <xf numFmtId="165" fontId="2" fillId="34" borderId="0" xfId="55" applyNumberFormat="1" applyFill="1">
      <alignment/>
      <protection/>
    </xf>
    <xf numFmtId="10" fontId="2" fillId="33" borderId="0" xfId="59" applyNumberFormat="1" applyFont="1" applyFill="1" applyAlignment="1">
      <alignment/>
    </xf>
    <xf numFmtId="4" fontId="4" fillId="34" borderId="0" xfId="55" applyNumberFormat="1" applyFont="1" applyFill="1" applyAlignment="1">
      <alignment horizontal="center"/>
      <protection/>
    </xf>
    <xf numFmtId="165" fontId="2" fillId="34" borderId="10" xfId="55" applyNumberFormat="1" applyFill="1" applyBorder="1">
      <alignment/>
      <protection/>
    </xf>
    <xf numFmtId="0" fontId="2" fillId="0" borderId="0" xfId="55">
      <alignment/>
      <protection/>
    </xf>
    <xf numFmtId="44" fontId="2" fillId="33" borderId="0" xfId="55" applyNumberFormat="1" applyFill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6" fillId="33" borderId="0" xfId="56" applyFont="1" applyFill="1" applyProtection="1">
      <alignment/>
      <protection/>
    </xf>
    <xf numFmtId="0" fontId="5" fillId="33" borderId="0" xfId="56" applyFill="1" applyProtection="1">
      <alignment/>
      <protection/>
    </xf>
    <xf numFmtId="0" fontId="7" fillId="33" borderId="0" xfId="56" applyFont="1" applyFill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4" fillId="33" borderId="11" xfId="0" applyFont="1" applyFill="1" applyBorder="1" applyAlignment="1" applyProtection="1">
      <alignment horizontal="center" wrapText="1"/>
      <protection/>
    </xf>
    <xf numFmtId="0" fontId="4" fillId="33" borderId="0" xfId="0" applyFont="1" applyFill="1" applyBorder="1" applyAlignment="1" applyProtection="1">
      <alignment wrapText="1"/>
      <protection/>
    </xf>
    <xf numFmtId="0" fontId="4" fillId="0" borderId="0" xfId="0" applyFont="1" applyAlignment="1" applyProtection="1">
      <alignment horizontal="center" wrapText="1"/>
      <protection/>
    </xf>
    <xf numFmtId="0" fontId="4" fillId="33" borderId="0" xfId="0" applyFont="1" applyFill="1" applyAlignment="1" applyProtection="1">
      <alignment horizontal="center" wrapText="1"/>
      <protection/>
    </xf>
    <xf numFmtId="0" fontId="0" fillId="34" borderId="0" xfId="0" applyFill="1" applyAlignment="1" applyProtection="1">
      <alignment horizontal="center"/>
      <protection/>
    </xf>
    <xf numFmtId="167" fontId="0" fillId="35" borderId="12" xfId="42" applyNumberFormat="1" applyFont="1" applyFill="1" applyBorder="1" applyAlignment="1" applyProtection="1">
      <alignment/>
      <protection locked="0"/>
    </xf>
    <xf numFmtId="164" fontId="0" fillId="35" borderId="12" xfId="44" applyNumberFormat="1" applyFont="1" applyFill="1" applyBorder="1" applyAlignment="1" applyProtection="1">
      <alignment/>
      <protection locked="0"/>
    </xf>
    <xf numFmtId="165" fontId="0" fillId="35" borderId="12" xfId="44" applyNumberFormat="1" applyFont="1" applyFill="1" applyBorder="1" applyAlignment="1" applyProtection="1">
      <alignment/>
      <protection locked="0"/>
    </xf>
    <xf numFmtId="165" fontId="0" fillId="34" borderId="0" xfId="44" applyNumberFormat="1" applyFont="1" applyFill="1" applyAlignment="1" applyProtection="1">
      <alignment/>
      <protection/>
    </xf>
    <xf numFmtId="167" fontId="0" fillId="34" borderId="10" xfId="42" applyNumberFormat="1" applyFont="1" applyFill="1" applyBorder="1" applyAlignment="1" applyProtection="1">
      <alignment/>
      <protection/>
    </xf>
    <xf numFmtId="164" fontId="0" fillId="34" borderId="10" xfId="44" applyNumberFormat="1" applyFont="1" applyFill="1" applyBorder="1" applyAlignment="1" applyProtection="1">
      <alignment/>
      <protection/>
    </xf>
    <xf numFmtId="165" fontId="0" fillId="34" borderId="10" xfId="44" applyNumberFormat="1" applyFont="1" applyFill="1" applyBorder="1" applyAlignment="1" applyProtection="1">
      <alignment/>
      <protection/>
    </xf>
    <xf numFmtId="167" fontId="0" fillId="34" borderId="0" xfId="42" applyNumberFormat="1" applyFont="1" applyFill="1" applyAlignment="1" applyProtection="1">
      <alignment/>
      <protection/>
    </xf>
    <xf numFmtId="164" fontId="0" fillId="34" borderId="0" xfId="44" applyNumberFormat="1" applyFont="1" applyFill="1" applyAlignment="1" applyProtection="1">
      <alignment/>
      <protection/>
    </xf>
    <xf numFmtId="165" fontId="0" fillId="33" borderId="0" xfId="44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9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center"/>
      <protection/>
    </xf>
    <xf numFmtId="165" fontId="0" fillId="35" borderId="0" xfId="0" applyNumberFormat="1" applyFill="1" applyAlignment="1" applyProtection="1">
      <alignment/>
      <protection locked="0"/>
    </xf>
    <xf numFmtId="165" fontId="0" fillId="34" borderId="0" xfId="0" applyNumberFormat="1" applyFill="1" applyAlignment="1" applyProtection="1">
      <alignment/>
      <protection/>
    </xf>
    <xf numFmtId="0" fontId="0" fillId="0" borderId="0" xfId="0" applyAlignment="1" applyProtection="1">
      <alignment horizontal="left" indent="1"/>
      <protection/>
    </xf>
    <xf numFmtId="165" fontId="2" fillId="34" borderId="0" xfId="44" applyNumberFormat="1" applyFont="1" applyFill="1" applyAlignment="1" applyProtection="1">
      <alignment/>
      <protection/>
    </xf>
    <xf numFmtId="168" fontId="0" fillId="34" borderId="0" xfId="0" applyNumberFormat="1" applyFill="1" applyAlignment="1" applyProtection="1">
      <alignment/>
      <protection/>
    </xf>
    <xf numFmtId="165" fontId="4" fillId="34" borderId="13" xfId="44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0" fontId="2" fillId="34" borderId="0" xfId="59" applyNumberFormat="1" applyFont="1" applyFill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5" fontId="4" fillId="34" borderId="13" xfId="0" applyNumberFormat="1" applyFont="1" applyFill="1" applyBorder="1" applyAlignment="1" applyProtection="1">
      <alignment/>
      <protection/>
    </xf>
    <xf numFmtId="165" fontId="4" fillId="0" borderId="0" xfId="0" applyNumberFormat="1" applyFont="1" applyFill="1" applyAlignment="1" applyProtection="1">
      <alignment/>
      <protection/>
    </xf>
    <xf numFmtId="165" fontId="4" fillId="34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36" borderId="0" xfId="0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0" fontId="0" fillId="36" borderId="0" xfId="0" applyFill="1" applyAlignment="1" applyProtection="1">
      <alignment horizontal="center"/>
      <protection/>
    </xf>
    <xf numFmtId="169" fontId="0" fillId="0" borderId="0" xfId="42" applyNumberFormat="1" applyFont="1" applyAlignment="1" applyProtection="1">
      <alignment horizontal="right"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 applyProtection="1">
      <alignment horizontal="left"/>
      <protection/>
    </xf>
    <xf numFmtId="170" fontId="0" fillId="35" borderId="0" xfId="42" applyNumberFormat="1" applyFont="1" applyFill="1" applyAlignment="1" applyProtection="1">
      <alignment horizontal="right"/>
      <protection locked="0"/>
    </xf>
    <xf numFmtId="170" fontId="0" fillId="34" borderId="0" xfId="42" applyNumberFormat="1" applyFont="1" applyFill="1" applyAlignment="1" applyProtection="1">
      <alignment horizontal="right"/>
      <protection/>
    </xf>
    <xf numFmtId="171" fontId="0" fillId="35" borderId="0" xfId="42" applyNumberFormat="1" applyFont="1" applyFill="1" applyAlignment="1" applyProtection="1">
      <alignment horizontal="right"/>
      <protection locked="0"/>
    </xf>
    <xf numFmtId="171" fontId="0" fillId="34" borderId="0" xfId="42" applyNumberFormat="1" applyFont="1" applyFill="1" applyAlignment="1" applyProtection="1">
      <alignment horizontal="right"/>
      <protection/>
    </xf>
    <xf numFmtId="174" fontId="0" fillId="34" borderId="0" xfId="42" applyNumberFormat="1" applyFont="1" applyFill="1" applyAlignment="1" applyProtection="1">
      <alignment horizontal="right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5" fillId="0" borderId="0" xfId="56" applyProtection="1">
      <alignment/>
      <protection/>
    </xf>
    <xf numFmtId="0" fontId="5" fillId="37" borderId="0" xfId="56" applyFont="1" applyFill="1" applyAlignment="1" applyProtection="1">
      <alignment horizontal="center"/>
      <protection locked="0"/>
    </xf>
    <xf numFmtId="0" fontId="5" fillId="37" borderId="0" xfId="56" applyFill="1" applyAlignment="1" applyProtection="1">
      <alignment horizontal="center"/>
      <protection locked="0"/>
    </xf>
    <xf numFmtId="0" fontId="5" fillId="34" borderId="0" xfId="56" applyFill="1" applyAlignment="1" applyProtection="1">
      <alignment horizontal="center"/>
      <protection locked="0"/>
    </xf>
    <xf numFmtId="0" fontId="5" fillId="34" borderId="0" xfId="56" applyFill="1" applyAlignment="1" applyProtection="1">
      <alignment horizontal="center"/>
      <protection/>
    </xf>
    <xf numFmtId="37" fontId="5" fillId="35" borderId="0" xfId="56" applyNumberFormat="1" applyFill="1" applyProtection="1">
      <alignment/>
      <protection locked="0"/>
    </xf>
    <xf numFmtId="37" fontId="5" fillId="34" borderId="0" xfId="56" applyNumberFormat="1" applyFill="1" applyProtection="1">
      <alignment/>
      <protection/>
    </xf>
    <xf numFmtId="176" fontId="5" fillId="35" borderId="0" xfId="56" applyNumberFormat="1" applyFill="1" applyProtection="1">
      <alignment/>
      <protection locked="0"/>
    </xf>
    <xf numFmtId="177" fontId="5" fillId="35" borderId="0" xfId="56" applyNumberFormat="1" applyFill="1" applyProtection="1">
      <alignment/>
      <protection locked="0"/>
    </xf>
    <xf numFmtId="176" fontId="5" fillId="35" borderId="0" xfId="56" applyNumberFormat="1" applyFont="1" applyFill="1" applyProtection="1">
      <alignment/>
      <protection locked="0"/>
    </xf>
    <xf numFmtId="0" fontId="0" fillId="33" borderId="0" xfId="0" applyFill="1" applyAlignment="1" applyProtection="1">
      <alignment horizontal="center"/>
      <protection/>
    </xf>
    <xf numFmtId="0" fontId="0" fillId="37" borderId="0" xfId="0" applyFill="1" applyAlignment="1" applyProtection="1">
      <alignment horizontal="center"/>
      <protection locked="0"/>
    </xf>
    <xf numFmtId="178" fontId="0" fillId="34" borderId="0" xfId="0" applyNumberFormat="1" applyFill="1" applyAlignment="1" applyProtection="1">
      <alignment horizontal="center"/>
      <protection/>
    </xf>
    <xf numFmtId="178" fontId="0" fillId="35" borderId="14" xfId="0" applyNumberFormat="1" applyFill="1" applyBorder="1" applyAlignment="1" applyProtection="1">
      <alignment/>
      <protection locked="0"/>
    </xf>
    <xf numFmtId="178" fontId="0" fillId="35" borderId="15" xfId="0" applyNumberFormat="1" applyFill="1" applyBorder="1" applyAlignment="1" applyProtection="1">
      <alignment/>
      <protection locked="0"/>
    </xf>
    <xf numFmtId="179" fontId="0" fillId="35" borderId="15" xfId="0" applyNumberFormat="1" applyFill="1" applyBorder="1" applyAlignment="1" applyProtection="1">
      <alignment horizontal="center"/>
      <protection locked="0"/>
    </xf>
    <xf numFmtId="10" fontId="0" fillId="34" borderId="0" xfId="59" applyNumberFormat="1" applyFont="1" applyFill="1" applyAlignment="1" applyProtection="1">
      <alignment horizontal="center"/>
      <protection/>
    </xf>
    <xf numFmtId="178" fontId="0" fillId="34" borderId="0" xfId="0" applyNumberFormat="1" applyFill="1" applyAlignment="1" applyProtection="1">
      <alignment/>
      <protection/>
    </xf>
    <xf numFmtId="178" fontId="0" fillId="35" borderId="16" xfId="0" applyNumberFormat="1" applyFill="1" applyBorder="1" applyAlignment="1" applyProtection="1">
      <alignment/>
      <protection locked="0"/>
    </xf>
    <xf numFmtId="178" fontId="0" fillId="35" borderId="17" xfId="0" applyNumberFormat="1" applyFill="1" applyBorder="1" applyAlignment="1" applyProtection="1">
      <alignment/>
      <protection locked="0"/>
    </xf>
    <xf numFmtId="179" fontId="0" fillId="35" borderId="17" xfId="0" applyNumberFormat="1" applyFill="1" applyBorder="1" applyAlignment="1" applyProtection="1">
      <alignment horizontal="center"/>
      <protection locked="0"/>
    </xf>
    <xf numFmtId="179" fontId="0" fillId="34" borderId="18" xfId="0" applyNumberFormat="1" applyFill="1" applyBorder="1" applyAlignment="1" applyProtection="1">
      <alignment horizontal="center"/>
      <protection/>
    </xf>
    <xf numFmtId="179" fontId="0" fillId="34" borderId="17" xfId="0" applyNumberFormat="1" applyFill="1" applyBorder="1" applyAlignment="1" applyProtection="1">
      <alignment horizontal="center"/>
      <protection/>
    </xf>
    <xf numFmtId="178" fontId="0" fillId="33" borderId="0" xfId="0" applyNumberFormat="1" applyFill="1" applyAlignment="1" applyProtection="1">
      <alignment horizontal="center"/>
      <protection/>
    </xf>
    <xf numFmtId="178" fontId="0" fillId="33" borderId="0" xfId="0" applyNumberFormat="1" applyFill="1" applyAlignment="1" applyProtection="1">
      <alignment/>
      <protection/>
    </xf>
    <xf numFmtId="179" fontId="0" fillId="33" borderId="0" xfId="0" applyNumberFormat="1" applyFill="1" applyAlignment="1" applyProtection="1">
      <alignment horizontal="center"/>
      <protection/>
    </xf>
    <xf numFmtId="178" fontId="0" fillId="34" borderId="10" xfId="0" applyNumberFormat="1" applyFill="1" applyBorder="1" applyAlignment="1" applyProtection="1">
      <alignment/>
      <protection/>
    </xf>
    <xf numFmtId="0" fontId="6" fillId="0" borderId="19" xfId="56" applyFont="1" applyBorder="1" applyAlignment="1" applyProtection="1">
      <alignment horizontal="center"/>
      <protection/>
    </xf>
    <xf numFmtId="0" fontId="6" fillId="0" borderId="20" xfId="56" applyFont="1" applyBorder="1" applyAlignment="1" applyProtection="1">
      <alignment horizontal="center"/>
      <protection/>
    </xf>
    <xf numFmtId="0" fontId="4" fillId="33" borderId="19" xfId="0" applyFont="1" applyFill="1" applyBorder="1" applyAlignment="1" applyProtection="1">
      <alignment horizontal="center" wrapText="1"/>
      <protection/>
    </xf>
    <xf numFmtId="0" fontId="4" fillId="33" borderId="21" xfId="0" applyFont="1" applyFill="1" applyBorder="1" applyAlignment="1" applyProtection="1">
      <alignment horizontal="center" wrapText="1"/>
      <protection/>
    </xf>
    <xf numFmtId="0" fontId="4" fillId="33" borderId="20" xfId="0" applyFont="1" applyFill="1" applyBorder="1" applyAlignment="1" applyProtection="1">
      <alignment horizontal="center" wrapText="1"/>
      <protection/>
    </xf>
    <xf numFmtId="37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alculation of Revenue Requirement" xfId="55"/>
    <cellStyle name="Normal_Core Model Version 0.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</xdr:row>
      <xdr:rowOff>66675</xdr:rowOff>
    </xdr:from>
    <xdr:to>
      <xdr:col>4</xdr:col>
      <xdr:colOff>0</xdr:colOff>
      <xdr:row>3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323975" y="400050"/>
          <a:ext cx="25146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Enter the most recently reported RRR billing determinants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10</xdr:row>
      <xdr:rowOff>95250</xdr:rowOff>
    </xdr:from>
    <xdr:to>
      <xdr:col>8</xdr:col>
      <xdr:colOff>609600</xdr:colOff>
      <xdr:row>13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285875" y="2257425"/>
          <a:ext cx="4429125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Enter billing detail for wholesale transmission for the same reporting period as the billing determinants on sheet B1.2.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raigp\My%20Documents\2011%20WCHE%20IRM%20Filing\WCHE%20Smart%20Meter%20Rate%20Calculation%20Mod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raigp\My%20Documents\2011%20WCHE%20IRM%20Filing\WCHE%202011%20RTSR%20Adjustment%20Workfor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raigp\My%20Documents\2011%20WCHE%20IRM%20Filing\WCHEL%202011%20IRM3%20Rate%20Generat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LDC Information"/>
      <sheetName val="2. Smart Meter Data"/>
      <sheetName val="3.  LDC Assumptions and Data"/>
      <sheetName val="4. Smart Meter Rev Req"/>
      <sheetName val="5. PILs"/>
      <sheetName val="6. Avg Nt Fix Ass &amp;UCC"/>
      <sheetName val="7. Funding Adder Collected"/>
      <sheetName val="8. Smart Meter Rate  Adder"/>
    </sheetNames>
    <sheetDataSet>
      <sheetData sheetId="2">
        <row r="19">
          <cell r="C19">
            <v>0.0725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1.1 LDC Information"/>
      <sheetName val="A2.1 Table of Contents"/>
      <sheetName val="B1.1 Rate Class And RTSR Rates"/>
      <sheetName val="B1.2 Dist Billing Determinants"/>
      <sheetName val="B1.3 UTR's and Sub-Transmission"/>
      <sheetName val="C1.1 Historical Wholesale"/>
      <sheetName val="C1.2 Current Wholesale"/>
      <sheetName val="C1.3 Forecast Wholesale"/>
      <sheetName val="D1.1 Adj Network to Curr Whsl"/>
      <sheetName val="D1.2 Adj Conn to Curr Whsl"/>
      <sheetName val="E1.1 Adj Network to Fcst Whsl"/>
      <sheetName val="E1.2 Adj Conn to Fcst Whsl"/>
      <sheetName val="F1.1 IRM RTSR Adj - Network"/>
      <sheetName val="F1.2 IRM RTSR Adj - Connection"/>
      <sheetName val="Z1.0 OEB Control Sheet"/>
    </sheetNames>
    <sheetDataSet>
      <sheetData sheetId="0">
        <row r="2">
          <cell r="C2" t="str">
            <v>Name of LDC:       West Coast Huron Energy Inc.</v>
          </cell>
        </row>
        <row r="3">
          <cell r="C3" t="str">
            <v>File Number:          EB-2010-0120 </v>
          </cell>
        </row>
        <row r="4">
          <cell r="C4" t="str">
            <v>Version : 1.0</v>
          </cell>
        </row>
      </sheetData>
      <sheetData sheetId="14">
        <row r="7">
          <cell r="C7" t="str">
            <v>2009 Historical Wholesale Transmission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1.1 LDC Information"/>
      <sheetName val="A2.1 Table of Contents"/>
      <sheetName val="A3.1 Sheet Selection"/>
      <sheetName val="B1.1 Curr&amp;Appl Rt Class General"/>
      <sheetName val="B3.1 CoS Bill Det General "/>
      <sheetName val="C1.1 Smart Meter Funding Adder"/>
      <sheetName val="C1.2 Current Gen Rate Adder2"/>
      <sheetName val="C1.3 Current Gen Rate Adder3"/>
      <sheetName val="C1.4 Current Gen Rate Adder4"/>
      <sheetName val="C1.5 Current Gen Rate Adder5"/>
      <sheetName val="C1.6 Current Gen Rate Adder6"/>
      <sheetName val="C1.7 Current Gen Rate Adder7"/>
      <sheetName val="C1.8 Current Gen Rate Adder8"/>
      <sheetName val="C1.9 Current Gen Rate Adder9"/>
      <sheetName val="C1.10 Current Gen Rate Adder10"/>
      <sheetName val="C2.1 Def Var Disp 2008"/>
      <sheetName val="C2.2 Def Var Disp 2009"/>
      <sheetName val="C2.3 Def Var Disp 2010"/>
      <sheetName val="C2.4 LRAMSSM Recovery RateRider"/>
      <sheetName val="C2.5 ForegoneRevenue Rate Rider"/>
      <sheetName val="C2.6 Tax Change Rate Rider"/>
      <sheetName val="C2.7 Current Gen Rate Rider7"/>
      <sheetName val="C2.8 Current Gen Rate Rider8"/>
      <sheetName val="C2.9 Current Gen Rate Rider9"/>
      <sheetName val="C2.10 Current Gen Rate Rider10"/>
      <sheetName val="C3.1 Curr Low Voltage Vol Rt"/>
      <sheetName val="C3.2 Global Adjustment Elect"/>
      <sheetName val="C3.3 Global Adjustment Del"/>
      <sheetName val="C4.1 Curr Rates &amp; Chgs General"/>
      <sheetName val="C7.1 Base Dist Rates Gen"/>
      <sheetName val="D1.1 Rate Rebalancing1"/>
      <sheetName val="D1.2 Revenue Cost Ratio Adj"/>
      <sheetName val="D2.1 Rate Rebalancing2"/>
      <sheetName val="D2.2 Rt Rebal Module2 General"/>
      <sheetName val="D3.1 Rate Rebalancing3"/>
      <sheetName val="D3.2 Rt Rebal Module3 General"/>
      <sheetName val="D4.1 Rate Rebalancing4"/>
      <sheetName val="D4.2 Rt Rebal Module4 General"/>
      <sheetName val="D5.1 Rate Rebalancing5"/>
      <sheetName val="D5.2 Rt Rebal Module5 General"/>
      <sheetName val="D6.1 Rate Rebalancing6"/>
      <sheetName val="D6.2 Rt Rebal Module6 General"/>
      <sheetName val="D7.1 Rate Rebalancing7"/>
      <sheetName val="D7.2 Rt Rebal Module7 General"/>
      <sheetName val="D8.1 Rate Rebalancing8"/>
      <sheetName val="D8.2 Rt Rebal Module8 General"/>
      <sheetName val="E1.1 Rate Reb Base Dist Rts Gen"/>
      <sheetName val="F1.1 GDP-IPI PCI Adjustment WS"/>
      <sheetName val="F1.2 GDP-IPI PCI Adjust to Rate"/>
      <sheetName val="F2.1 Price Cap2"/>
      <sheetName val="F2.2 Pric Cap Module2 General"/>
      <sheetName val="F3.1 Price Cap3"/>
      <sheetName val="F3.2 Pric Cap Module3 General"/>
      <sheetName val="F4.1 Price Cap4"/>
      <sheetName val="F4.2 Pric Cap Module4 General"/>
      <sheetName val="F5.1 Price Cap5"/>
      <sheetName val="F5.2 Pric Cap Module5 General"/>
      <sheetName val="F6.1 Price Cap6"/>
      <sheetName val="F6.2 Pric Cap Module6 General"/>
      <sheetName val="G1.1 Aft PrcCp Base Dst Rts Gen"/>
      <sheetName val="H1.1 Post Price Cap1"/>
      <sheetName val="H1.2 Post Price Cap Module1 Gen"/>
      <sheetName val="H2.1 Post Price Cap2"/>
      <sheetName val="H2.2 Post Price Cap Module2 Gen"/>
      <sheetName val="H3.1 Post Price Cap3"/>
      <sheetName val="H3.2 Post Price Cap Module3 Gen"/>
      <sheetName val="H4.1 Post Price Cap4"/>
      <sheetName val="H4.2 Post Price Cap Module4 Gen"/>
      <sheetName val="I1.1 PstPricCp Bse Dist Rts Gen"/>
      <sheetName val="J1.1 Smart Meter Funding Adder"/>
      <sheetName val="J1.2 Smrt Grid Renew Gen Rt Add"/>
      <sheetName val="J1.3 App For Gen Rate Adder3"/>
      <sheetName val="J1.4 App For Gen Rate Adder4"/>
      <sheetName val="J1.5 App For Gen Rate Adder5"/>
      <sheetName val="J1.6 App For Gen Rate Adder6"/>
      <sheetName val="J1.7 App For Gen Rate Adder7"/>
      <sheetName val="J1.8 App For Gen Rate Adder8"/>
      <sheetName val="J1.9 App For Gen Rate Adder9"/>
      <sheetName val="J1.10 App For Gen Rate Adder10"/>
      <sheetName val="J2.1 Def Var Disp 2008"/>
      <sheetName val="J2.2 Def Var Disp 2009"/>
      <sheetName val="J2.3 Def Var Disp 2010"/>
      <sheetName val="J2.4 Def Var Disp 2011"/>
      <sheetName val="J2.5 LRAMSSM Recovery RateRider"/>
      <sheetName val="J2.6 ForegoneRevenue Rate Rider"/>
      <sheetName val="J2.7 Tax Change Rate Rider"/>
      <sheetName val="J2.8 Incr Capital Rate Rider"/>
      <sheetName val="J2.9 App For Gen Rate Rider9"/>
      <sheetName val="J2.10 App For Gen Rate Rider10"/>
      <sheetName val="J3.1 App For Low Voltage Vol Rt"/>
      <sheetName val="J3.2 Global Adjust Elec 2010"/>
      <sheetName val="J3.21 Global Adjust Elec 2011"/>
      <sheetName val="J3.3 Global Adjust Del 2010"/>
      <sheetName val="J3.31 Global Adjust Del 2011"/>
      <sheetName val="K1.1 App For Dist Rates Gen"/>
      <sheetName val="L1.1 Appl For TX Network"/>
      <sheetName val="L2.1 Appl For TX Connect"/>
      <sheetName val="L3.1 Appl For TX Low Volt"/>
      <sheetName val="M1.1 Appl For WMSR"/>
      <sheetName val="M2.1 Appl For RRR"/>
      <sheetName val="M3.1 Appl For SSS"/>
      <sheetName val="M4.1 microFIT Generator"/>
      <sheetName val="N1.1 Appl For Mthly R&amp;C General"/>
      <sheetName val="N3.1 Curr&amp;Appl For Loss Factor"/>
      <sheetName val="O1.1 Sum of Chgs To MSC&amp;DX Gen"/>
      <sheetName val="O1.2 Sum of Tariff Rate Adders"/>
      <sheetName val="O1.3 Sum of Tariff Rate Rider"/>
      <sheetName val="O2.1 Calculation of Bill Impact"/>
      <sheetName val="O4.1 Sum of Chg To Rev Req Gen"/>
      <sheetName val="P1.1 Curr&amp;Appl For Allowances"/>
      <sheetName val="P2.1 Curr&amp;Appl For Spc Srv Chg"/>
      <sheetName val="P3.1 Curr&amp;Appl For Rtl Srv Chg"/>
      <sheetName val="P4.1 Dry Core Txfr Losses"/>
      <sheetName val="Z1.0 OEB Control Sheet"/>
    </sheetNames>
    <sheetDataSet>
      <sheetData sheetId="0">
        <row r="2">
          <cell r="C2" t="str">
            <v>Name of LDC:       West Coast Huron Energy Inc.</v>
          </cell>
        </row>
        <row r="3">
          <cell r="C3" t="str">
            <v>File Number:          EB-2010-0120 </v>
          </cell>
        </row>
        <row r="4">
          <cell r="C4" t="str">
            <v>Effective Date:       Sunday, May 01, 2011</v>
          </cell>
        </row>
        <row r="5">
          <cell r="C5" t="str">
            <v>Version : 2.0</v>
          </cell>
        </row>
      </sheetData>
      <sheetData sheetId="3">
        <row r="24">
          <cell r="B24">
            <v>4</v>
          </cell>
          <cell r="C24" t="str">
            <v>GSGT50</v>
          </cell>
          <cell r="D24" t="str">
            <v>General Service 500 to 4,999 kW</v>
          </cell>
          <cell r="F24" t="str">
            <v>Customer -12 per year</v>
          </cell>
          <cell r="G24" t="str">
            <v>kW</v>
          </cell>
        </row>
      </sheetData>
      <sheetData sheetId="113">
        <row r="30">
          <cell r="C30" t="str">
            <v>Current Rates and Charges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3"/>
  <sheetViews>
    <sheetView zoomScalePageLayoutView="0" workbookViewId="0" topLeftCell="A10">
      <selection activeCell="C28" sqref="C28"/>
    </sheetView>
  </sheetViews>
  <sheetFormatPr defaultColWidth="9.140625" defaultRowHeight="15"/>
  <cols>
    <col min="1" max="3" width="9.140625" style="40" customWidth="1"/>
    <col min="4" max="4" width="9.140625" style="74" customWidth="1"/>
    <col min="5" max="5" width="9.140625" style="75" customWidth="1"/>
    <col min="6" max="6" width="9.140625" style="76" customWidth="1"/>
    <col min="7" max="7" width="9.140625" style="74" customWidth="1"/>
    <col min="8" max="16384" width="9.140625" style="40" customWidth="1"/>
  </cols>
  <sheetData>
    <row r="1" spans="1:39" ht="15">
      <c r="A1" s="39"/>
      <c r="B1" s="39"/>
      <c r="C1" s="39"/>
      <c r="D1" s="44"/>
      <c r="E1" s="61"/>
      <c r="F1" s="62"/>
      <c r="G1" s="44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</row>
    <row r="2" spans="3:7" s="39" customFormat="1" ht="18">
      <c r="C2" s="41" t="str">
        <f>'[3]A1.1 LDC Information'!C2</f>
        <v>Name of LDC:       West Coast Huron Energy Inc.</v>
      </c>
      <c r="D2" s="44"/>
      <c r="E2" s="61"/>
      <c r="F2" s="62"/>
      <c r="G2" s="44"/>
    </row>
    <row r="3" spans="3:7" s="39" customFormat="1" ht="18">
      <c r="C3" s="41" t="str">
        <f>'[3]A1.1 LDC Information'!C3</f>
        <v>File Number:          EB-2010-0120 </v>
      </c>
      <c r="D3" s="44"/>
      <c r="E3" s="61"/>
      <c r="F3" s="62"/>
      <c r="G3" s="44"/>
    </row>
    <row r="4" spans="3:7" s="39" customFormat="1" ht="18">
      <c r="C4" s="41" t="str">
        <f>'[3]A1.1 LDC Information'!C4</f>
        <v>Effective Date:       Sunday, May 01, 2011</v>
      </c>
      <c r="D4" s="44"/>
      <c r="E4" s="61"/>
      <c r="F4" s="62"/>
      <c r="G4" s="44"/>
    </row>
    <row r="5" spans="3:7" s="39" customFormat="1" ht="18">
      <c r="C5" s="41" t="str">
        <f>'[3]A1.1 LDC Information'!C5</f>
        <v>Version : 2.0</v>
      </c>
      <c r="D5" s="44"/>
      <c r="E5" s="61"/>
      <c r="F5" s="62"/>
      <c r="G5" s="44"/>
    </row>
    <row r="6" spans="4:7" s="39" customFormat="1" ht="15">
      <c r="D6" s="44"/>
      <c r="E6" s="61"/>
      <c r="F6" s="62"/>
      <c r="G6" s="44"/>
    </row>
    <row r="7" spans="4:7" s="39" customFormat="1" ht="15">
      <c r="D7" s="44"/>
      <c r="E7" s="61"/>
      <c r="F7" s="62"/>
      <c r="G7" s="44"/>
    </row>
    <row r="8" spans="4:7" s="39" customFormat="1" ht="15">
      <c r="D8" s="44"/>
      <c r="E8" s="61"/>
      <c r="F8" s="62"/>
      <c r="G8" s="44"/>
    </row>
    <row r="9" spans="4:7" s="39" customFormat="1" ht="15">
      <c r="D9" s="44"/>
      <c r="E9" s="61"/>
      <c r="F9" s="62"/>
      <c r="G9" s="44"/>
    </row>
    <row r="10" spans="3:7" s="39" customFormat="1" ht="26.25">
      <c r="C10" s="42" t="str">
        <f>'[3]Z1.0 OEB Control Sheet'!C30</f>
        <v>Current Rates and Charges</v>
      </c>
      <c r="D10" s="44"/>
      <c r="E10" s="61"/>
      <c r="F10" s="62"/>
      <c r="G10" s="44"/>
    </row>
    <row r="11" spans="4:7" s="39" customFormat="1" ht="15">
      <c r="D11" s="44"/>
      <c r="E11" s="61"/>
      <c r="F11" s="62"/>
      <c r="G11" s="44"/>
    </row>
    <row r="12" spans="4:7" s="39" customFormat="1" ht="15">
      <c r="D12" s="44"/>
      <c r="E12" s="61"/>
      <c r="F12" s="62"/>
      <c r="G12" s="44"/>
    </row>
    <row r="13" spans="4:7" s="39" customFormat="1" ht="15">
      <c r="D13" s="44"/>
      <c r="E13" s="61"/>
      <c r="F13" s="62"/>
      <c r="G13" s="44"/>
    </row>
    <row r="14" spans="4:7" s="39" customFormat="1" ht="15">
      <c r="D14" s="44"/>
      <c r="E14" s="61"/>
      <c r="F14" s="62"/>
      <c r="G14" s="44"/>
    </row>
    <row r="15" spans="2:7" s="39" customFormat="1" ht="15">
      <c r="B15" s="39" t="s">
        <v>75</v>
      </c>
      <c r="C15" s="39" t="s">
        <v>76</v>
      </c>
      <c r="D15" s="44"/>
      <c r="E15" s="61"/>
      <c r="F15" s="62"/>
      <c r="G15" s="44"/>
    </row>
    <row r="16" spans="2:7" s="39" customFormat="1" ht="15.75">
      <c r="B16" s="63">
        <f>'[3]B1.1 Curr&amp;Appl Rt Class General'!$B$24</f>
        <v>4</v>
      </c>
      <c r="C16" s="64" t="str">
        <f>'[3]B1.1 Curr&amp;Appl Rt Class General'!$D$24</f>
        <v>General Service 500 to 4,999 kW</v>
      </c>
      <c r="D16" s="44"/>
      <c r="E16" s="61"/>
      <c r="F16" s="62"/>
      <c r="G16" s="65" t="str">
        <f>'[3]B1.1 Curr&amp;Appl Rt Class General'!$C$24</f>
        <v>GSGT50</v>
      </c>
    </row>
    <row r="17" spans="4:7" s="39" customFormat="1" ht="15">
      <c r="D17" s="44"/>
      <c r="E17" s="61"/>
      <c r="F17" s="62"/>
      <c r="G17" s="44"/>
    </row>
    <row r="18" spans="2:7" s="39" customFormat="1" ht="15">
      <c r="B18" s="39" t="s">
        <v>75</v>
      </c>
      <c r="C18" s="39" t="s">
        <v>80</v>
      </c>
      <c r="D18" s="44" t="s">
        <v>81</v>
      </c>
      <c r="E18" s="61" t="s">
        <v>82</v>
      </c>
      <c r="F18" s="66" t="s">
        <v>37</v>
      </c>
      <c r="G18" s="44"/>
    </row>
    <row r="19" spans="2:7" s="39" customFormat="1" ht="15">
      <c r="B19" s="39">
        <v>3</v>
      </c>
      <c r="C19" s="67" t="s">
        <v>83</v>
      </c>
      <c r="D19" s="44"/>
      <c r="E19" s="68" t="s">
        <v>84</v>
      </c>
      <c r="F19" s="69">
        <v>3023.74</v>
      </c>
      <c r="G19" s="65" t="str">
        <f>'[3]B1.1 Curr&amp;Appl Rt Class General'!$F$24</f>
        <v>Customer -12 per year</v>
      </c>
    </row>
    <row r="20" spans="2:7" s="39" customFormat="1" ht="15">
      <c r="B20" s="39">
        <v>30</v>
      </c>
      <c r="C20" s="67" t="s">
        <v>79</v>
      </c>
      <c r="D20" s="44"/>
      <c r="E20" s="68" t="str">
        <f>"$/"&amp;'[3]B1.1 Curr&amp;Appl Rt Class General'!$G$24</f>
        <v>$/kW</v>
      </c>
      <c r="F20" s="71">
        <v>1.5374</v>
      </c>
      <c r="G20" s="44"/>
    </row>
    <row r="21" spans="2:7" s="39" customFormat="1" ht="15">
      <c r="B21" s="39">
        <v>57</v>
      </c>
      <c r="C21" s="67" t="s">
        <v>77</v>
      </c>
      <c r="D21" s="44"/>
      <c r="E21" s="68" t="str">
        <f>"$/"&amp;'[3]B1.1 Curr&amp;Appl Rt Class General'!$G$24</f>
        <v>$/kW</v>
      </c>
      <c r="F21" s="71">
        <v>1.9268</v>
      </c>
      <c r="G21" s="44"/>
    </row>
    <row r="22" spans="2:7" s="39" customFormat="1" ht="15">
      <c r="B22" s="39">
        <v>62</v>
      </c>
      <c r="C22" s="67" t="s">
        <v>78</v>
      </c>
      <c r="D22" s="44"/>
      <c r="E22" s="68" t="str">
        <f>"$/"&amp;'[3]B1.1 Curr&amp;Appl Rt Class General'!$G$24</f>
        <v>$/kW</v>
      </c>
      <c r="F22" s="71">
        <v>1.8867</v>
      </c>
      <c r="G22" s="44"/>
    </row>
    <row r="23" spans="2:7" s="39" customFormat="1" ht="15">
      <c r="B23" s="39">
        <v>67</v>
      </c>
      <c r="C23" s="67" t="s">
        <v>85</v>
      </c>
      <c r="D23" s="44"/>
      <c r="E23" s="68" t="str">
        <f>"$/"&amp;'[3]B1.1 Curr&amp;Appl Rt Class General'!$G$24</f>
        <v>$/kW</v>
      </c>
      <c r="F23" s="73">
        <v>0</v>
      </c>
      <c r="G23" s="44"/>
    </row>
    <row r="24" spans="2:7" s="39" customFormat="1" ht="15">
      <c r="B24" s="39">
        <v>72</v>
      </c>
      <c r="C24" s="67" t="s">
        <v>86</v>
      </c>
      <c r="D24" s="44"/>
      <c r="E24" s="68" t="s">
        <v>87</v>
      </c>
      <c r="F24" s="72">
        <v>0.005200000014156103</v>
      </c>
      <c r="G24" s="44"/>
    </row>
    <row r="25" spans="2:7" s="39" customFormat="1" ht="15">
      <c r="B25" s="39">
        <v>75</v>
      </c>
      <c r="C25" s="67" t="s">
        <v>88</v>
      </c>
      <c r="D25" s="44"/>
      <c r="E25" s="68" t="s">
        <v>87</v>
      </c>
      <c r="F25" s="72">
        <v>0.0013000000035390258</v>
      </c>
      <c r="G25" s="44"/>
    </row>
    <row r="26" spans="2:7" s="39" customFormat="1" ht="15">
      <c r="B26" s="39">
        <v>78</v>
      </c>
      <c r="C26" s="67" t="s">
        <v>89</v>
      </c>
      <c r="D26" s="44"/>
      <c r="E26" s="68" t="s">
        <v>84</v>
      </c>
      <c r="F26" s="70">
        <v>0.25</v>
      </c>
      <c r="G26" s="44"/>
    </row>
    <row r="27" spans="4:7" s="39" customFormat="1" ht="15">
      <c r="D27" s="44"/>
      <c r="E27" s="61"/>
      <c r="F27" s="62"/>
      <c r="G27" s="44"/>
    </row>
    <row r="28" spans="4:7" s="39" customFormat="1" ht="15">
      <c r="D28" s="44"/>
      <c r="E28" s="61"/>
      <c r="F28" s="62"/>
      <c r="G28" s="44"/>
    </row>
    <row r="29" spans="4:7" s="39" customFormat="1" ht="15">
      <c r="D29" s="44"/>
      <c r="E29" s="61"/>
      <c r="F29" s="62"/>
      <c r="G29" s="44"/>
    </row>
    <row r="30" spans="4:7" s="39" customFormat="1" ht="15">
      <c r="D30" s="44"/>
      <c r="E30" s="61"/>
      <c r="F30" s="62"/>
      <c r="G30" s="44"/>
    </row>
    <row r="31" spans="4:7" s="39" customFormat="1" ht="15">
      <c r="D31" s="44"/>
      <c r="E31" s="61"/>
      <c r="F31" s="62"/>
      <c r="G31" s="44"/>
    </row>
    <row r="32" spans="4:7" s="39" customFormat="1" ht="15">
      <c r="D32" s="44"/>
      <c r="E32" s="61"/>
      <c r="F32" s="62"/>
      <c r="G32" s="44"/>
    </row>
    <row r="33" spans="4:7" s="39" customFormat="1" ht="15">
      <c r="D33" s="44"/>
      <c r="E33" s="61"/>
      <c r="F33" s="62"/>
      <c r="G33" s="44"/>
    </row>
  </sheetData>
  <sheetProtection/>
  <dataValidations count="11">
    <dataValidation type="list" allowBlank="1" showInputMessage="1" showErrorMessage="1" sqref="C63728">
      <formula1>AC63404:AC63407</formula1>
    </dataValidation>
    <dataValidation type="list" allowBlank="1" showInputMessage="1" showErrorMessage="1" sqref="C63727">
      <formula1>AC63404:AC63407</formula1>
    </dataValidation>
    <dataValidation type="list" allowBlank="1" showInputMessage="1" showErrorMessage="1" sqref="C63723">
      <formula1>AA63404:AA63407</formula1>
    </dataValidation>
    <dataValidation type="list" allowBlank="1" showInputMessage="1" showErrorMessage="1" sqref="C63722">
      <formula1>AA63404:AA63407</formula1>
    </dataValidation>
    <dataValidation type="list" allowBlank="1" showInputMessage="1" showErrorMessage="1" sqref="C63642">
      <formula1>AC63404:AC63407</formula1>
    </dataValidation>
    <dataValidation type="list" allowBlank="1" showInputMessage="1" showErrorMessage="1" sqref="C63641">
      <formula1>AC63404:AC63407</formula1>
    </dataValidation>
    <dataValidation type="list" allowBlank="1" showInputMessage="1" showErrorMessage="1" sqref="C63637">
      <formula1>AA63404:AA63407</formula1>
    </dataValidation>
    <dataValidation type="list" allowBlank="1" showInputMessage="1" showErrorMessage="1" sqref="C63636">
      <formula1>AA63404:AA63407</formula1>
    </dataValidation>
    <dataValidation type="list" allowBlank="1" showInputMessage="1" showErrorMessage="1" sqref="C63781">
      <formula1>AG63404:AG63409</formula1>
    </dataValidation>
    <dataValidation type="list" allowBlank="1" showInputMessage="1" showErrorMessage="1" sqref="C63695">
      <formula1>AG63404:AG63409</formula1>
    </dataValidation>
    <dataValidation type="list" allowBlank="1" showInputMessage="1" showErrorMessage="1" sqref="C63609">
      <formula1>AG63404:AG63409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C1">
      <selection activeCell="C14" sqref="C14"/>
    </sheetView>
  </sheetViews>
  <sheetFormatPr defaultColWidth="9.140625" defaultRowHeight="15"/>
  <cols>
    <col min="1" max="2" width="0" style="40" hidden="1" customWidth="1"/>
    <col min="3" max="3" width="90.421875" style="40" bestFit="1" customWidth="1"/>
    <col min="4" max="4" width="0" style="40" hidden="1" customWidth="1"/>
    <col min="5" max="5" width="10.7109375" style="40" hidden="1" customWidth="1"/>
    <col min="6" max="6" width="2.7109375" style="40" hidden="1" customWidth="1"/>
    <col min="7" max="7" width="14.28125" style="40" bestFit="1" customWidth="1"/>
    <col min="8" max="8" width="3.421875" style="40" customWidth="1"/>
    <col min="9" max="9" width="14.28125" style="40" bestFit="1" customWidth="1"/>
    <col min="10" max="10" width="2.8515625" style="40" customWidth="1"/>
    <col min="11" max="11" width="14.28125" style="40" bestFit="1" customWidth="1"/>
    <col min="12" max="12" width="3.57421875" style="40" customWidth="1"/>
    <col min="13" max="13" width="14.28125" style="40" bestFit="1" customWidth="1"/>
    <col min="14" max="14" width="3.140625" style="40" customWidth="1"/>
    <col min="15" max="15" width="14.28125" style="40" bestFit="1" customWidth="1"/>
    <col min="16" max="16" width="2.8515625" style="40" customWidth="1"/>
    <col min="17" max="17" width="14.28125" style="40" bestFit="1" customWidth="1"/>
    <col min="18" max="16384" width="9.140625" style="40" customWidth="1"/>
  </cols>
  <sheetData>
    <row r="1" spans="1:17" ht="1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="39" customFormat="1" ht="18">
      <c r="C2" s="41" t="s">
        <v>70</v>
      </c>
    </row>
    <row r="3" s="39" customFormat="1" ht="18">
      <c r="C3" s="41" t="s">
        <v>71</v>
      </c>
    </row>
    <row r="4" s="39" customFormat="1" ht="18">
      <c r="C4" s="41" t="s">
        <v>72</v>
      </c>
    </row>
    <row r="5" s="39" customFormat="1" ht="18">
      <c r="C5" s="41" t="s">
        <v>73</v>
      </c>
    </row>
    <row r="6" s="39" customFormat="1" ht="15"/>
    <row r="7" s="39" customFormat="1" ht="15"/>
    <row r="8" s="39" customFormat="1" ht="15"/>
    <row r="9" s="39" customFormat="1" ht="15"/>
    <row r="10" s="39" customFormat="1" ht="26.25">
      <c r="C10" s="42" t="s">
        <v>74</v>
      </c>
    </row>
    <row r="11" s="39" customFormat="1" ht="15"/>
    <row r="12" s="39" customFormat="1" ht="15"/>
    <row r="13" s="39" customFormat="1" ht="15"/>
    <row r="14" s="39" customFormat="1" ht="15"/>
    <row r="15" s="39" customFormat="1" ht="15"/>
    <row r="16" s="39" customFormat="1" ht="15"/>
    <row r="17" s="39" customFormat="1" ht="15"/>
    <row r="18" s="39" customFormat="1" ht="15"/>
    <row r="19" s="39" customFormat="1" ht="15"/>
    <row r="20" spans="3:14" s="39" customFormat="1" ht="18">
      <c r="C20" s="43" t="s">
        <v>54</v>
      </c>
      <c r="E20" s="44"/>
      <c r="G20" s="44"/>
      <c r="I20" s="44"/>
      <c r="K20" s="44"/>
      <c r="M20" s="44"/>
      <c r="N20" s="44"/>
    </row>
    <row r="21" spans="5:14" s="39" customFormat="1" ht="15">
      <c r="E21" s="44"/>
      <c r="G21" s="44"/>
      <c r="I21" s="44" t="s">
        <v>29</v>
      </c>
      <c r="K21" s="44"/>
      <c r="M21" s="44"/>
      <c r="N21" s="44"/>
    </row>
    <row r="22" spans="5:9" s="39" customFormat="1" ht="15">
      <c r="E22" s="44"/>
      <c r="F22" s="44"/>
      <c r="G22" s="44"/>
      <c r="I22" s="44"/>
    </row>
    <row r="23" spans="3:17" s="39" customFormat="1" ht="18">
      <c r="C23" s="45" t="s">
        <v>55</v>
      </c>
      <c r="E23" s="46">
        <v>2008</v>
      </c>
      <c r="G23" s="46">
        <v>2009</v>
      </c>
      <c r="I23" s="46">
        <v>2010</v>
      </c>
      <c r="K23" s="46">
        <v>2011</v>
      </c>
      <c r="M23" s="46">
        <v>2012</v>
      </c>
      <c r="O23" s="46">
        <v>2013</v>
      </c>
      <c r="Q23" s="46">
        <v>2014</v>
      </c>
    </row>
    <row r="24" spans="5:13" s="39" customFormat="1" ht="15">
      <c r="E24" s="44"/>
      <c r="G24" s="44"/>
      <c r="I24" s="44"/>
      <c r="K24" s="44"/>
      <c r="M24" s="44"/>
    </row>
    <row r="25" spans="3:17" s="39" customFormat="1" ht="15">
      <c r="C25" s="39" t="s">
        <v>56</v>
      </c>
      <c r="E25" s="32">
        <v>0</v>
      </c>
      <c r="G25" s="47">
        <v>5107346.184595643</v>
      </c>
      <c r="I25" s="48">
        <v>5107346.184595643</v>
      </c>
      <c r="K25" s="48">
        <v>5107346.184595643</v>
      </c>
      <c r="M25" s="48">
        <v>5107346.184595643</v>
      </c>
      <c r="O25" s="48">
        <v>5107346.184595643</v>
      </c>
      <c r="Q25" s="48">
        <v>5107346.184595643</v>
      </c>
    </row>
    <row r="26" s="39" customFormat="1" ht="15"/>
    <row r="27" spans="3:17" s="39" customFormat="1" ht="15">
      <c r="C27" s="49" t="s">
        <v>57</v>
      </c>
      <c r="E27" s="32">
        <v>0</v>
      </c>
      <c r="G27" s="47">
        <v>15000000</v>
      </c>
      <c r="I27" s="48">
        <v>15000000</v>
      </c>
      <c r="K27" s="48">
        <v>15000000</v>
      </c>
      <c r="M27" s="48">
        <v>15000000</v>
      </c>
      <c r="O27" s="48">
        <v>15000000</v>
      </c>
      <c r="Q27" s="48">
        <v>15000000</v>
      </c>
    </row>
    <row r="28" s="39" customFormat="1" ht="15"/>
    <row r="29" spans="3:17" s="39" customFormat="1" ht="15.75">
      <c r="C29" s="39" t="s">
        <v>58</v>
      </c>
      <c r="E29" s="50">
        <v>0</v>
      </c>
      <c r="G29" s="50">
        <v>-9892653.815404357</v>
      </c>
      <c r="I29" s="50">
        <v>-9892653.815404357</v>
      </c>
      <c r="K29" s="50">
        <v>-9892653.815404357</v>
      </c>
      <c r="M29" s="50">
        <v>-9892653.815404357</v>
      </c>
      <c r="O29" s="50">
        <v>-9892653.815404357</v>
      </c>
      <c r="Q29" s="50">
        <v>-9892653.815404357</v>
      </c>
    </row>
    <row r="30" s="39" customFormat="1" ht="15"/>
    <row r="31" spans="3:17" s="39" customFormat="1" ht="15">
      <c r="C31" s="39" t="s">
        <v>37</v>
      </c>
      <c r="E31" s="51">
        <v>0.00225</v>
      </c>
      <c r="G31" s="51">
        <v>0.00225</v>
      </c>
      <c r="I31" s="51">
        <v>0.0015</v>
      </c>
      <c r="K31" s="51">
        <v>0</v>
      </c>
      <c r="M31" s="51">
        <v>0</v>
      </c>
      <c r="O31" s="51">
        <v>0</v>
      </c>
      <c r="Q31" s="51">
        <v>0</v>
      </c>
    </row>
    <row r="32" s="39" customFormat="1" ht="15"/>
    <row r="33" spans="3:17" s="39" customFormat="1" ht="15.75">
      <c r="C33" s="39" t="s">
        <v>59</v>
      </c>
      <c r="E33" s="52">
        <v>0</v>
      </c>
      <c r="F33" s="53"/>
      <c r="G33" s="52">
        <v>0</v>
      </c>
      <c r="H33" s="53"/>
      <c r="I33" s="52">
        <v>0</v>
      </c>
      <c r="J33" s="53"/>
      <c r="K33" s="52">
        <v>0</v>
      </c>
      <c r="L33" s="53"/>
      <c r="M33" s="52">
        <v>0</v>
      </c>
      <c r="O33" s="52">
        <v>0</v>
      </c>
      <c r="Q33" s="52">
        <v>0</v>
      </c>
    </row>
    <row r="34" s="39" customFormat="1" ht="15"/>
    <row r="35" spans="3:17" s="39" customFormat="1" ht="18">
      <c r="C35" s="45" t="s">
        <v>60</v>
      </c>
      <c r="E35" s="46">
        <v>2008</v>
      </c>
      <c r="G35" s="46">
        <v>2009</v>
      </c>
      <c r="I35" s="46">
        <v>2010</v>
      </c>
      <c r="K35" s="46">
        <v>2011</v>
      </c>
      <c r="M35" s="46">
        <v>2012</v>
      </c>
      <c r="O35" s="46">
        <v>2013</v>
      </c>
      <c r="Q35" s="46">
        <v>2014</v>
      </c>
    </row>
    <row r="36" spans="3:17" s="39" customFormat="1" ht="15">
      <c r="C36" s="49" t="s">
        <v>61</v>
      </c>
      <c r="E36" s="48">
        <v>0</v>
      </c>
      <c r="G36" s="47">
        <v>220672</v>
      </c>
      <c r="I36" s="48">
        <v>220672</v>
      </c>
      <c r="K36" s="48">
        <v>220672</v>
      </c>
      <c r="M36" s="48">
        <v>220672</v>
      </c>
      <c r="O36" s="48">
        <v>220672</v>
      </c>
      <c r="Q36" s="48">
        <v>220672</v>
      </c>
    </row>
    <row r="37" s="39" customFormat="1" ht="15">
      <c r="C37" s="49"/>
    </row>
    <row r="38" spans="3:17" s="39" customFormat="1" ht="15.75">
      <c r="C38" s="49" t="s">
        <v>62</v>
      </c>
      <c r="E38" s="54">
        <v>0</v>
      </c>
      <c r="F38" s="55"/>
      <c r="G38" s="54">
        <v>0.165</v>
      </c>
      <c r="H38" s="55"/>
      <c r="I38" s="54">
        <v>0.16</v>
      </c>
      <c r="J38" s="55"/>
      <c r="K38" s="54">
        <v>0.155</v>
      </c>
      <c r="L38" s="55"/>
      <c r="M38" s="54">
        <v>0.155</v>
      </c>
      <c r="N38" s="55"/>
      <c r="O38" s="54">
        <v>0.155</v>
      </c>
      <c r="P38" s="55"/>
      <c r="Q38" s="54">
        <v>0.155</v>
      </c>
    </row>
    <row r="39" s="39" customFormat="1" ht="15">
      <c r="C39" s="49"/>
    </row>
    <row r="40" spans="3:17" s="39" customFormat="1" ht="15.75">
      <c r="C40" s="49" t="s">
        <v>63</v>
      </c>
      <c r="E40" s="50">
        <v>0</v>
      </c>
      <c r="G40" s="50">
        <v>36410.880000000005</v>
      </c>
      <c r="I40" s="50">
        <v>35307.520000000004</v>
      </c>
      <c r="K40" s="50">
        <v>34204.159999999996</v>
      </c>
      <c r="M40" s="50">
        <v>34204.159999999996</v>
      </c>
      <c r="O40" s="50">
        <v>34204.159999999996</v>
      </c>
      <c r="Q40" s="50">
        <v>34204.159999999996</v>
      </c>
    </row>
    <row r="41" s="39" customFormat="1" ht="15"/>
    <row r="42" spans="3:17" s="39" customFormat="1" ht="15.75">
      <c r="C42" s="53" t="s">
        <v>64</v>
      </c>
      <c r="E42" s="52">
        <v>0</v>
      </c>
      <c r="F42" s="53"/>
      <c r="G42" s="52">
        <v>43605.84431137725</v>
      </c>
      <c r="H42" s="53"/>
      <c r="I42" s="52">
        <v>42032.76190476191</v>
      </c>
      <c r="J42" s="53"/>
      <c r="K42" s="52">
        <v>40478.29585798816</v>
      </c>
      <c r="L42" s="53"/>
      <c r="M42" s="52">
        <v>40478.29585798816</v>
      </c>
      <c r="O42" s="52">
        <v>40478.29585798816</v>
      </c>
      <c r="Q42" s="52">
        <v>40478.29585798816</v>
      </c>
    </row>
    <row r="43" s="39" customFormat="1" ht="15"/>
    <row r="44" s="39" customFormat="1" ht="15"/>
    <row r="45" spans="3:17" s="39" customFormat="1" ht="15">
      <c r="C45" s="39" t="s">
        <v>65</v>
      </c>
      <c r="E45" s="48">
        <v>0</v>
      </c>
      <c r="G45" s="48">
        <v>0</v>
      </c>
      <c r="I45" s="48">
        <v>0</v>
      </c>
      <c r="K45" s="48">
        <v>0</v>
      </c>
      <c r="M45" s="48">
        <v>0</v>
      </c>
      <c r="O45" s="48">
        <v>0</v>
      </c>
      <c r="Q45" s="48">
        <v>0</v>
      </c>
    </row>
    <row r="46" spans="5:17" s="39" customFormat="1" ht="15">
      <c r="E46" s="56"/>
      <c r="G46" s="56"/>
      <c r="I46" s="56"/>
      <c r="K46" s="56"/>
      <c r="M46" s="56"/>
      <c r="O46" s="56"/>
      <c r="Q46" s="56"/>
    </row>
    <row r="47" spans="3:17" s="39" customFormat="1" ht="15">
      <c r="C47" s="39" t="s">
        <v>66</v>
      </c>
      <c r="E47" s="48">
        <v>0</v>
      </c>
      <c r="G47" s="48">
        <v>43605.84431137725</v>
      </c>
      <c r="I47" s="48">
        <v>42032.76190476191</v>
      </c>
      <c r="K47" s="48">
        <v>40478.29585798816</v>
      </c>
      <c r="M47" s="48">
        <v>40478.29585798816</v>
      </c>
      <c r="O47" s="48">
        <v>40478.29585798816</v>
      </c>
      <c r="Q47" s="48">
        <v>40478.29585798816</v>
      </c>
    </row>
    <row r="48" spans="5:17" s="39" customFormat="1" ht="15">
      <c r="E48" s="56"/>
      <c r="G48" s="56"/>
      <c r="I48" s="56"/>
      <c r="K48" s="56"/>
      <c r="M48" s="56"/>
      <c r="O48" s="56"/>
      <c r="Q48" s="56"/>
    </row>
    <row r="49" spans="3:17" s="39" customFormat="1" ht="15.75">
      <c r="C49" s="39" t="s">
        <v>67</v>
      </c>
      <c r="E49" s="57">
        <v>0</v>
      </c>
      <c r="F49" s="53"/>
      <c r="G49" s="57">
        <v>43605.84431137725</v>
      </c>
      <c r="H49" s="53"/>
      <c r="I49" s="57">
        <v>42032.76190476191</v>
      </c>
      <c r="J49" s="53"/>
      <c r="K49" s="57">
        <v>40478.29585798816</v>
      </c>
      <c r="L49" s="53"/>
      <c r="M49" s="57">
        <v>40478.29585798816</v>
      </c>
      <c r="O49" s="57">
        <v>40478.29585798816</v>
      </c>
      <c r="Q49" s="57">
        <v>40478.29585798816</v>
      </c>
    </row>
    <row r="50" s="39" customFormat="1" ht="15"/>
    <row r="51" spans="3:17" s="39" customFormat="1" ht="15.75">
      <c r="C51" s="39" t="s">
        <v>68</v>
      </c>
      <c r="G51" s="58"/>
      <c r="H51" s="53"/>
      <c r="I51" s="59">
        <v>-1573.0824066153436</v>
      </c>
      <c r="J51" s="53"/>
      <c r="K51" s="59">
        <v>-3127.548453389092</v>
      </c>
      <c r="L51" s="53"/>
      <c r="M51" s="59">
        <v>-3127.548453389092</v>
      </c>
      <c r="O51" s="59">
        <v>-3127.548453389092</v>
      </c>
      <c r="Q51" s="59">
        <v>-3127.548453389092</v>
      </c>
    </row>
    <row r="52" s="39" customFormat="1" ht="15"/>
    <row r="53" spans="3:17" s="39" customFormat="1" ht="15.75">
      <c r="C53" s="39" t="s">
        <v>69</v>
      </c>
      <c r="G53" s="58"/>
      <c r="H53" s="53"/>
      <c r="I53" s="59">
        <v>-786.5412033076718</v>
      </c>
      <c r="J53" s="53"/>
      <c r="K53" s="59">
        <v>-1563.774226694546</v>
      </c>
      <c r="L53" s="53"/>
      <c r="M53" s="59">
        <v>-1563.774226694546</v>
      </c>
      <c r="O53" s="59">
        <v>-1563.774226694546</v>
      </c>
      <c r="Q53" s="59">
        <v>-1563.774226694546</v>
      </c>
    </row>
    <row r="54" s="39" customFormat="1" ht="15"/>
    <row r="55" spans="7:9" s="39" customFormat="1" ht="15">
      <c r="G55" s="60"/>
      <c r="I55" s="60"/>
    </row>
    <row r="56" s="39" customFormat="1" ht="15"/>
    <row r="57" s="39" customFormat="1" ht="15"/>
    <row r="58" s="39" customFormat="1" ht="15"/>
    <row r="59" s="39" customFormat="1" ht="15"/>
    <row r="60" s="39" customFormat="1" ht="15"/>
    <row r="61" s="39" customFormat="1" ht="15"/>
    <row r="62" s="39" customFormat="1" ht="15"/>
    <row r="63" s="39" customFormat="1" ht="15"/>
    <row r="64" s="39" customFormat="1" ht="15"/>
    <row r="65" s="39" customFormat="1" ht="15"/>
    <row r="66" s="39" customFormat="1" ht="15"/>
    <row r="67" s="39" customFormat="1" ht="15"/>
    <row r="68" s="39" customFormat="1" ht="15"/>
    <row r="69" s="39" customFormat="1" ht="15"/>
    <row r="70" s="39" customFormat="1" ht="15"/>
    <row r="71" s="39" customFormat="1" ht="15"/>
    <row r="72" s="39" customFormat="1" ht="15"/>
  </sheetData>
  <sheetProtection/>
  <conditionalFormatting sqref="E27 G27">
    <cfRule type="cellIs" priority="1" dxfId="2" operator="lessThan" stopIfTrue="1">
      <formula>-0.01</formula>
    </cfRule>
    <cfRule type="cellIs" priority="2" dxfId="2" operator="greaterThan" stopIfTrue="1">
      <formula>15000000.01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1" width="14.421875" style="0" bestFit="1" customWidth="1"/>
    <col min="2" max="2" width="29.8515625" style="0" bestFit="1" customWidth="1"/>
    <col min="5" max="5" width="4.7109375" style="0" customWidth="1"/>
    <col min="6" max="6" width="17.00390625" style="0" customWidth="1"/>
    <col min="7" max="7" width="16.140625" style="0" customWidth="1"/>
    <col min="8" max="8" width="4.57421875" style="0" customWidth="1"/>
    <col min="9" max="9" width="16.421875" style="0" customWidth="1"/>
    <col min="10" max="10" width="3.57421875" style="0" customWidth="1"/>
    <col min="11" max="11" width="18.57421875" style="0" customWidth="1"/>
  </cols>
  <sheetData>
    <row r="1" spans="1:11" ht="18.75" thickBot="1">
      <c r="A1" s="77"/>
      <c r="B1" s="77"/>
      <c r="C1" s="77"/>
      <c r="D1" s="77"/>
      <c r="E1" s="77"/>
      <c r="F1" s="104" t="s">
        <v>118</v>
      </c>
      <c r="G1" s="105"/>
      <c r="H1" s="77"/>
      <c r="I1" s="39"/>
      <c r="J1" s="39"/>
      <c r="K1" s="77"/>
    </row>
    <row r="2" spans="1:11" ht="47.25">
      <c r="A2" s="26" t="s">
        <v>90</v>
      </c>
      <c r="B2" s="26" t="s">
        <v>76</v>
      </c>
      <c r="C2" s="26" t="s">
        <v>91</v>
      </c>
      <c r="D2" s="26" t="s">
        <v>92</v>
      </c>
      <c r="E2" s="26"/>
      <c r="F2" s="26" t="s">
        <v>93</v>
      </c>
      <c r="G2" s="26" t="s">
        <v>94</v>
      </c>
      <c r="H2" s="26"/>
      <c r="I2" s="26" t="s">
        <v>95</v>
      </c>
      <c r="J2" s="39"/>
      <c r="K2" s="26" t="s">
        <v>96</v>
      </c>
    </row>
    <row r="3" spans="1:11" ht="15.75">
      <c r="A3" s="26"/>
      <c r="B3" s="26"/>
      <c r="C3" s="26"/>
      <c r="D3" s="26"/>
      <c r="E3" s="26"/>
      <c r="F3" s="26"/>
      <c r="G3" s="26"/>
      <c r="H3" s="26"/>
      <c r="I3" s="26"/>
      <c r="J3" s="39"/>
      <c r="K3" s="26"/>
    </row>
    <row r="4" spans="1:11" ht="15">
      <c r="A4" s="78" t="s">
        <v>98</v>
      </c>
      <c r="B4" s="79" t="s">
        <v>99</v>
      </c>
      <c r="C4" s="80" t="s">
        <v>100</v>
      </c>
      <c r="D4" s="81" t="s">
        <v>101</v>
      </c>
      <c r="E4" s="77"/>
      <c r="F4" s="82">
        <v>25808454</v>
      </c>
      <c r="G4" s="83"/>
      <c r="H4" s="77"/>
      <c r="I4" s="82">
        <v>4539957</v>
      </c>
      <c r="J4" s="39"/>
      <c r="K4" s="84">
        <v>0.43</v>
      </c>
    </row>
    <row r="5" spans="1:11" ht="15">
      <c r="A5" s="78" t="s">
        <v>102</v>
      </c>
      <c r="B5" s="79" t="s">
        <v>103</v>
      </c>
      <c r="C5" s="80" t="s">
        <v>100</v>
      </c>
      <c r="D5" s="81" t="s">
        <v>101</v>
      </c>
      <c r="E5" s="77"/>
      <c r="F5" s="82">
        <v>14454059</v>
      </c>
      <c r="G5" s="83"/>
      <c r="H5" s="77"/>
      <c r="I5" s="82">
        <v>2448174</v>
      </c>
      <c r="J5" s="39"/>
      <c r="K5" s="84">
        <v>0.132</v>
      </c>
    </row>
    <row r="6" spans="1:11" ht="15">
      <c r="A6" s="78" t="s">
        <v>104</v>
      </c>
      <c r="B6" s="79" t="s">
        <v>105</v>
      </c>
      <c r="C6" s="80" t="s">
        <v>100</v>
      </c>
      <c r="D6" s="81" t="s">
        <v>106</v>
      </c>
      <c r="E6" s="77"/>
      <c r="F6" s="82">
        <v>22958172</v>
      </c>
      <c r="G6" s="85">
        <v>72724</v>
      </c>
      <c r="H6" s="77"/>
      <c r="I6" s="82">
        <v>18863438</v>
      </c>
      <c r="J6" s="39"/>
      <c r="K6" s="86">
        <v>0.119</v>
      </c>
    </row>
    <row r="7" spans="1:11" ht="15">
      <c r="A7" s="78" t="s">
        <v>108</v>
      </c>
      <c r="B7" s="79" t="s">
        <v>109</v>
      </c>
      <c r="C7" s="80" t="s">
        <v>110</v>
      </c>
      <c r="D7" s="81" t="s">
        <v>106</v>
      </c>
      <c r="E7" s="77"/>
      <c r="F7" s="82">
        <v>23314</v>
      </c>
      <c r="G7" s="85">
        <v>65</v>
      </c>
      <c r="H7" s="77"/>
      <c r="I7" s="82">
        <v>0</v>
      </c>
      <c r="J7" s="39"/>
      <c r="K7" s="86">
        <v>0.001</v>
      </c>
    </row>
    <row r="8" spans="1:11" ht="15">
      <c r="A8" s="78" t="s">
        <v>111</v>
      </c>
      <c r="B8" s="79" t="s">
        <v>112</v>
      </c>
      <c r="C8" s="80" t="s">
        <v>110</v>
      </c>
      <c r="D8" s="81" t="s">
        <v>106</v>
      </c>
      <c r="E8" s="77"/>
      <c r="F8" s="82">
        <v>1002011</v>
      </c>
      <c r="G8" s="85">
        <v>2691</v>
      </c>
      <c r="H8" s="77"/>
      <c r="I8" s="82">
        <v>979554</v>
      </c>
      <c r="J8" s="39"/>
      <c r="K8" s="84">
        <v>0.007</v>
      </c>
    </row>
    <row r="9" spans="1:11" ht="15">
      <c r="A9" s="78" t="s">
        <v>113</v>
      </c>
      <c r="B9" s="79" t="s">
        <v>114</v>
      </c>
      <c r="C9" s="80" t="s">
        <v>100</v>
      </c>
      <c r="D9" s="81" t="s">
        <v>106</v>
      </c>
      <c r="E9" s="77"/>
      <c r="F9" s="82">
        <v>75068855.7</v>
      </c>
      <c r="G9" s="85">
        <v>169745</v>
      </c>
      <c r="H9" s="77"/>
      <c r="I9" s="82">
        <v>0</v>
      </c>
      <c r="J9" s="39"/>
      <c r="K9" s="84">
        <v>0.214</v>
      </c>
    </row>
    <row r="10" spans="1:11" ht="15">
      <c r="A10" s="78" t="s">
        <v>115</v>
      </c>
      <c r="B10" s="79" t="s">
        <v>116</v>
      </c>
      <c r="C10" s="79" t="s">
        <v>110</v>
      </c>
      <c r="D10" s="81" t="s">
        <v>101</v>
      </c>
      <c r="E10" s="77"/>
      <c r="F10" s="82">
        <v>94310</v>
      </c>
      <c r="G10" s="83"/>
      <c r="H10" s="77"/>
      <c r="I10" s="82">
        <v>12789</v>
      </c>
      <c r="J10" s="39"/>
      <c r="K10" s="84">
        <v>0.002</v>
      </c>
    </row>
    <row r="11" spans="1:11" ht="15">
      <c r="A11" s="78" t="s">
        <v>104</v>
      </c>
      <c r="B11" s="79" t="s">
        <v>117</v>
      </c>
      <c r="C11" s="80" t="s">
        <v>100</v>
      </c>
      <c r="D11" s="81" t="s">
        <v>106</v>
      </c>
      <c r="E11" s="77"/>
      <c r="F11" s="82">
        <v>15909795</v>
      </c>
      <c r="G11" s="85">
        <v>31633</v>
      </c>
      <c r="H11" s="77"/>
      <c r="I11" s="82">
        <v>15043232</v>
      </c>
      <c r="J11" s="39"/>
      <c r="K11" s="84">
        <v>0.096</v>
      </c>
    </row>
    <row r="13" ht="15">
      <c r="G13" s="109"/>
    </row>
  </sheetData>
  <sheetProtection/>
  <mergeCells count="1">
    <mergeCell ref="F1:G1"/>
  </mergeCells>
  <dataValidations count="9">
    <dataValidation type="list" allowBlank="1" showInputMessage="1" showErrorMessage="1" sqref="B10">
      <formula1>AI3:AI3</formula1>
    </dataValidation>
    <dataValidation type="list" allowBlank="1" showInputMessage="1" showErrorMessage="1" sqref="B9">
      <formula1>AF3:AF16</formula1>
    </dataValidation>
    <dataValidation type="list" allowBlank="1" showInputMessage="1" showErrorMessage="1" sqref="B7">
      <formula1>AL3:AL3</formula1>
    </dataValidation>
    <dataValidation type="list" allowBlank="1" showInputMessage="1" showErrorMessage="1" sqref="B11">
      <formula1>AC3:AC41</formula1>
    </dataValidation>
    <dataValidation type="list" allowBlank="1" showInputMessage="1" showErrorMessage="1" sqref="B6">
      <formula1>AC3:AC41</formula1>
    </dataValidation>
    <dataValidation type="list" allowBlank="1" showInputMessage="1" showErrorMessage="1" sqref="B5">
      <formula1>Z3:Z11</formula1>
    </dataValidation>
    <dataValidation type="list" allowBlank="1" showInputMessage="1" showErrorMessage="1" sqref="B8">
      <formula1>AO3:AO3</formula1>
    </dataValidation>
    <dataValidation type="list" allowBlank="1" showInputMessage="1" showErrorMessage="1" sqref="B4">
      <formula1>W3:W16</formula1>
    </dataValidation>
    <dataValidation type="list" allowBlank="1" showInputMessage="1" showErrorMessage="1" sqref="A4:A11">
      <formula1>"RES,GSLT50,GSGT50,LU,USL,Sen,SL,EMB,SB,NA"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1"/>
  <sheetViews>
    <sheetView zoomScalePageLayoutView="0" workbookViewId="0" topLeftCell="A49">
      <selection activeCell="I61" sqref="I61"/>
    </sheetView>
  </sheetViews>
  <sheetFormatPr defaultColWidth="9.140625" defaultRowHeight="15"/>
  <cols>
    <col min="1" max="1" width="8.7109375" style="1" bestFit="1" customWidth="1"/>
    <col min="2" max="2" width="12.8515625" style="3" customWidth="1"/>
    <col min="3" max="3" width="14.28125" style="3" bestFit="1" customWidth="1"/>
    <col min="4" max="4" width="10.140625" style="3" bestFit="1" customWidth="1"/>
    <col min="5" max="5" width="9.7109375" style="3" bestFit="1" customWidth="1"/>
    <col min="6" max="6" width="12.28125" style="3" bestFit="1" customWidth="1"/>
    <col min="7" max="7" width="9.140625" style="3" customWidth="1"/>
    <col min="8" max="8" width="12.8515625" style="3" bestFit="1" customWidth="1"/>
    <col min="9" max="9" width="9.140625" style="3" customWidth="1"/>
    <col min="10" max="10" width="26.00390625" style="1" customWidth="1"/>
    <col min="11" max="11" width="21.28125" style="1" customWidth="1"/>
    <col min="12" max="16384" width="9.140625" style="3" customWidth="1"/>
  </cols>
  <sheetData>
    <row r="1" spans="2:11" ht="48">
      <c r="B1" s="2" t="s">
        <v>0</v>
      </c>
      <c r="C1" s="2"/>
      <c r="D1" s="2"/>
      <c r="E1" s="2"/>
      <c r="F1" s="2"/>
      <c r="G1" s="2"/>
      <c r="I1" s="4"/>
      <c r="J1" s="5" t="s">
        <v>1</v>
      </c>
      <c r="K1" s="5" t="s">
        <v>2</v>
      </c>
    </row>
    <row r="2" spans="9:11" ht="78.75">
      <c r="I2" s="4"/>
      <c r="J2" s="5" t="s">
        <v>3</v>
      </c>
      <c r="K2" s="5" t="s">
        <v>4</v>
      </c>
    </row>
    <row r="3" spans="1:11" ht="15.75">
      <c r="A3" s="6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I3" s="4" t="s">
        <v>11</v>
      </c>
      <c r="J3" s="7">
        <v>4.14</v>
      </c>
      <c r="K3" s="7">
        <v>4.68</v>
      </c>
    </row>
    <row r="4" spans="1:11" ht="15.75">
      <c r="A4" s="8">
        <v>38718</v>
      </c>
      <c r="B4" s="9">
        <v>0</v>
      </c>
      <c r="C4" s="10">
        <v>0</v>
      </c>
      <c r="D4" s="11">
        <f>'[1]3.  LDC Assumptions and Data'!$C$19</f>
        <v>0.0725</v>
      </c>
      <c r="E4" s="9">
        <f aca="true" t="shared" si="0" ref="E4:E67">(B4*D4)/12</f>
        <v>0</v>
      </c>
      <c r="F4" s="9">
        <f>SUM(B4:C4,E4)</f>
        <v>0</v>
      </c>
      <c r="I4" s="4" t="s">
        <v>12</v>
      </c>
      <c r="J4" s="7">
        <v>4.59</v>
      </c>
      <c r="K4" s="7">
        <v>5.05</v>
      </c>
    </row>
    <row r="5" spans="1:11" ht="15.75">
      <c r="A5" s="8">
        <v>38749</v>
      </c>
      <c r="B5" s="12">
        <f aca="true" t="shared" si="1" ref="B5:B68">F4</f>
        <v>0</v>
      </c>
      <c r="C5" s="10">
        <v>0</v>
      </c>
      <c r="D5" s="11">
        <f>'[1]3.  LDC Assumptions and Data'!$C$19</f>
        <v>0.0725</v>
      </c>
      <c r="E5" s="9">
        <f t="shared" si="0"/>
        <v>0</v>
      </c>
      <c r="F5" s="9">
        <f aca="true" t="shared" si="2" ref="F5:F68">SUM(B5:C5,E5)</f>
        <v>0</v>
      </c>
      <c r="I5" s="4" t="s">
        <v>13</v>
      </c>
      <c r="J5" s="7">
        <v>4.59</v>
      </c>
      <c r="K5" s="7">
        <v>4.72</v>
      </c>
    </row>
    <row r="6" spans="1:11" ht="15.75">
      <c r="A6" s="8">
        <v>38777</v>
      </c>
      <c r="B6" s="12">
        <f t="shared" si="1"/>
        <v>0</v>
      </c>
      <c r="C6" s="10">
        <v>0</v>
      </c>
      <c r="D6" s="11">
        <f>'[1]3.  LDC Assumptions and Data'!$C$19</f>
        <v>0.0725</v>
      </c>
      <c r="E6" s="9">
        <f t="shared" si="0"/>
        <v>0</v>
      </c>
      <c r="F6" s="9">
        <f t="shared" si="2"/>
        <v>0</v>
      </c>
      <c r="I6" s="4" t="s">
        <v>14</v>
      </c>
      <c r="J6" s="7">
        <v>4.59</v>
      </c>
      <c r="K6" s="7">
        <v>4.72</v>
      </c>
    </row>
    <row r="7" spans="1:11" ht="15.75">
      <c r="A7" s="8">
        <v>38808</v>
      </c>
      <c r="B7" s="12">
        <f t="shared" si="1"/>
        <v>0</v>
      </c>
      <c r="C7" s="10">
        <v>0</v>
      </c>
      <c r="D7" s="13">
        <v>0.0414</v>
      </c>
      <c r="E7" s="9">
        <f t="shared" si="0"/>
        <v>0</v>
      </c>
      <c r="F7" s="9">
        <f t="shared" si="2"/>
        <v>0</v>
      </c>
      <c r="I7" s="4" t="s">
        <v>15</v>
      </c>
      <c r="J7" s="7">
        <v>4.59</v>
      </c>
      <c r="K7" s="7">
        <v>4.72</v>
      </c>
    </row>
    <row r="8" spans="1:11" ht="15.75">
      <c r="A8" s="8">
        <v>38838</v>
      </c>
      <c r="B8" s="12">
        <f t="shared" si="1"/>
        <v>0</v>
      </c>
      <c r="C8" s="10">
        <v>0</v>
      </c>
      <c r="D8" s="13">
        <v>0.0414</v>
      </c>
      <c r="E8" s="9">
        <f t="shared" si="0"/>
        <v>0</v>
      </c>
      <c r="F8" s="9">
        <f t="shared" si="2"/>
        <v>0</v>
      </c>
      <c r="I8" s="4" t="s">
        <v>16</v>
      </c>
      <c r="J8" s="7">
        <v>4.59</v>
      </c>
      <c r="K8" s="7">
        <v>5.18</v>
      </c>
    </row>
    <row r="9" spans="1:11" ht="15.75">
      <c r="A9" s="8">
        <v>38869</v>
      </c>
      <c r="B9" s="12">
        <f t="shared" si="1"/>
        <v>0</v>
      </c>
      <c r="C9" s="10">
        <v>0</v>
      </c>
      <c r="D9" s="13">
        <v>0.0414</v>
      </c>
      <c r="E9" s="9">
        <f t="shared" si="0"/>
        <v>0</v>
      </c>
      <c r="F9" s="9">
        <f t="shared" si="2"/>
        <v>0</v>
      </c>
      <c r="I9" s="4" t="s">
        <v>17</v>
      </c>
      <c r="J9" s="7">
        <v>5.14</v>
      </c>
      <c r="K9" s="7">
        <v>5.18</v>
      </c>
    </row>
    <row r="10" spans="1:11" ht="15.75">
      <c r="A10" s="8">
        <v>38899</v>
      </c>
      <c r="B10" s="12">
        <f t="shared" si="1"/>
        <v>0</v>
      </c>
      <c r="C10" s="10">
        <v>0</v>
      </c>
      <c r="D10" s="13">
        <v>0.0459</v>
      </c>
      <c r="E10" s="9">
        <f t="shared" si="0"/>
        <v>0</v>
      </c>
      <c r="F10" s="9">
        <f t="shared" si="2"/>
        <v>0</v>
      </c>
      <c r="I10" s="4" t="s">
        <v>18</v>
      </c>
      <c r="J10" s="7">
        <v>5.14</v>
      </c>
      <c r="K10" s="7">
        <v>5.18</v>
      </c>
    </row>
    <row r="11" spans="1:11" ht="15.75">
      <c r="A11" s="8">
        <v>38930</v>
      </c>
      <c r="B11" s="12">
        <f t="shared" si="1"/>
        <v>0</v>
      </c>
      <c r="C11" s="10">
        <v>0</v>
      </c>
      <c r="D11" s="13">
        <v>0.0459</v>
      </c>
      <c r="E11" s="9">
        <f t="shared" si="0"/>
        <v>0</v>
      </c>
      <c r="F11" s="9">
        <f t="shared" si="2"/>
        <v>0</v>
      </c>
      <c r="I11" s="4" t="s">
        <v>19</v>
      </c>
      <c r="J11" s="7">
        <v>4.08</v>
      </c>
      <c r="K11" s="7">
        <v>5.18</v>
      </c>
    </row>
    <row r="12" spans="1:11" ht="15.75">
      <c r="A12" s="8">
        <v>38961</v>
      </c>
      <c r="B12" s="12">
        <f t="shared" si="1"/>
        <v>0</v>
      </c>
      <c r="C12" s="10">
        <v>3556.02</v>
      </c>
      <c r="D12" s="13">
        <v>0.0459</v>
      </c>
      <c r="E12" s="9">
        <f t="shared" si="0"/>
        <v>0</v>
      </c>
      <c r="F12" s="9">
        <f t="shared" si="2"/>
        <v>3556.02</v>
      </c>
      <c r="I12" s="4" t="s">
        <v>20</v>
      </c>
      <c r="J12" s="7">
        <v>3.35</v>
      </c>
      <c r="K12" s="7">
        <v>5.43</v>
      </c>
    </row>
    <row r="13" spans="1:11" ht="15.75">
      <c r="A13" s="8">
        <v>38991</v>
      </c>
      <c r="B13" s="12">
        <f t="shared" si="1"/>
        <v>3556.02</v>
      </c>
      <c r="C13" s="10">
        <v>958.63</v>
      </c>
      <c r="D13" s="13">
        <v>0.0459</v>
      </c>
      <c r="E13" s="9">
        <f t="shared" si="0"/>
        <v>13.601776500000001</v>
      </c>
      <c r="F13" s="9">
        <f t="shared" si="2"/>
        <v>4528.251776499999</v>
      </c>
      <c r="I13" s="4" t="s">
        <v>21</v>
      </c>
      <c r="J13" s="7">
        <v>3.35</v>
      </c>
      <c r="K13" s="7">
        <v>5.43</v>
      </c>
    </row>
    <row r="14" spans="1:11" ht="15.75">
      <c r="A14" s="8">
        <v>39022</v>
      </c>
      <c r="B14" s="12">
        <f t="shared" si="1"/>
        <v>4528.251776499999</v>
      </c>
      <c r="C14" s="10">
        <v>1101.05</v>
      </c>
      <c r="D14" s="13">
        <v>0.0459</v>
      </c>
      <c r="E14" s="9">
        <f t="shared" si="0"/>
        <v>17.320563045112497</v>
      </c>
      <c r="F14" s="9">
        <f t="shared" si="2"/>
        <v>5646.622339545112</v>
      </c>
      <c r="I14" s="4" t="s">
        <v>22</v>
      </c>
      <c r="J14" s="14">
        <v>2.45</v>
      </c>
      <c r="K14" s="14">
        <v>6.61</v>
      </c>
    </row>
    <row r="15" spans="1:11" ht="15.75">
      <c r="A15" s="8">
        <v>39052</v>
      </c>
      <c r="B15" s="12">
        <f t="shared" si="1"/>
        <v>5646.622339545112</v>
      </c>
      <c r="C15" s="10">
        <v>811.84</v>
      </c>
      <c r="D15" s="13">
        <v>0.0459</v>
      </c>
      <c r="E15" s="9">
        <f t="shared" si="0"/>
        <v>21.598330448760052</v>
      </c>
      <c r="F15" s="9">
        <f t="shared" si="2"/>
        <v>6480.060669993872</v>
      </c>
      <c r="I15" s="4" t="s">
        <v>23</v>
      </c>
      <c r="J15" s="14">
        <v>1</v>
      </c>
      <c r="K15" s="14">
        <v>6.61</v>
      </c>
    </row>
    <row r="16" spans="1:11" ht="15.75">
      <c r="A16" s="8">
        <v>39083</v>
      </c>
      <c r="B16" s="12">
        <f t="shared" si="1"/>
        <v>6480.060669993872</v>
      </c>
      <c r="C16" s="10">
        <v>1228.53</v>
      </c>
      <c r="D16" s="13">
        <v>0.0459</v>
      </c>
      <c r="E16" s="9">
        <f t="shared" si="0"/>
        <v>24.786232062726558</v>
      </c>
      <c r="F16" s="9">
        <f t="shared" si="2"/>
        <v>7733.376902056598</v>
      </c>
      <c r="I16" s="4" t="s">
        <v>24</v>
      </c>
      <c r="J16" s="14">
        <v>0.55</v>
      </c>
      <c r="K16" s="14">
        <v>5.67</v>
      </c>
    </row>
    <row r="17" spans="1:11" ht="15.75">
      <c r="A17" s="8">
        <v>39114</v>
      </c>
      <c r="B17" s="12">
        <f t="shared" si="1"/>
        <v>7733.376902056598</v>
      </c>
      <c r="C17" s="10">
        <v>739.94</v>
      </c>
      <c r="D17" s="13">
        <v>0.0459</v>
      </c>
      <c r="E17" s="9">
        <f t="shared" si="0"/>
        <v>29.58016665036649</v>
      </c>
      <c r="F17" s="9">
        <f t="shared" si="2"/>
        <v>8502.897068706965</v>
      </c>
      <c r="I17" s="4" t="s">
        <v>25</v>
      </c>
      <c r="J17" s="14">
        <v>0.55</v>
      </c>
      <c r="K17" s="14">
        <v>4.66</v>
      </c>
    </row>
    <row r="18" spans="1:11" ht="15.75">
      <c r="A18" s="8">
        <v>39142</v>
      </c>
      <c r="B18" s="12">
        <f t="shared" si="1"/>
        <v>8502.897068706965</v>
      </c>
      <c r="C18" s="10">
        <v>1015.48</v>
      </c>
      <c r="D18" s="13">
        <v>0.0459</v>
      </c>
      <c r="E18" s="9">
        <f t="shared" si="0"/>
        <v>32.52358128780414</v>
      </c>
      <c r="F18" s="9">
        <f t="shared" si="2"/>
        <v>9550.900649994768</v>
      </c>
      <c r="I18" s="4" t="s">
        <v>26</v>
      </c>
      <c r="J18" s="14">
        <v>0.55</v>
      </c>
      <c r="K18" s="14">
        <v>4.34</v>
      </c>
    </row>
    <row r="19" spans="1:11" ht="15.75">
      <c r="A19" s="8">
        <v>39173</v>
      </c>
      <c r="B19" s="12">
        <f t="shared" si="1"/>
        <v>9550.900649994768</v>
      </c>
      <c r="C19" s="10">
        <v>637.52</v>
      </c>
      <c r="D19" s="13">
        <v>0.0459</v>
      </c>
      <c r="E19" s="9">
        <f t="shared" si="0"/>
        <v>36.53219498622999</v>
      </c>
      <c r="F19" s="9">
        <f t="shared" si="2"/>
        <v>10224.952844980999</v>
      </c>
      <c r="I19" s="4" t="s">
        <v>27</v>
      </c>
      <c r="J19" s="14">
        <v>0.55</v>
      </c>
      <c r="K19" s="14">
        <v>4.34</v>
      </c>
    </row>
    <row r="20" spans="1:11" ht="15.75">
      <c r="A20" s="8">
        <v>39203</v>
      </c>
      <c r="B20" s="12">
        <f t="shared" si="1"/>
        <v>10224.952844980999</v>
      </c>
      <c r="C20" s="10">
        <v>1103.23</v>
      </c>
      <c r="D20" s="13">
        <v>0.0459</v>
      </c>
      <c r="E20" s="9">
        <f t="shared" si="0"/>
        <v>39.11044463205232</v>
      </c>
      <c r="F20" s="9">
        <f t="shared" si="2"/>
        <v>11367.29328961305</v>
      </c>
      <c r="I20" s="4" t="s">
        <v>28</v>
      </c>
      <c r="J20" s="14">
        <v>0.89</v>
      </c>
      <c r="K20" s="14">
        <v>4.66</v>
      </c>
    </row>
    <row r="21" spans="1:6" ht="15">
      <c r="A21" s="8">
        <v>39234</v>
      </c>
      <c r="B21" s="12">
        <f t="shared" si="1"/>
        <v>11367.29328961305</v>
      </c>
      <c r="C21" s="10">
        <v>883.66</v>
      </c>
      <c r="D21" s="13">
        <v>0.0459</v>
      </c>
      <c r="E21" s="9">
        <f t="shared" si="0"/>
        <v>43.47989683276992</v>
      </c>
      <c r="F21" s="9">
        <f t="shared" si="2"/>
        <v>12294.43318644582</v>
      </c>
    </row>
    <row r="22" spans="1:6" ht="15">
      <c r="A22" s="8">
        <v>39264</v>
      </c>
      <c r="B22" s="12">
        <f t="shared" si="1"/>
        <v>12294.43318644582</v>
      </c>
      <c r="C22" s="10">
        <v>1089.79</v>
      </c>
      <c r="D22" s="13">
        <v>0.0459</v>
      </c>
      <c r="E22" s="9">
        <f t="shared" si="0"/>
        <v>47.02620693815527</v>
      </c>
      <c r="F22" s="9">
        <f t="shared" si="2"/>
        <v>13431.249393383974</v>
      </c>
    </row>
    <row r="23" spans="1:10" ht="15">
      <c r="A23" s="8">
        <v>39295</v>
      </c>
      <c r="B23" s="12">
        <f t="shared" si="1"/>
        <v>13431.249393383974</v>
      </c>
      <c r="C23" s="10">
        <v>1036.59</v>
      </c>
      <c r="D23" s="13">
        <v>0.0459</v>
      </c>
      <c r="E23" s="9">
        <f t="shared" si="0"/>
        <v>51.3745289296937</v>
      </c>
      <c r="F23" s="9">
        <f t="shared" si="2"/>
        <v>14519.213922313667</v>
      </c>
      <c r="J23" s="1" t="s">
        <v>29</v>
      </c>
    </row>
    <row r="24" spans="1:6" ht="15">
      <c r="A24" s="8">
        <v>39326</v>
      </c>
      <c r="B24" s="12">
        <f t="shared" si="1"/>
        <v>14519.213922313667</v>
      </c>
      <c r="C24" s="10">
        <v>1075.78</v>
      </c>
      <c r="D24" s="13">
        <v>0.0459</v>
      </c>
      <c r="E24" s="9">
        <f t="shared" si="0"/>
        <v>55.53599325284978</v>
      </c>
      <c r="F24" s="9">
        <f t="shared" si="2"/>
        <v>15650.529915566518</v>
      </c>
    </row>
    <row r="25" spans="1:6" ht="15">
      <c r="A25" s="8">
        <v>39356</v>
      </c>
      <c r="B25" s="12">
        <f t="shared" si="1"/>
        <v>15650.529915566518</v>
      </c>
      <c r="C25" s="10">
        <v>1049.98</v>
      </c>
      <c r="D25" s="13">
        <v>0.0514</v>
      </c>
      <c r="E25" s="9">
        <f t="shared" si="0"/>
        <v>67.0364364716766</v>
      </c>
      <c r="F25" s="9">
        <f t="shared" si="2"/>
        <v>16767.546352038196</v>
      </c>
    </row>
    <row r="26" spans="1:6" ht="15">
      <c r="A26" s="8">
        <v>39387</v>
      </c>
      <c r="B26" s="12">
        <f t="shared" si="1"/>
        <v>16767.546352038196</v>
      </c>
      <c r="C26" s="10">
        <v>1082.5</v>
      </c>
      <c r="D26" s="13">
        <v>0.0514</v>
      </c>
      <c r="E26" s="9">
        <f t="shared" si="0"/>
        <v>71.82099020789694</v>
      </c>
      <c r="F26" s="9">
        <f t="shared" si="2"/>
        <v>17921.867342246092</v>
      </c>
    </row>
    <row r="27" spans="1:6" ht="15">
      <c r="A27" s="8">
        <v>39417</v>
      </c>
      <c r="B27" s="12">
        <f t="shared" si="1"/>
        <v>17921.867342246092</v>
      </c>
      <c r="C27" s="10">
        <v>984.53</v>
      </c>
      <c r="D27" s="13">
        <v>0.0514</v>
      </c>
      <c r="E27" s="9">
        <f t="shared" si="0"/>
        <v>76.76533178262076</v>
      </c>
      <c r="F27" s="9">
        <f t="shared" si="2"/>
        <v>18983.162674028714</v>
      </c>
    </row>
    <row r="28" spans="1:6" ht="15">
      <c r="A28" s="8">
        <v>39448</v>
      </c>
      <c r="B28" s="12">
        <f t="shared" si="1"/>
        <v>18983.162674028714</v>
      </c>
      <c r="C28" s="10">
        <v>1170.61</v>
      </c>
      <c r="D28" s="13">
        <v>0.0514</v>
      </c>
      <c r="E28" s="9">
        <f t="shared" si="0"/>
        <v>81.31121345375632</v>
      </c>
      <c r="F28" s="9">
        <f t="shared" si="2"/>
        <v>20235.08388748247</v>
      </c>
    </row>
    <row r="29" spans="1:6" ht="15">
      <c r="A29" s="8">
        <v>39479</v>
      </c>
      <c r="B29" s="12">
        <f t="shared" si="1"/>
        <v>20235.08388748247</v>
      </c>
      <c r="C29" s="10">
        <v>783.83</v>
      </c>
      <c r="D29" s="13">
        <v>0.0514</v>
      </c>
      <c r="E29" s="9">
        <f t="shared" si="0"/>
        <v>86.67360931804991</v>
      </c>
      <c r="F29" s="9">
        <f t="shared" si="2"/>
        <v>21105.587496800523</v>
      </c>
    </row>
    <row r="30" spans="1:6" ht="15">
      <c r="A30" s="8">
        <v>39508</v>
      </c>
      <c r="B30" s="12">
        <f t="shared" si="1"/>
        <v>21105.587496800523</v>
      </c>
      <c r="C30" s="10">
        <v>1069.93</v>
      </c>
      <c r="D30" s="13">
        <v>0.0514</v>
      </c>
      <c r="E30" s="9">
        <f t="shared" si="0"/>
        <v>90.40226644462892</v>
      </c>
      <c r="F30" s="9">
        <f t="shared" si="2"/>
        <v>22265.91976324515</v>
      </c>
    </row>
    <row r="31" spans="1:10" ht="15">
      <c r="A31" s="8">
        <v>39539</v>
      </c>
      <c r="B31" s="12">
        <f t="shared" si="1"/>
        <v>22265.91976324515</v>
      </c>
      <c r="C31" s="10">
        <v>1076.25</v>
      </c>
      <c r="D31" s="13">
        <v>0.0408</v>
      </c>
      <c r="E31" s="9">
        <f t="shared" si="0"/>
        <v>75.70412719503352</v>
      </c>
      <c r="F31" s="9">
        <f t="shared" si="2"/>
        <v>23417.873890440183</v>
      </c>
      <c r="J31" s="1" t="s">
        <v>29</v>
      </c>
    </row>
    <row r="32" spans="1:6" ht="15">
      <c r="A32" s="8">
        <v>39569</v>
      </c>
      <c r="B32" s="12">
        <f t="shared" si="1"/>
        <v>23417.873890440183</v>
      </c>
      <c r="C32" s="10">
        <v>953.51</v>
      </c>
      <c r="D32" s="13">
        <v>0.0408</v>
      </c>
      <c r="E32" s="9">
        <f t="shared" si="0"/>
        <v>79.62077122749663</v>
      </c>
      <c r="F32" s="9">
        <f t="shared" si="2"/>
        <v>24451.004661667677</v>
      </c>
    </row>
    <row r="33" spans="1:6" ht="15">
      <c r="A33" s="8">
        <v>39600</v>
      </c>
      <c r="B33" s="12">
        <f t="shared" si="1"/>
        <v>24451.004661667677</v>
      </c>
      <c r="C33" s="10">
        <v>1007.1</v>
      </c>
      <c r="D33" s="13">
        <v>0.0408</v>
      </c>
      <c r="E33" s="9">
        <f t="shared" si="0"/>
        <v>83.1334158496701</v>
      </c>
      <c r="F33" s="9">
        <f t="shared" si="2"/>
        <v>25541.238077517344</v>
      </c>
    </row>
    <row r="34" spans="1:6" ht="15">
      <c r="A34" s="8">
        <v>39630</v>
      </c>
      <c r="B34" s="12">
        <f t="shared" si="1"/>
        <v>25541.238077517344</v>
      </c>
      <c r="C34" s="10">
        <v>1060.3</v>
      </c>
      <c r="D34" s="13">
        <v>0.0335</v>
      </c>
      <c r="E34" s="9">
        <f t="shared" si="0"/>
        <v>71.3026229664026</v>
      </c>
      <c r="F34" s="9">
        <f t="shared" si="2"/>
        <v>26672.840700483746</v>
      </c>
    </row>
    <row r="35" spans="1:10" ht="15">
      <c r="A35" s="8">
        <v>39661</v>
      </c>
      <c r="B35" s="12">
        <f t="shared" si="1"/>
        <v>26672.840700483746</v>
      </c>
      <c r="C35" s="10">
        <v>985.89</v>
      </c>
      <c r="D35" s="13">
        <v>0.0335</v>
      </c>
      <c r="E35" s="9">
        <f t="shared" si="0"/>
        <v>74.46168028885046</v>
      </c>
      <c r="F35" s="9">
        <f t="shared" si="2"/>
        <v>27733.192380772598</v>
      </c>
      <c r="J35" s="1" t="s">
        <v>29</v>
      </c>
    </row>
    <row r="36" spans="1:6" ht="15">
      <c r="A36" s="8">
        <v>39692</v>
      </c>
      <c r="B36" s="12">
        <f t="shared" si="1"/>
        <v>27733.192380772598</v>
      </c>
      <c r="C36" s="10">
        <v>997.16</v>
      </c>
      <c r="D36" s="13">
        <v>0.0335</v>
      </c>
      <c r="E36" s="9">
        <f t="shared" si="0"/>
        <v>77.42182872965684</v>
      </c>
      <c r="F36" s="9">
        <f t="shared" si="2"/>
        <v>28807.774209502255</v>
      </c>
    </row>
    <row r="37" spans="1:6" ht="15">
      <c r="A37" s="8">
        <v>39722</v>
      </c>
      <c r="B37" s="12">
        <f t="shared" si="1"/>
        <v>28807.774209502255</v>
      </c>
      <c r="C37" s="10">
        <v>972.29</v>
      </c>
      <c r="D37" s="13">
        <v>0.0335</v>
      </c>
      <c r="E37" s="9">
        <f t="shared" si="0"/>
        <v>80.42170300152713</v>
      </c>
      <c r="F37" s="9">
        <f t="shared" si="2"/>
        <v>29860.485912503784</v>
      </c>
    </row>
    <row r="38" spans="1:6" ht="15">
      <c r="A38" s="8">
        <v>39753</v>
      </c>
      <c r="B38" s="12">
        <f t="shared" si="1"/>
        <v>29860.485912503784</v>
      </c>
      <c r="C38" s="10">
        <v>1038.33</v>
      </c>
      <c r="D38" s="13">
        <v>0.0335</v>
      </c>
      <c r="E38" s="9">
        <f t="shared" si="0"/>
        <v>83.3605231724064</v>
      </c>
      <c r="F38" s="9">
        <f t="shared" si="2"/>
        <v>30982.176435676192</v>
      </c>
    </row>
    <row r="39" spans="1:10" ht="15">
      <c r="A39" s="8">
        <v>39783</v>
      </c>
      <c r="B39" s="12">
        <f t="shared" si="1"/>
        <v>30982.176435676192</v>
      </c>
      <c r="C39" s="10">
        <v>1008.73</v>
      </c>
      <c r="D39" s="13">
        <v>0.0335</v>
      </c>
      <c r="E39" s="9">
        <f t="shared" si="0"/>
        <v>86.4919092162627</v>
      </c>
      <c r="F39" s="9">
        <f t="shared" si="2"/>
        <v>32077.398344892455</v>
      </c>
      <c r="J39" s="1" t="s">
        <v>29</v>
      </c>
    </row>
    <row r="40" spans="1:6" ht="15">
      <c r="A40" s="8">
        <v>39814</v>
      </c>
      <c r="B40" s="12">
        <f t="shared" si="1"/>
        <v>32077.398344892455</v>
      </c>
      <c r="C40" s="10">
        <v>908.32</v>
      </c>
      <c r="D40" s="13">
        <v>0.0245</v>
      </c>
      <c r="E40" s="9">
        <f t="shared" si="0"/>
        <v>65.49135495415543</v>
      </c>
      <c r="F40" s="9">
        <f t="shared" si="2"/>
        <v>33051.20969984661</v>
      </c>
    </row>
    <row r="41" spans="1:6" ht="15">
      <c r="A41" s="8">
        <v>39845</v>
      </c>
      <c r="B41" s="12">
        <f t="shared" si="1"/>
        <v>33051.20969984661</v>
      </c>
      <c r="C41" s="10">
        <v>995.11</v>
      </c>
      <c r="D41" s="13">
        <v>0.0245</v>
      </c>
      <c r="E41" s="9">
        <f t="shared" si="0"/>
        <v>67.47955313718683</v>
      </c>
      <c r="F41" s="9">
        <f t="shared" si="2"/>
        <v>34113.799252983794</v>
      </c>
    </row>
    <row r="42" spans="1:6" ht="15">
      <c r="A42" s="8">
        <v>39873</v>
      </c>
      <c r="B42" s="12">
        <f t="shared" si="1"/>
        <v>34113.799252983794</v>
      </c>
      <c r="C42" s="10">
        <v>976.99</v>
      </c>
      <c r="D42" s="13">
        <v>0.0245</v>
      </c>
      <c r="E42" s="9">
        <f t="shared" si="0"/>
        <v>69.64900680817524</v>
      </c>
      <c r="F42" s="9">
        <f t="shared" si="2"/>
        <v>35160.43825979197</v>
      </c>
    </row>
    <row r="43" spans="1:10" ht="15">
      <c r="A43" s="8">
        <v>39904</v>
      </c>
      <c r="B43" s="12">
        <f t="shared" si="1"/>
        <v>35160.43825979197</v>
      </c>
      <c r="C43" s="10">
        <v>1022.51</v>
      </c>
      <c r="D43" s="13">
        <v>0.01</v>
      </c>
      <c r="E43" s="9">
        <f t="shared" si="0"/>
        <v>29.300365216493308</v>
      </c>
      <c r="F43" s="9">
        <f t="shared" si="2"/>
        <v>36212.24862500846</v>
      </c>
      <c r="J43" s="1" t="s">
        <v>29</v>
      </c>
    </row>
    <row r="44" spans="1:6" ht="15">
      <c r="A44" s="8">
        <v>39934</v>
      </c>
      <c r="B44" s="12">
        <f t="shared" si="1"/>
        <v>36212.24862500846</v>
      </c>
      <c r="C44" s="10">
        <v>942.62</v>
      </c>
      <c r="D44" s="13">
        <v>0.01</v>
      </c>
      <c r="E44" s="9">
        <f t="shared" si="0"/>
        <v>30.17687385417372</v>
      </c>
      <c r="F44" s="9">
        <f t="shared" si="2"/>
        <v>37185.04549886264</v>
      </c>
    </row>
    <row r="45" spans="1:6" ht="15">
      <c r="A45" s="8">
        <v>39965</v>
      </c>
      <c r="B45" s="12">
        <f t="shared" si="1"/>
        <v>37185.04549886264</v>
      </c>
      <c r="C45" s="10">
        <v>963.33</v>
      </c>
      <c r="D45" s="13">
        <v>0.01</v>
      </c>
      <c r="E45" s="9">
        <f t="shared" si="0"/>
        <v>30.987537915718864</v>
      </c>
      <c r="F45" s="9">
        <f t="shared" si="2"/>
        <v>38179.363036778355</v>
      </c>
    </row>
    <row r="46" spans="1:6" ht="15">
      <c r="A46" s="8">
        <v>39995</v>
      </c>
      <c r="B46" s="12">
        <f t="shared" si="1"/>
        <v>38179.363036778355</v>
      </c>
      <c r="C46" s="10">
        <v>1144.46</v>
      </c>
      <c r="D46" s="13">
        <v>0.0055</v>
      </c>
      <c r="E46" s="9">
        <f t="shared" si="0"/>
        <v>17.498874725190078</v>
      </c>
      <c r="F46" s="9">
        <f t="shared" si="2"/>
        <v>39341.321911503546</v>
      </c>
    </row>
    <row r="47" spans="1:10" ht="15">
      <c r="A47" s="8">
        <v>40026</v>
      </c>
      <c r="B47" s="12">
        <f t="shared" si="1"/>
        <v>39341.321911503546</v>
      </c>
      <c r="C47" s="10">
        <v>1133.52</v>
      </c>
      <c r="D47" s="13">
        <v>0.0055</v>
      </c>
      <c r="E47" s="9">
        <f t="shared" si="0"/>
        <v>18.031439209439124</v>
      </c>
      <c r="F47" s="9">
        <f t="shared" si="2"/>
        <v>40492.87335071298</v>
      </c>
      <c r="J47" s="1" t="s">
        <v>29</v>
      </c>
    </row>
    <row r="48" spans="1:6" ht="15">
      <c r="A48" s="8">
        <v>40057</v>
      </c>
      <c r="B48" s="12">
        <f t="shared" si="1"/>
        <v>40492.87335071298</v>
      </c>
      <c r="C48" s="10">
        <v>2715.35</v>
      </c>
      <c r="D48" s="13">
        <v>0.0055</v>
      </c>
      <c r="E48" s="9">
        <f t="shared" si="0"/>
        <v>18.55923361907678</v>
      </c>
      <c r="F48" s="9">
        <f t="shared" si="2"/>
        <v>43226.78258433205</v>
      </c>
    </row>
    <row r="49" spans="1:6" ht="15">
      <c r="A49" s="8">
        <v>40087</v>
      </c>
      <c r="B49" s="12">
        <f t="shared" si="1"/>
        <v>43226.78258433205</v>
      </c>
      <c r="C49" s="10">
        <v>3550.11</v>
      </c>
      <c r="D49" s="13">
        <v>0.0055</v>
      </c>
      <c r="E49" s="9">
        <f t="shared" si="0"/>
        <v>19.81227535115219</v>
      </c>
      <c r="F49" s="9">
        <f t="shared" si="2"/>
        <v>46796.7048596832</v>
      </c>
    </row>
    <row r="50" spans="1:6" ht="15">
      <c r="A50" s="8">
        <v>40118</v>
      </c>
      <c r="B50" s="12">
        <f t="shared" si="1"/>
        <v>46796.7048596832</v>
      </c>
      <c r="C50" s="10">
        <v>3973.24</v>
      </c>
      <c r="D50" s="13">
        <v>0.0055</v>
      </c>
      <c r="E50" s="9">
        <f t="shared" si="0"/>
        <v>21.4484897273548</v>
      </c>
      <c r="F50" s="9">
        <f t="shared" si="2"/>
        <v>50791.39334941056</v>
      </c>
    </row>
    <row r="51" spans="1:10" ht="15">
      <c r="A51" s="8">
        <v>40148</v>
      </c>
      <c r="B51" s="12">
        <f t="shared" si="1"/>
        <v>50791.39334941056</v>
      </c>
      <c r="C51" s="10">
        <v>3878.3</v>
      </c>
      <c r="D51" s="13">
        <v>0.0055</v>
      </c>
      <c r="E51" s="9">
        <f t="shared" si="0"/>
        <v>23.27938861847984</v>
      </c>
      <c r="F51" s="9">
        <f t="shared" si="2"/>
        <v>54692.97273802904</v>
      </c>
      <c r="J51" s="1" t="s">
        <v>29</v>
      </c>
    </row>
    <row r="52" spans="1:6" ht="15">
      <c r="A52" s="8">
        <v>40179</v>
      </c>
      <c r="B52" s="12">
        <f t="shared" si="1"/>
        <v>54692.97273802904</v>
      </c>
      <c r="C52" s="10">
        <v>3526.8</v>
      </c>
      <c r="D52" s="13">
        <v>0.0055</v>
      </c>
      <c r="E52" s="9">
        <f t="shared" si="0"/>
        <v>25.06761250492998</v>
      </c>
      <c r="F52" s="9">
        <f t="shared" si="2"/>
        <v>58244.840350533974</v>
      </c>
    </row>
    <row r="53" spans="1:6" ht="15">
      <c r="A53" s="8">
        <v>40210</v>
      </c>
      <c r="B53" s="12">
        <f t="shared" si="1"/>
        <v>58244.840350533974</v>
      </c>
      <c r="C53" s="10">
        <v>3778.2</v>
      </c>
      <c r="D53" s="13">
        <v>0.0055</v>
      </c>
      <c r="E53" s="9">
        <f t="shared" si="0"/>
        <v>26.69555182732807</v>
      </c>
      <c r="F53" s="9">
        <f t="shared" si="2"/>
        <v>62049.7359023613</v>
      </c>
    </row>
    <row r="54" spans="1:6" ht="15">
      <c r="A54" s="8">
        <v>40238</v>
      </c>
      <c r="B54" s="12">
        <f t="shared" si="1"/>
        <v>62049.7359023613</v>
      </c>
      <c r="C54" s="10">
        <v>4225.19</v>
      </c>
      <c r="D54" s="13">
        <v>0.0055</v>
      </c>
      <c r="E54" s="9">
        <f t="shared" si="0"/>
        <v>28.439462288582263</v>
      </c>
      <c r="F54" s="9">
        <f t="shared" si="2"/>
        <v>66303.36536464989</v>
      </c>
    </row>
    <row r="55" spans="1:10" ht="15">
      <c r="A55" s="8">
        <v>40269</v>
      </c>
      <c r="B55" s="12">
        <f t="shared" si="1"/>
        <v>66303.36536464989</v>
      </c>
      <c r="C55" s="10">
        <v>3327.28</v>
      </c>
      <c r="D55" s="13">
        <v>0.0055</v>
      </c>
      <c r="E55" s="9">
        <f t="shared" si="0"/>
        <v>30.389042458797864</v>
      </c>
      <c r="F55" s="9">
        <f t="shared" si="2"/>
        <v>69661.03440710869</v>
      </c>
      <c r="J55" s="1" t="s">
        <v>29</v>
      </c>
    </row>
    <row r="56" spans="1:6" ht="15">
      <c r="A56" s="8">
        <v>40299</v>
      </c>
      <c r="B56" s="12">
        <f t="shared" si="1"/>
        <v>69661.03440710869</v>
      </c>
      <c r="C56" s="10">
        <v>3937.87</v>
      </c>
      <c r="D56" s="13">
        <v>0.0055</v>
      </c>
      <c r="E56" s="9">
        <f t="shared" si="0"/>
        <v>31.927974103258148</v>
      </c>
      <c r="F56" s="9">
        <f t="shared" si="2"/>
        <v>73630.83238121193</v>
      </c>
    </row>
    <row r="57" spans="1:6" ht="15">
      <c r="A57" s="8">
        <v>40330</v>
      </c>
      <c r="B57" s="12">
        <f t="shared" si="1"/>
        <v>73630.83238121193</v>
      </c>
      <c r="C57" s="10">
        <v>3978.2</v>
      </c>
      <c r="D57" s="13">
        <v>0.0055</v>
      </c>
      <c r="E57" s="9">
        <f t="shared" si="0"/>
        <v>33.7474648413888</v>
      </c>
      <c r="F57" s="9">
        <f t="shared" si="2"/>
        <v>77642.77984605332</v>
      </c>
    </row>
    <row r="58" spans="1:6" ht="15">
      <c r="A58" s="8">
        <v>40360</v>
      </c>
      <c r="B58" s="12">
        <f t="shared" si="1"/>
        <v>77642.77984605332</v>
      </c>
      <c r="C58" s="10">
        <v>3613.42</v>
      </c>
      <c r="D58" s="13">
        <v>0.0089</v>
      </c>
      <c r="E58" s="9">
        <f t="shared" si="0"/>
        <v>57.585061719156215</v>
      </c>
      <c r="F58" s="9">
        <f t="shared" si="2"/>
        <v>81313.78490777248</v>
      </c>
    </row>
    <row r="59" spans="1:6" ht="15">
      <c r="A59" s="8">
        <v>40391</v>
      </c>
      <c r="B59" s="12">
        <f t="shared" si="1"/>
        <v>81313.78490777248</v>
      </c>
      <c r="C59" s="10">
        <v>4181.18</v>
      </c>
      <c r="D59" s="13">
        <v>0.0089</v>
      </c>
      <c r="E59" s="9">
        <f t="shared" si="0"/>
        <v>60.30772380659792</v>
      </c>
      <c r="F59" s="9">
        <f t="shared" si="2"/>
        <v>85555.2726315791</v>
      </c>
    </row>
    <row r="60" spans="1:6" ht="15">
      <c r="A60" s="8">
        <v>40422</v>
      </c>
      <c r="B60" s="12">
        <f t="shared" si="1"/>
        <v>85555.2726315791</v>
      </c>
      <c r="C60" s="10">
        <v>3700.62</v>
      </c>
      <c r="D60" s="13">
        <v>0.0089</v>
      </c>
      <c r="E60" s="9">
        <f t="shared" si="0"/>
        <v>63.45349386842116</v>
      </c>
      <c r="F60" s="9">
        <f t="shared" si="2"/>
        <v>89319.34612544751</v>
      </c>
    </row>
    <row r="61" spans="1:6" ht="15">
      <c r="A61" s="8">
        <v>40452</v>
      </c>
      <c r="B61" s="12">
        <f t="shared" si="1"/>
        <v>89319.34612544751</v>
      </c>
      <c r="C61" s="10">
        <v>3794.98</v>
      </c>
      <c r="D61" s="13">
        <v>0.0089</v>
      </c>
      <c r="E61" s="9">
        <f t="shared" si="0"/>
        <v>66.2451817097069</v>
      </c>
      <c r="F61" s="9">
        <f t="shared" si="2"/>
        <v>93180.57130715721</v>
      </c>
    </row>
    <row r="62" spans="1:6" ht="15">
      <c r="A62" s="8">
        <v>40483</v>
      </c>
      <c r="B62" s="12">
        <f t="shared" si="1"/>
        <v>93180.57130715721</v>
      </c>
      <c r="C62" s="10">
        <v>3901.67</v>
      </c>
      <c r="D62" s="13">
        <v>0.0089</v>
      </c>
      <c r="E62" s="9">
        <f t="shared" si="0"/>
        <v>69.10892371947493</v>
      </c>
      <c r="F62" s="9">
        <f t="shared" si="2"/>
        <v>97151.35023087668</v>
      </c>
    </row>
    <row r="63" spans="1:6" ht="15">
      <c r="A63" s="8">
        <v>40513</v>
      </c>
      <c r="B63" s="12">
        <f t="shared" si="1"/>
        <v>97151.35023087668</v>
      </c>
      <c r="C63" s="10">
        <v>4310.79</v>
      </c>
      <c r="D63" s="13">
        <v>0.0089</v>
      </c>
      <c r="E63" s="9">
        <f t="shared" si="0"/>
        <v>72.0539180879002</v>
      </c>
      <c r="F63" s="9">
        <f t="shared" si="2"/>
        <v>101534.19414896457</v>
      </c>
    </row>
    <row r="64" spans="1:8" ht="15">
      <c r="A64" s="8">
        <v>40544</v>
      </c>
      <c r="B64" s="12">
        <f t="shared" si="1"/>
        <v>101534.19414896457</v>
      </c>
      <c r="C64" s="10">
        <v>3920.092352835005</v>
      </c>
      <c r="D64" s="13">
        <v>0.0089</v>
      </c>
      <c r="E64" s="9">
        <f t="shared" si="0"/>
        <v>75.30452732714872</v>
      </c>
      <c r="F64" s="9">
        <f t="shared" si="2"/>
        <v>105529.59102912672</v>
      </c>
      <c r="H64" s="17"/>
    </row>
    <row r="65" spans="1:8" ht="15">
      <c r="A65" s="8">
        <v>40575</v>
      </c>
      <c r="B65" s="12">
        <f t="shared" si="1"/>
        <v>105529.59102912672</v>
      </c>
      <c r="C65" s="10">
        <v>4199.527312997962</v>
      </c>
      <c r="D65" s="13">
        <v>0.0089</v>
      </c>
      <c r="E65" s="9">
        <f t="shared" si="0"/>
        <v>78.26778001326899</v>
      </c>
      <c r="F65" s="9">
        <f t="shared" si="2"/>
        <v>109807.38612213795</v>
      </c>
      <c r="H65" s="17"/>
    </row>
    <row r="66" spans="1:8" ht="15">
      <c r="A66" s="8">
        <v>40603</v>
      </c>
      <c r="B66" s="12">
        <f t="shared" si="1"/>
        <v>109807.38612213795</v>
      </c>
      <c r="C66" s="10">
        <v>4696.363561379985</v>
      </c>
      <c r="D66" s="13">
        <v>0.0089</v>
      </c>
      <c r="E66" s="9">
        <f t="shared" si="0"/>
        <v>81.44047804058565</v>
      </c>
      <c r="F66" s="9">
        <f t="shared" si="2"/>
        <v>114585.19016155852</v>
      </c>
      <c r="H66" s="17"/>
    </row>
    <row r="67" spans="1:8" ht="15">
      <c r="A67" s="8">
        <v>40634</v>
      </c>
      <c r="B67" s="12">
        <f t="shared" si="1"/>
        <v>114585.19016155852</v>
      </c>
      <c r="C67" s="10">
        <v>3698.3228092721038</v>
      </c>
      <c r="D67" s="13">
        <v>0.0089</v>
      </c>
      <c r="E67" s="9">
        <f t="shared" si="0"/>
        <v>84.98401603648924</v>
      </c>
      <c r="F67" s="9">
        <f t="shared" si="2"/>
        <v>118368.49698686712</v>
      </c>
      <c r="H67" s="17"/>
    </row>
    <row r="68" spans="1:6" ht="15">
      <c r="A68" s="8">
        <v>40664</v>
      </c>
      <c r="B68" s="12">
        <f t="shared" si="1"/>
        <v>118368.49698686712</v>
      </c>
      <c r="C68" s="10">
        <v>0</v>
      </c>
      <c r="D68" s="13"/>
      <c r="E68" s="9">
        <f aca="true" t="shared" si="3" ref="E68:E80">(B68*D68)/12</f>
        <v>0</v>
      </c>
      <c r="F68" s="9">
        <f t="shared" si="2"/>
        <v>118368.49698686712</v>
      </c>
    </row>
    <row r="69" spans="1:6" ht="15">
      <c r="A69" s="8">
        <v>40695</v>
      </c>
      <c r="B69" s="12">
        <f aca="true" t="shared" si="4" ref="B69:B80">F68</f>
        <v>118368.49698686712</v>
      </c>
      <c r="C69" s="10">
        <v>0</v>
      </c>
      <c r="D69" s="13"/>
      <c r="E69" s="9">
        <f t="shared" si="3"/>
        <v>0</v>
      </c>
      <c r="F69" s="9">
        <f aca="true" t="shared" si="5" ref="F69:F80">SUM(B69:C69,E69)</f>
        <v>118368.49698686712</v>
      </c>
    </row>
    <row r="70" spans="1:6" ht="15">
      <c r="A70" s="8">
        <v>40725</v>
      </c>
      <c r="B70" s="12">
        <f t="shared" si="4"/>
        <v>118368.49698686712</v>
      </c>
      <c r="C70" s="10">
        <v>0</v>
      </c>
      <c r="D70" s="13"/>
      <c r="E70" s="9">
        <f t="shared" si="3"/>
        <v>0</v>
      </c>
      <c r="F70" s="9">
        <f t="shared" si="5"/>
        <v>118368.49698686712</v>
      </c>
    </row>
    <row r="71" spans="1:6" ht="15">
      <c r="A71" s="8">
        <v>40756</v>
      </c>
      <c r="B71" s="12">
        <f t="shared" si="4"/>
        <v>118368.49698686712</v>
      </c>
      <c r="C71" s="10">
        <v>0</v>
      </c>
      <c r="D71" s="13"/>
      <c r="E71" s="9">
        <f t="shared" si="3"/>
        <v>0</v>
      </c>
      <c r="F71" s="9">
        <f t="shared" si="5"/>
        <v>118368.49698686712</v>
      </c>
    </row>
    <row r="72" spans="1:6" ht="15">
      <c r="A72" s="8">
        <v>40787</v>
      </c>
      <c r="B72" s="12">
        <f t="shared" si="4"/>
        <v>118368.49698686712</v>
      </c>
      <c r="C72" s="10">
        <v>0</v>
      </c>
      <c r="D72" s="13"/>
      <c r="E72" s="9">
        <f t="shared" si="3"/>
        <v>0</v>
      </c>
      <c r="F72" s="9">
        <f t="shared" si="5"/>
        <v>118368.49698686712</v>
      </c>
    </row>
    <row r="73" spans="1:6" ht="15">
      <c r="A73" s="8">
        <v>40817</v>
      </c>
      <c r="B73" s="12">
        <f t="shared" si="4"/>
        <v>118368.49698686712</v>
      </c>
      <c r="C73" s="10">
        <v>0</v>
      </c>
      <c r="D73" s="13"/>
      <c r="E73" s="9">
        <f t="shared" si="3"/>
        <v>0</v>
      </c>
      <c r="F73" s="9">
        <f t="shared" si="5"/>
        <v>118368.49698686712</v>
      </c>
    </row>
    <row r="74" spans="1:6" ht="15">
      <c r="A74" s="8">
        <v>40848</v>
      </c>
      <c r="B74" s="12">
        <f t="shared" si="4"/>
        <v>118368.49698686712</v>
      </c>
      <c r="C74" s="10">
        <v>0</v>
      </c>
      <c r="D74" s="13"/>
      <c r="E74" s="9">
        <f t="shared" si="3"/>
        <v>0</v>
      </c>
      <c r="F74" s="9">
        <f t="shared" si="5"/>
        <v>118368.49698686712</v>
      </c>
    </row>
    <row r="75" spans="1:6" ht="15">
      <c r="A75" s="8">
        <v>40878</v>
      </c>
      <c r="B75" s="12">
        <f t="shared" si="4"/>
        <v>118368.49698686712</v>
      </c>
      <c r="C75" s="10">
        <v>0</v>
      </c>
      <c r="D75" s="13"/>
      <c r="E75" s="9">
        <f t="shared" si="3"/>
        <v>0</v>
      </c>
      <c r="F75" s="9">
        <f t="shared" si="5"/>
        <v>118368.49698686712</v>
      </c>
    </row>
    <row r="76" spans="1:6" ht="15">
      <c r="A76" s="8">
        <v>40909</v>
      </c>
      <c r="B76" s="12">
        <f t="shared" si="4"/>
        <v>118368.49698686712</v>
      </c>
      <c r="C76" s="10">
        <v>0</v>
      </c>
      <c r="D76" s="13"/>
      <c r="E76" s="9">
        <f t="shared" si="3"/>
        <v>0</v>
      </c>
      <c r="F76" s="9">
        <f t="shared" si="5"/>
        <v>118368.49698686712</v>
      </c>
    </row>
    <row r="77" spans="1:6" ht="15">
      <c r="A77" s="8">
        <v>40940</v>
      </c>
      <c r="B77" s="12">
        <f t="shared" si="4"/>
        <v>118368.49698686712</v>
      </c>
      <c r="C77" s="10">
        <v>0</v>
      </c>
      <c r="D77" s="13"/>
      <c r="E77" s="9">
        <f t="shared" si="3"/>
        <v>0</v>
      </c>
      <c r="F77" s="9">
        <f t="shared" si="5"/>
        <v>118368.49698686712</v>
      </c>
    </row>
    <row r="78" spans="1:6" ht="15">
      <c r="A78" s="8">
        <v>40969</v>
      </c>
      <c r="B78" s="12">
        <f t="shared" si="4"/>
        <v>118368.49698686712</v>
      </c>
      <c r="C78" s="10">
        <v>0</v>
      </c>
      <c r="D78" s="13"/>
      <c r="E78" s="9">
        <f t="shared" si="3"/>
        <v>0</v>
      </c>
      <c r="F78" s="9">
        <f t="shared" si="5"/>
        <v>118368.49698686712</v>
      </c>
    </row>
    <row r="79" spans="1:6" ht="15">
      <c r="A79" s="8">
        <v>41000</v>
      </c>
      <c r="B79" s="12">
        <f t="shared" si="4"/>
        <v>118368.49698686712</v>
      </c>
      <c r="C79" s="10">
        <v>0</v>
      </c>
      <c r="D79" s="13"/>
      <c r="E79" s="9">
        <f t="shared" si="3"/>
        <v>0</v>
      </c>
      <c r="F79" s="9">
        <f t="shared" si="5"/>
        <v>118368.49698686712</v>
      </c>
    </row>
    <row r="80" spans="1:6" ht="15">
      <c r="A80" s="8">
        <v>41030</v>
      </c>
      <c r="B80" s="12">
        <f t="shared" si="4"/>
        <v>118368.49698686712</v>
      </c>
      <c r="C80" s="10">
        <v>0</v>
      </c>
      <c r="D80" s="13"/>
      <c r="E80" s="9">
        <f t="shared" si="3"/>
        <v>0</v>
      </c>
      <c r="F80" s="9">
        <f t="shared" si="5"/>
        <v>118368.49698686712</v>
      </c>
    </row>
    <row r="81" spans="3:6" ht="15.75" thickBot="1">
      <c r="C81" s="15">
        <f>SUM(C4:C80)</f>
        <v>115473.36603648504</v>
      </c>
      <c r="E81" s="15">
        <f>SUM(E4:E80)</f>
        <v>2895.130950382088</v>
      </c>
      <c r="F81" s="16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C1:J39"/>
  <sheetViews>
    <sheetView zoomScalePageLayoutView="0" workbookViewId="0" topLeftCell="B7">
      <selection activeCell="E38" sqref="E38"/>
    </sheetView>
  </sheetViews>
  <sheetFormatPr defaultColWidth="9.140625" defaultRowHeight="15"/>
  <cols>
    <col min="3" max="3" width="30.140625" style="0" bestFit="1" customWidth="1"/>
    <col min="5" max="5" width="16.421875" style="0" customWidth="1"/>
    <col min="6" max="6" width="11.7109375" style="0" customWidth="1"/>
    <col min="7" max="7" width="4.00390625" style="0" customWidth="1"/>
    <col min="8" max="8" width="16.28125" style="0" customWidth="1"/>
    <col min="9" max="9" width="3.28125" style="0" customWidth="1"/>
    <col min="10" max="10" width="20.7109375" style="0" customWidth="1"/>
  </cols>
  <sheetData>
    <row r="1" spans="3:10" s="18" customFormat="1" ht="26.25">
      <c r="C1" s="22" t="s">
        <v>146</v>
      </c>
      <c r="D1" s="87"/>
      <c r="H1" s="87"/>
      <c r="J1" s="87"/>
    </row>
    <row r="2" spans="4:10" s="18" customFormat="1" ht="15">
      <c r="D2" s="87"/>
      <c r="H2" s="87"/>
      <c r="J2" s="87"/>
    </row>
    <row r="3" spans="4:10" s="18" customFormat="1" ht="15">
      <c r="D3" s="87"/>
      <c r="H3" s="87"/>
      <c r="J3" s="87"/>
    </row>
    <row r="4" spans="4:10" s="18" customFormat="1" ht="15">
      <c r="D4" s="87"/>
      <c r="H4" s="87"/>
      <c r="J4" s="87"/>
    </row>
    <row r="5" spans="4:10" s="18" customFormat="1" ht="15">
      <c r="D5" s="87"/>
      <c r="H5" s="87"/>
      <c r="J5" s="87"/>
    </row>
    <row r="6" spans="3:10" s="18" customFormat="1" ht="15">
      <c r="C6" s="67" t="s">
        <v>119</v>
      </c>
      <c r="D6" s="88" t="s">
        <v>120</v>
      </c>
      <c r="H6" s="87"/>
      <c r="J6" s="87"/>
    </row>
    <row r="7" spans="4:10" s="18" customFormat="1" ht="15">
      <c r="D7" s="87"/>
      <c r="H7" s="87"/>
      <c r="J7" s="87"/>
    </row>
    <row r="8" spans="3:10" s="18" customFormat="1" ht="15">
      <c r="C8" s="67" t="s">
        <v>121</v>
      </c>
      <c r="D8" s="88" t="s">
        <v>120</v>
      </c>
      <c r="H8" s="87"/>
      <c r="J8" s="87"/>
    </row>
    <row r="9" spans="4:10" s="18" customFormat="1" ht="15">
      <c r="D9" s="87"/>
      <c r="H9" s="87"/>
      <c r="J9" s="87"/>
    </row>
    <row r="10" spans="4:10" s="18" customFormat="1" ht="15">
      <c r="D10" s="87"/>
      <c r="H10" s="87"/>
      <c r="J10" s="87"/>
    </row>
    <row r="11" spans="3:10" s="18" customFormat="1" ht="31.5">
      <c r="C11" s="26" t="s">
        <v>76</v>
      </c>
      <c r="D11" s="26" t="s">
        <v>92</v>
      </c>
      <c r="E11" s="26" t="s">
        <v>93</v>
      </c>
      <c r="F11" s="26" t="s">
        <v>94</v>
      </c>
      <c r="H11" s="26" t="s">
        <v>122</v>
      </c>
      <c r="J11" s="26" t="s">
        <v>123</v>
      </c>
    </row>
    <row r="12" spans="4:10" s="18" customFormat="1" ht="16.5" thickBot="1">
      <c r="D12" s="87"/>
      <c r="E12" s="26" t="s">
        <v>97</v>
      </c>
      <c r="F12" s="26" t="s">
        <v>124</v>
      </c>
      <c r="H12" s="26" t="s">
        <v>125</v>
      </c>
      <c r="J12" s="26" t="s">
        <v>126</v>
      </c>
    </row>
    <row r="13" spans="3:10" s="18" customFormat="1" ht="15.75" thickBot="1">
      <c r="C13" s="67" t="s">
        <v>99</v>
      </c>
      <c r="D13" s="89" t="s">
        <v>101</v>
      </c>
      <c r="E13" s="90">
        <f>'B1.3 Rate Class &amp; Bill Det'!F4</f>
        <v>25808454</v>
      </c>
      <c r="F13" s="91">
        <v>0</v>
      </c>
      <c r="H13" s="92">
        <v>1.0467</v>
      </c>
      <c r="J13" s="93" t="s">
        <v>127</v>
      </c>
    </row>
    <row r="14" spans="3:10" s="18" customFormat="1" ht="15.75" thickBot="1">
      <c r="C14" s="67" t="s">
        <v>103</v>
      </c>
      <c r="D14" s="89" t="s">
        <v>101</v>
      </c>
      <c r="E14" s="90">
        <f>'B1.3 Rate Class &amp; Bill Det'!F5</f>
        <v>14454059</v>
      </c>
      <c r="F14" s="91">
        <v>0</v>
      </c>
      <c r="H14" s="92">
        <v>1.0467</v>
      </c>
      <c r="J14" s="93" t="s">
        <v>127</v>
      </c>
    </row>
    <row r="15" spans="3:10" s="18" customFormat="1" ht="15.75" thickBot="1">
      <c r="C15" s="67" t="s">
        <v>105</v>
      </c>
      <c r="D15" s="89" t="s">
        <v>106</v>
      </c>
      <c r="E15" s="90">
        <f>'B1.3 Rate Class &amp; Bill Det'!F6</f>
        <v>22958172</v>
      </c>
      <c r="F15" s="91">
        <v>72724.6</v>
      </c>
      <c r="H15" s="92">
        <v>1.0467</v>
      </c>
      <c r="J15" s="93">
        <v>0.4349756002107639</v>
      </c>
    </row>
    <row r="16" spans="3:10" s="18" customFormat="1" ht="15.75" thickBot="1">
      <c r="C16" s="67" t="s">
        <v>128</v>
      </c>
      <c r="D16" s="89" t="s">
        <v>106</v>
      </c>
      <c r="E16" s="90">
        <f>'B1.3 Rate Class &amp; Bill Det'!F11</f>
        <v>15909795</v>
      </c>
      <c r="F16" s="91">
        <v>31633.4</v>
      </c>
      <c r="H16" s="92">
        <v>1.0467</v>
      </c>
      <c r="J16" s="93">
        <v>0.6517941451845424</v>
      </c>
    </row>
    <row r="17" spans="3:10" s="18" customFormat="1" ht="15.75" thickBot="1">
      <c r="C17" s="67" t="s">
        <v>114</v>
      </c>
      <c r="D17" s="89" t="s">
        <v>106</v>
      </c>
      <c r="E17" s="90">
        <f>'B1.3 Rate Class &amp; Bill Det'!F9</f>
        <v>75068855.7</v>
      </c>
      <c r="F17" s="91">
        <v>169745.73</v>
      </c>
      <c r="H17" s="92">
        <v>1.0045</v>
      </c>
      <c r="J17" s="93">
        <v>0.5971113264463472</v>
      </c>
    </row>
    <row r="18" spans="3:10" s="18" customFormat="1" ht="15.75" thickBot="1">
      <c r="C18" s="67" t="s">
        <v>116</v>
      </c>
      <c r="D18" s="89" t="s">
        <v>101</v>
      </c>
      <c r="E18" s="90">
        <f>'B1.3 Rate Class &amp; Bill Det'!F10</f>
        <v>94310</v>
      </c>
      <c r="F18" s="91">
        <v>0</v>
      </c>
      <c r="H18" s="92">
        <v>1.0467</v>
      </c>
      <c r="J18" s="93" t="s">
        <v>127</v>
      </c>
    </row>
    <row r="19" spans="3:10" s="18" customFormat="1" ht="15.75" thickBot="1">
      <c r="C19" s="67" t="s">
        <v>109</v>
      </c>
      <c r="D19" s="89" t="s">
        <v>106</v>
      </c>
      <c r="E19" s="90">
        <f>'B1.3 Rate Class &amp; Bill Det'!F7</f>
        <v>23314</v>
      </c>
      <c r="F19" s="91">
        <v>64</v>
      </c>
      <c r="H19" s="92">
        <v>1.0467</v>
      </c>
      <c r="J19" s="93">
        <v>0.4993746573464913</v>
      </c>
    </row>
    <row r="20" spans="3:10" s="18" customFormat="1" ht="15.75" thickBot="1">
      <c r="C20" s="67" t="s">
        <v>112</v>
      </c>
      <c r="D20" s="89" t="s">
        <v>106</v>
      </c>
      <c r="E20" s="95">
        <f>'B1.3 Rate Class &amp; Bill Det'!F8</f>
        <v>1002011</v>
      </c>
      <c r="F20" s="96">
        <v>2691.2</v>
      </c>
      <c r="H20" s="97">
        <v>1.0467</v>
      </c>
      <c r="J20" s="93">
        <v>0.5145374316159751</v>
      </c>
    </row>
    <row r="21" spans="3:10" s="18" customFormat="1" ht="15.75" hidden="1" thickBot="1">
      <c r="C21" s="67" t="s">
        <v>129</v>
      </c>
      <c r="D21" s="89" t="s">
        <v>107</v>
      </c>
      <c r="E21" s="94">
        <v>0</v>
      </c>
      <c r="F21" s="94">
        <v>0</v>
      </c>
      <c r="H21" s="98">
        <v>0</v>
      </c>
      <c r="J21" s="93" t="s">
        <v>127</v>
      </c>
    </row>
    <row r="22" spans="3:10" s="18" customFormat="1" ht="15.75" hidden="1" thickBot="1">
      <c r="C22" s="67" t="s">
        <v>130</v>
      </c>
      <c r="D22" s="89" t="s">
        <v>107</v>
      </c>
      <c r="E22" s="94">
        <v>0</v>
      </c>
      <c r="F22" s="94">
        <v>0</v>
      </c>
      <c r="H22" s="99">
        <v>0</v>
      </c>
      <c r="J22" s="93" t="s">
        <v>127</v>
      </c>
    </row>
    <row r="23" spans="3:10" s="18" customFormat="1" ht="15.75" hidden="1" thickBot="1">
      <c r="C23" s="67" t="s">
        <v>131</v>
      </c>
      <c r="D23" s="89" t="s">
        <v>107</v>
      </c>
      <c r="E23" s="94">
        <v>0</v>
      </c>
      <c r="F23" s="94">
        <v>0</v>
      </c>
      <c r="H23" s="99">
        <v>0</v>
      </c>
      <c r="J23" s="93" t="s">
        <v>127</v>
      </c>
    </row>
    <row r="24" spans="3:10" s="18" customFormat="1" ht="15.75" hidden="1" thickBot="1">
      <c r="C24" s="67" t="s">
        <v>132</v>
      </c>
      <c r="D24" s="89" t="s">
        <v>107</v>
      </c>
      <c r="E24" s="94">
        <v>0</v>
      </c>
      <c r="F24" s="94">
        <v>0</v>
      </c>
      <c r="H24" s="99">
        <v>0</v>
      </c>
      <c r="J24" s="93" t="s">
        <v>127</v>
      </c>
    </row>
    <row r="25" spans="3:10" s="18" customFormat="1" ht="15.75" hidden="1" thickBot="1">
      <c r="C25" s="67" t="s">
        <v>133</v>
      </c>
      <c r="D25" s="89" t="s">
        <v>107</v>
      </c>
      <c r="E25" s="94">
        <v>0</v>
      </c>
      <c r="F25" s="94">
        <v>0</v>
      </c>
      <c r="H25" s="99">
        <v>0</v>
      </c>
      <c r="J25" s="93" t="s">
        <v>127</v>
      </c>
    </row>
    <row r="26" spans="3:10" s="18" customFormat="1" ht="15.75" hidden="1" thickBot="1">
      <c r="C26" s="67" t="s">
        <v>134</v>
      </c>
      <c r="D26" s="89" t="s">
        <v>107</v>
      </c>
      <c r="E26" s="94">
        <v>0</v>
      </c>
      <c r="F26" s="94">
        <v>0</v>
      </c>
      <c r="H26" s="99">
        <v>0</v>
      </c>
      <c r="J26" s="93" t="s">
        <v>127</v>
      </c>
    </row>
    <row r="27" spans="3:10" s="18" customFormat="1" ht="15.75" hidden="1" thickBot="1">
      <c r="C27" s="67" t="s">
        <v>135</v>
      </c>
      <c r="D27" s="89" t="s">
        <v>107</v>
      </c>
      <c r="E27" s="94">
        <v>0</v>
      </c>
      <c r="F27" s="94">
        <v>0</v>
      </c>
      <c r="H27" s="99">
        <v>0</v>
      </c>
      <c r="J27" s="93" t="s">
        <v>127</v>
      </c>
    </row>
    <row r="28" spans="3:10" s="18" customFormat="1" ht="15.75" hidden="1" thickBot="1">
      <c r="C28" s="67" t="s">
        <v>136</v>
      </c>
      <c r="D28" s="89" t="s">
        <v>107</v>
      </c>
      <c r="E28" s="94">
        <v>0</v>
      </c>
      <c r="F28" s="94">
        <v>0</v>
      </c>
      <c r="H28" s="99">
        <v>0</v>
      </c>
      <c r="J28" s="93" t="s">
        <v>127</v>
      </c>
    </row>
    <row r="29" spans="3:10" s="18" customFormat="1" ht="15.75" hidden="1" thickBot="1">
      <c r="C29" s="67" t="s">
        <v>137</v>
      </c>
      <c r="D29" s="89" t="s">
        <v>107</v>
      </c>
      <c r="E29" s="94">
        <v>0</v>
      </c>
      <c r="F29" s="94">
        <v>0</v>
      </c>
      <c r="H29" s="99">
        <v>0</v>
      </c>
      <c r="J29" s="93" t="s">
        <v>127</v>
      </c>
    </row>
    <row r="30" spans="3:10" s="18" customFormat="1" ht="15.75" hidden="1" thickBot="1">
      <c r="C30" s="67" t="s">
        <v>138</v>
      </c>
      <c r="D30" s="89" t="s">
        <v>107</v>
      </c>
      <c r="E30" s="94">
        <v>0</v>
      </c>
      <c r="F30" s="94">
        <v>0</v>
      </c>
      <c r="H30" s="99">
        <v>0</v>
      </c>
      <c r="J30" s="93" t="s">
        <v>127</v>
      </c>
    </row>
    <row r="31" spans="3:10" s="18" customFormat="1" ht="15.75" hidden="1" thickBot="1">
      <c r="C31" s="67" t="s">
        <v>139</v>
      </c>
      <c r="D31" s="89" t="s">
        <v>107</v>
      </c>
      <c r="E31" s="94">
        <v>0</v>
      </c>
      <c r="F31" s="94">
        <v>0</v>
      </c>
      <c r="H31" s="99">
        <v>0</v>
      </c>
      <c r="J31" s="93" t="s">
        <v>127</v>
      </c>
    </row>
    <row r="32" spans="3:10" s="18" customFormat="1" ht="15.75" hidden="1" thickBot="1">
      <c r="C32" s="67" t="s">
        <v>140</v>
      </c>
      <c r="D32" s="89" t="s">
        <v>107</v>
      </c>
      <c r="E32" s="94">
        <v>0</v>
      </c>
      <c r="F32" s="94">
        <v>0</v>
      </c>
      <c r="H32" s="99">
        <v>0</v>
      </c>
      <c r="J32" s="93" t="s">
        <v>127</v>
      </c>
    </row>
    <row r="33" spans="3:10" s="18" customFormat="1" ht="15.75" hidden="1" thickBot="1">
      <c r="C33" s="67" t="s">
        <v>141</v>
      </c>
      <c r="D33" s="89" t="s">
        <v>107</v>
      </c>
      <c r="E33" s="94">
        <v>0</v>
      </c>
      <c r="F33" s="94">
        <v>0</v>
      </c>
      <c r="H33" s="99">
        <v>0</v>
      </c>
      <c r="J33" s="93" t="s">
        <v>127</v>
      </c>
    </row>
    <row r="34" spans="3:10" s="18" customFormat="1" ht="15.75" hidden="1" thickBot="1">
      <c r="C34" s="67" t="s">
        <v>142</v>
      </c>
      <c r="D34" s="89" t="s">
        <v>107</v>
      </c>
      <c r="E34" s="94">
        <v>0</v>
      </c>
      <c r="F34" s="94">
        <v>0</v>
      </c>
      <c r="H34" s="99">
        <v>0</v>
      </c>
      <c r="J34" s="93" t="s">
        <v>127</v>
      </c>
    </row>
    <row r="35" spans="3:10" s="18" customFormat="1" ht="15.75" hidden="1" thickBot="1">
      <c r="C35" s="67" t="s">
        <v>143</v>
      </c>
      <c r="D35" s="89" t="s">
        <v>107</v>
      </c>
      <c r="E35" s="94">
        <v>0</v>
      </c>
      <c r="F35" s="94">
        <v>0</v>
      </c>
      <c r="H35" s="99">
        <v>0</v>
      </c>
      <c r="J35" s="93" t="s">
        <v>127</v>
      </c>
    </row>
    <row r="36" spans="3:10" s="18" customFormat="1" ht="15.75" hidden="1" thickBot="1">
      <c r="C36" s="67" t="s">
        <v>144</v>
      </c>
      <c r="D36" s="89" t="s">
        <v>107</v>
      </c>
      <c r="E36" s="94">
        <v>0</v>
      </c>
      <c r="F36" s="94">
        <v>0</v>
      </c>
      <c r="H36" s="99">
        <v>0</v>
      </c>
      <c r="J36" s="93" t="s">
        <v>127</v>
      </c>
    </row>
    <row r="37" spans="3:10" s="18" customFormat="1" ht="15.75" hidden="1" thickBot="1">
      <c r="C37" s="67" t="s">
        <v>145</v>
      </c>
      <c r="D37" s="89" t="s">
        <v>107</v>
      </c>
      <c r="E37" s="94">
        <v>0</v>
      </c>
      <c r="F37" s="94">
        <v>0</v>
      </c>
      <c r="H37" s="99">
        <v>0</v>
      </c>
      <c r="J37" s="93" t="s">
        <v>127</v>
      </c>
    </row>
    <row r="38" spans="4:10" s="18" customFormat="1" ht="15">
      <c r="D38" s="100"/>
      <c r="E38" s="101"/>
      <c r="F38" s="101"/>
      <c r="H38" s="102"/>
      <c r="J38" s="87"/>
    </row>
    <row r="39" spans="3:10" s="18" customFormat="1" ht="15.75" thickBot="1">
      <c r="C39" s="18" t="s">
        <v>51</v>
      </c>
      <c r="D39" s="87"/>
      <c r="E39" s="103">
        <f>SUM(E13:E38)</f>
        <v>155318970.7</v>
      </c>
      <c r="F39" s="103">
        <f>SUM(F13:F38)</f>
        <v>276858.93</v>
      </c>
      <c r="H39" s="87"/>
      <c r="J39" s="87"/>
    </row>
  </sheetData>
  <sheetProtection/>
  <dataValidations count="1">
    <dataValidation type="list" allowBlank="1" showInputMessage="1" showErrorMessage="1" sqref="D6 D8">
      <formula1>"Yes,No"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3"/>
  <sheetViews>
    <sheetView zoomScalePageLayoutView="0" workbookViewId="0" topLeftCell="A10">
      <selection activeCell="L15" sqref="L15"/>
    </sheetView>
  </sheetViews>
  <sheetFormatPr defaultColWidth="9.140625" defaultRowHeight="15"/>
  <cols>
    <col min="1" max="6" width="9.140625" style="19" customWidth="1"/>
    <col min="7" max="7" width="12.57421875" style="19" customWidth="1"/>
    <col min="8" max="10" width="9.140625" style="19" customWidth="1"/>
    <col min="11" max="11" width="12.00390625" style="19" customWidth="1"/>
    <col min="12" max="14" width="9.140625" style="19" customWidth="1"/>
    <col min="15" max="15" width="11.57421875" style="19" customWidth="1"/>
    <col min="16" max="16" width="9.140625" style="19" customWidth="1"/>
    <col min="17" max="17" width="11.8515625" style="19" customWidth="1"/>
    <col min="18" max="16384" width="9.140625" style="19" customWidth="1"/>
  </cols>
  <sheetData>
    <row r="1" spans="1:17" ht="1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="18" customFormat="1" ht="18">
      <c r="C2" s="20" t="str">
        <f>'[2]A1.1 LDC Information'!C2</f>
        <v>Name of LDC:       West Coast Huron Energy Inc.</v>
      </c>
    </row>
    <row r="3" s="18" customFormat="1" ht="18">
      <c r="C3" s="20" t="str">
        <f>'[2]A1.1 LDC Information'!C3</f>
        <v>File Number:          EB-2010-0120 </v>
      </c>
    </row>
    <row r="4" s="18" customFormat="1" ht="18">
      <c r="C4" s="20" t="str">
        <f>'[2]A1.1 LDC Information'!C4</f>
        <v>Version : 1.0</v>
      </c>
    </row>
    <row r="5" s="18" customFormat="1" ht="15">
      <c r="C5" s="21"/>
    </row>
    <row r="6" s="18" customFormat="1" ht="15">
      <c r="C6" s="21"/>
    </row>
    <row r="7" s="18" customFormat="1" ht="15">
      <c r="C7" s="21"/>
    </row>
    <row r="8" s="18" customFormat="1" ht="15">
      <c r="C8" s="21"/>
    </row>
    <row r="9" s="18" customFormat="1" ht="15">
      <c r="C9" s="21"/>
    </row>
    <row r="10" s="18" customFormat="1" ht="26.25">
      <c r="C10" s="22" t="str">
        <f>'[2]Z1.0 OEB Control Sheet'!C7</f>
        <v>2009 Historical Wholesale Transmission</v>
      </c>
    </row>
    <row r="11" s="18" customFormat="1" ht="15"/>
    <row r="12" s="18" customFormat="1" ht="15"/>
    <row r="13" s="18" customFormat="1" ht="15"/>
    <row r="14" s="18" customFormat="1" ht="15"/>
    <row r="15" s="18" customFormat="1" ht="15"/>
    <row r="16" s="18" customFormat="1" ht="15"/>
    <row r="17" s="18" customFormat="1" ht="15"/>
    <row r="18" s="18" customFormat="1" ht="21" thickBot="1">
      <c r="C18" s="23" t="s">
        <v>30</v>
      </c>
    </row>
    <row r="19" spans="5:19" s="18" customFormat="1" ht="32.25" thickBot="1">
      <c r="E19" s="106" t="s">
        <v>31</v>
      </c>
      <c r="F19" s="107"/>
      <c r="G19" s="108"/>
      <c r="I19" s="106" t="s">
        <v>32</v>
      </c>
      <c r="J19" s="107"/>
      <c r="K19" s="108"/>
      <c r="M19" s="106" t="s">
        <v>33</v>
      </c>
      <c r="N19" s="107"/>
      <c r="O19" s="108"/>
      <c r="Q19" s="24" t="s">
        <v>34</v>
      </c>
      <c r="R19" s="25"/>
      <c r="S19" s="25"/>
    </row>
    <row r="20" spans="3:17" s="18" customFormat="1" ht="31.5">
      <c r="C20" s="26" t="s">
        <v>35</v>
      </c>
      <c r="E20" s="27" t="s">
        <v>36</v>
      </c>
      <c r="F20" s="27" t="s">
        <v>37</v>
      </c>
      <c r="G20" s="27" t="s">
        <v>38</v>
      </c>
      <c r="I20" s="27" t="s">
        <v>36</v>
      </c>
      <c r="J20" s="27" t="s">
        <v>37</v>
      </c>
      <c r="K20" s="27" t="s">
        <v>38</v>
      </c>
      <c r="M20" s="27" t="s">
        <v>36</v>
      </c>
      <c r="N20" s="27" t="s">
        <v>37</v>
      </c>
      <c r="O20" s="27" t="s">
        <v>38</v>
      </c>
      <c r="Q20" s="27" t="s">
        <v>38</v>
      </c>
    </row>
    <row r="21" s="18" customFormat="1" ht="15"/>
    <row r="22" spans="3:17" s="18" customFormat="1" ht="15">
      <c r="C22" s="28" t="s">
        <v>39</v>
      </c>
      <c r="E22" s="29">
        <v>22959</v>
      </c>
      <c r="F22" s="30">
        <v>2.57</v>
      </c>
      <c r="G22" s="31">
        <v>59004.63</v>
      </c>
      <c r="I22" s="29">
        <v>25790</v>
      </c>
      <c r="J22" s="30">
        <f aca="true" t="shared" si="0" ref="J22:J33">IF(I22&lt;&gt;0,K22/I22,0)</f>
        <v>0.7</v>
      </c>
      <c r="K22" s="31">
        <v>18053</v>
      </c>
      <c r="M22" s="29">
        <v>25790</v>
      </c>
      <c r="N22" s="30">
        <f>IF(M22&lt;&gt;0,O22/M22,0)</f>
        <v>1.62</v>
      </c>
      <c r="O22" s="31">
        <v>41779.8</v>
      </c>
      <c r="Q22" s="32">
        <f>K22+O22</f>
        <v>59832.8</v>
      </c>
    </row>
    <row r="23" spans="3:17" s="18" customFormat="1" ht="15">
      <c r="C23" s="28" t="s">
        <v>40</v>
      </c>
      <c r="E23" s="29">
        <v>24333</v>
      </c>
      <c r="F23" s="30">
        <v>2.57</v>
      </c>
      <c r="G23" s="31">
        <v>62535.81</v>
      </c>
      <c r="I23" s="29">
        <v>25718</v>
      </c>
      <c r="J23" s="30">
        <f t="shared" si="0"/>
        <v>0.7</v>
      </c>
      <c r="K23" s="31">
        <v>18002.6</v>
      </c>
      <c r="M23" s="29">
        <v>25718</v>
      </c>
      <c r="N23" s="30">
        <f aca="true" t="shared" si="1" ref="N23:N33">IF(M23&lt;&gt;0,O23/M23,0)</f>
        <v>1.62</v>
      </c>
      <c r="O23" s="31">
        <v>41663.16</v>
      </c>
      <c r="Q23" s="32">
        <f aca="true" t="shared" si="2" ref="Q23:Q33">K23+O23</f>
        <v>59665.76</v>
      </c>
    </row>
    <row r="24" spans="3:17" s="18" customFormat="1" ht="15">
      <c r="C24" s="28" t="s">
        <v>41</v>
      </c>
      <c r="E24" s="29">
        <v>23083</v>
      </c>
      <c r="F24" s="30">
        <v>2.57</v>
      </c>
      <c r="G24" s="31">
        <v>59323.31</v>
      </c>
      <c r="I24" s="29">
        <v>24267</v>
      </c>
      <c r="J24" s="30">
        <f t="shared" si="0"/>
        <v>0.7000000000000001</v>
      </c>
      <c r="K24" s="31">
        <v>16986.9</v>
      </c>
      <c r="M24" s="29">
        <v>24267</v>
      </c>
      <c r="N24" s="30">
        <f t="shared" si="1"/>
        <v>1.62</v>
      </c>
      <c r="O24" s="31">
        <v>39312.54</v>
      </c>
      <c r="Q24" s="32">
        <f t="shared" si="2"/>
        <v>56299.44</v>
      </c>
    </row>
    <row r="25" spans="3:17" s="18" customFormat="1" ht="15">
      <c r="C25" s="28" t="s">
        <v>42</v>
      </c>
      <c r="E25" s="29">
        <v>18772</v>
      </c>
      <c r="F25" s="30">
        <v>2.57</v>
      </c>
      <c r="G25" s="31">
        <v>48244.04</v>
      </c>
      <c r="I25" s="29">
        <v>21780</v>
      </c>
      <c r="J25" s="30">
        <f t="shared" si="0"/>
        <v>0.7</v>
      </c>
      <c r="K25" s="31">
        <v>15246</v>
      </c>
      <c r="M25" s="29">
        <v>21780</v>
      </c>
      <c r="N25" s="30">
        <f t="shared" si="1"/>
        <v>1.6199999999999999</v>
      </c>
      <c r="O25" s="31">
        <v>35283.6</v>
      </c>
      <c r="Q25" s="32">
        <f t="shared" si="2"/>
        <v>50529.6</v>
      </c>
    </row>
    <row r="26" spans="3:17" s="18" customFormat="1" ht="15">
      <c r="C26" s="28" t="s">
        <v>43</v>
      </c>
      <c r="E26" s="29">
        <v>18148</v>
      </c>
      <c r="F26" s="30">
        <v>2.57</v>
      </c>
      <c r="G26" s="31">
        <v>46640.36</v>
      </c>
      <c r="I26" s="29">
        <v>21351</v>
      </c>
      <c r="J26" s="30">
        <f t="shared" si="0"/>
        <v>0.7000000000000001</v>
      </c>
      <c r="K26" s="31">
        <v>14945.7</v>
      </c>
      <c r="M26" s="29">
        <v>21351</v>
      </c>
      <c r="N26" s="30">
        <f t="shared" si="1"/>
        <v>1.62</v>
      </c>
      <c r="O26" s="31">
        <v>34588.62</v>
      </c>
      <c r="Q26" s="32">
        <f t="shared" si="2"/>
        <v>49534.32000000001</v>
      </c>
    </row>
    <row r="27" spans="3:17" s="18" customFormat="1" ht="15">
      <c r="C27" s="28" t="s">
        <v>44</v>
      </c>
      <c r="E27" s="29">
        <v>21272</v>
      </c>
      <c r="F27" s="30">
        <v>2.57</v>
      </c>
      <c r="G27" s="31">
        <v>54669.04</v>
      </c>
      <c r="I27" s="29">
        <v>23649</v>
      </c>
      <c r="J27" s="30">
        <f t="shared" si="0"/>
        <v>0.7</v>
      </c>
      <c r="K27" s="31">
        <v>16554.3</v>
      </c>
      <c r="M27" s="29">
        <v>23649</v>
      </c>
      <c r="N27" s="30">
        <f t="shared" si="1"/>
        <v>1.6229599560235104</v>
      </c>
      <c r="O27" s="31">
        <v>38381.38</v>
      </c>
      <c r="Q27" s="32">
        <f t="shared" si="2"/>
        <v>54935.67999999999</v>
      </c>
    </row>
    <row r="28" spans="3:17" s="18" customFormat="1" ht="15">
      <c r="C28" s="28" t="s">
        <v>45</v>
      </c>
      <c r="E28" s="29">
        <v>19757</v>
      </c>
      <c r="F28" s="30">
        <v>2.66</v>
      </c>
      <c r="G28" s="31">
        <v>52553.62</v>
      </c>
      <c r="I28" s="29">
        <v>23244</v>
      </c>
      <c r="J28" s="30">
        <f t="shared" si="0"/>
        <v>0.7</v>
      </c>
      <c r="K28" s="31">
        <v>16270.8</v>
      </c>
      <c r="M28" s="29">
        <v>23244</v>
      </c>
      <c r="N28" s="30">
        <f t="shared" si="1"/>
        <v>1.57</v>
      </c>
      <c r="O28" s="31">
        <v>36493.08</v>
      </c>
      <c r="Q28" s="32">
        <f t="shared" si="2"/>
        <v>52763.880000000005</v>
      </c>
    </row>
    <row r="29" spans="3:17" s="18" customFormat="1" ht="15">
      <c r="C29" s="28" t="s">
        <v>46</v>
      </c>
      <c r="E29" s="29">
        <v>23301</v>
      </c>
      <c r="F29" s="30">
        <v>2.66</v>
      </c>
      <c r="G29" s="31">
        <v>61980.66</v>
      </c>
      <c r="I29" s="29">
        <v>24437</v>
      </c>
      <c r="J29" s="30">
        <f t="shared" si="0"/>
        <v>0.7000000000000001</v>
      </c>
      <c r="K29" s="31">
        <v>17105.9</v>
      </c>
      <c r="M29" s="29">
        <v>24437</v>
      </c>
      <c r="N29" s="30">
        <f t="shared" si="1"/>
        <v>1.5699999999999998</v>
      </c>
      <c r="O29" s="31">
        <v>38366.09</v>
      </c>
      <c r="Q29" s="32">
        <f t="shared" si="2"/>
        <v>55471.99</v>
      </c>
    </row>
    <row r="30" spans="3:17" s="18" customFormat="1" ht="15">
      <c r="C30" s="28" t="s">
        <v>47</v>
      </c>
      <c r="E30" s="29">
        <v>19918</v>
      </c>
      <c r="F30" s="30">
        <v>2.66</v>
      </c>
      <c r="G30" s="31">
        <v>52981.88</v>
      </c>
      <c r="I30" s="29">
        <v>23433</v>
      </c>
      <c r="J30" s="30">
        <f t="shared" si="0"/>
        <v>0.7</v>
      </c>
      <c r="K30" s="31">
        <v>16403.1</v>
      </c>
      <c r="M30" s="29">
        <v>23433</v>
      </c>
      <c r="N30" s="30">
        <f t="shared" si="1"/>
        <v>1.5699999999999998</v>
      </c>
      <c r="O30" s="31">
        <v>36789.81</v>
      </c>
      <c r="Q30" s="32">
        <f t="shared" si="2"/>
        <v>53192.909999999996</v>
      </c>
    </row>
    <row r="31" spans="3:17" s="18" customFormat="1" ht="15">
      <c r="C31" s="28" t="s">
        <v>48</v>
      </c>
      <c r="E31" s="29">
        <v>20819</v>
      </c>
      <c r="F31" s="30">
        <v>2.66</v>
      </c>
      <c r="G31" s="31">
        <v>55378.54</v>
      </c>
      <c r="I31" s="29">
        <v>22221</v>
      </c>
      <c r="J31" s="30">
        <f t="shared" si="0"/>
        <v>0.7000000000000001</v>
      </c>
      <c r="K31" s="31">
        <v>15554.7</v>
      </c>
      <c r="M31" s="29">
        <v>22221</v>
      </c>
      <c r="N31" s="30">
        <f t="shared" si="1"/>
        <v>1.57</v>
      </c>
      <c r="O31" s="31">
        <v>34886.97</v>
      </c>
      <c r="Q31" s="32">
        <f t="shared" si="2"/>
        <v>50441.67</v>
      </c>
    </row>
    <row r="32" spans="3:17" s="18" customFormat="1" ht="15">
      <c r="C32" s="28" t="s">
        <v>49</v>
      </c>
      <c r="E32" s="29">
        <v>22492</v>
      </c>
      <c r="F32" s="30">
        <v>2.66</v>
      </c>
      <c r="G32" s="31">
        <v>59828.72</v>
      </c>
      <c r="I32" s="29">
        <v>24334</v>
      </c>
      <c r="J32" s="30">
        <f t="shared" si="0"/>
        <v>0.7</v>
      </c>
      <c r="K32" s="31">
        <v>17033.8</v>
      </c>
      <c r="M32" s="29">
        <v>24334</v>
      </c>
      <c r="N32" s="30">
        <f t="shared" si="1"/>
        <v>1.5699999999999998</v>
      </c>
      <c r="O32" s="31">
        <v>38204.38</v>
      </c>
      <c r="Q32" s="32">
        <f t="shared" si="2"/>
        <v>55238.17999999999</v>
      </c>
    </row>
    <row r="33" spans="3:17" s="18" customFormat="1" ht="15">
      <c r="C33" s="28" t="s">
        <v>50</v>
      </c>
      <c r="E33" s="29">
        <v>23930</v>
      </c>
      <c r="F33" s="30">
        <v>2.66</v>
      </c>
      <c r="G33" s="31">
        <v>63653.8</v>
      </c>
      <c r="I33" s="29">
        <v>24820</v>
      </c>
      <c r="J33" s="30">
        <f t="shared" si="0"/>
        <v>0.7</v>
      </c>
      <c r="K33" s="31">
        <v>17374</v>
      </c>
      <c r="M33" s="29">
        <v>24820</v>
      </c>
      <c r="N33" s="30">
        <f t="shared" si="1"/>
        <v>1.57</v>
      </c>
      <c r="O33" s="31">
        <v>38967.4</v>
      </c>
      <c r="Q33" s="32">
        <f t="shared" si="2"/>
        <v>56341.4</v>
      </c>
    </row>
    <row r="34" s="18" customFormat="1" ht="15"/>
    <row r="35" spans="3:17" s="18" customFormat="1" ht="16.5" thickBot="1">
      <c r="C35" s="26" t="s">
        <v>51</v>
      </c>
      <c r="E35" s="33">
        <f>SUM(E22:E33)</f>
        <v>258784</v>
      </c>
      <c r="F35" s="34">
        <f>IF(E35&lt;&gt;0,G35/E35,0)</f>
        <v>2.615286918820329</v>
      </c>
      <c r="G35" s="35">
        <f>SUM(G22:G33)</f>
        <v>676794.41</v>
      </c>
      <c r="I35" s="33">
        <f>SUM(I22:I33)</f>
        <v>285044</v>
      </c>
      <c r="J35" s="34">
        <f>IF(I35&lt;&gt;0,K35/I35,0)</f>
        <v>0.7000000000000001</v>
      </c>
      <c r="K35" s="35">
        <f>SUM(K22:K33)</f>
        <v>199530.80000000002</v>
      </c>
      <c r="M35" s="33">
        <f>SUM(M22:M33)</f>
        <v>285044</v>
      </c>
      <c r="N35" s="34">
        <f>IF(M35&lt;&gt;0,O35/M35,0)</f>
        <v>1.5952513647015902</v>
      </c>
      <c r="O35" s="35">
        <f>SUM(O22:O33)</f>
        <v>454716.8300000001</v>
      </c>
      <c r="Q35" s="35">
        <f>SUM(Q22:Q33)</f>
        <v>654247.63</v>
      </c>
    </row>
    <row r="36" s="18" customFormat="1" ht="15"/>
    <row r="37" s="18" customFormat="1" ht="21" thickBot="1">
      <c r="C37" s="23" t="s">
        <v>52</v>
      </c>
    </row>
    <row r="38" spans="5:17" s="18" customFormat="1" ht="32.25" thickBot="1">
      <c r="E38" s="106" t="s">
        <v>31</v>
      </c>
      <c r="F38" s="107"/>
      <c r="G38" s="108"/>
      <c r="I38" s="106" t="s">
        <v>32</v>
      </c>
      <c r="J38" s="107"/>
      <c r="K38" s="108"/>
      <c r="M38" s="106" t="s">
        <v>53</v>
      </c>
      <c r="N38" s="107"/>
      <c r="O38" s="108"/>
      <c r="Q38" s="24" t="s">
        <v>34</v>
      </c>
    </row>
    <row r="39" spans="3:17" s="18" customFormat="1" ht="31.5">
      <c r="C39" s="26" t="s">
        <v>35</v>
      </c>
      <c r="E39" s="27" t="s">
        <v>36</v>
      </c>
      <c r="F39" s="27" t="s">
        <v>37</v>
      </c>
      <c r="G39" s="27" t="s">
        <v>38</v>
      </c>
      <c r="I39" s="27" t="s">
        <v>36</v>
      </c>
      <c r="J39" s="27" t="s">
        <v>37</v>
      </c>
      <c r="K39" s="27" t="s">
        <v>38</v>
      </c>
      <c r="M39" s="27" t="s">
        <v>36</v>
      </c>
      <c r="N39" s="27" t="s">
        <v>37</v>
      </c>
      <c r="O39" s="27" t="s">
        <v>38</v>
      </c>
      <c r="Q39" s="27" t="s">
        <v>38</v>
      </c>
    </row>
    <row r="40" s="18" customFormat="1" ht="15"/>
    <row r="41" spans="3:17" s="18" customFormat="1" ht="15">
      <c r="C41" s="28" t="s">
        <v>39</v>
      </c>
      <c r="E41" s="29"/>
      <c r="F41" s="30">
        <f>IF(E41&lt;&gt;0,G41/E41,0)</f>
        <v>0</v>
      </c>
      <c r="G41" s="31"/>
      <c r="I41" s="29"/>
      <c r="J41" s="30">
        <f>IF(I41&lt;&gt;0,K41/I41,0)</f>
        <v>0</v>
      </c>
      <c r="K41" s="31"/>
      <c r="M41" s="29"/>
      <c r="N41" s="30">
        <f>IF(M41&lt;&gt;0,O41/M41,0)</f>
        <v>0</v>
      </c>
      <c r="O41" s="31"/>
      <c r="Q41" s="32">
        <f>K41+O41</f>
        <v>0</v>
      </c>
    </row>
    <row r="42" spans="3:17" s="18" customFormat="1" ht="15">
      <c r="C42" s="28" t="s">
        <v>40</v>
      </c>
      <c r="E42" s="29"/>
      <c r="F42" s="30">
        <f aca="true" t="shared" si="3" ref="F42:F52">IF(E42&lt;&gt;0,G42/E42,0)</f>
        <v>0</v>
      </c>
      <c r="G42" s="31"/>
      <c r="I42" s="29"/>
      <c r="J42" s="30">
        <f aca="true" t="shared" si="4" ref="J42:J52">IF(I42&lt;&gt;0,K42/I42,0)</f>
        <v>0</v>
      </c>
      <c r="K42" s="31"/>
      <c r="M42" s="29"/>
      <c r="N42" s="30">
        <f aca="true" t="shared" si="5" ref="N42:N52">IF(M42&lt;&gt;0,O42/M42,0)</f>
        <v>0</v>
      </c>
      <c r="O42" s="31"/>
      <c r="Q42" s="32">
        <f aca="true" t="shared" si="6" ref="Q42:Q52">K42+O42</f>
        <v>0</v>
      </c>
    </row>
    <row r="43" spans="3:17" s="18" customFormat="1" ht="15">
      <c r="C43" s="28" t="s">
        <v>41</v>
      </c>
      <c r="E43" s="29"/>
      <c r="F43" s="30">
        <f t="shared" si="3"/>
        <v>0</v>
      </c>
      <c r="G43" s="31"/>
      <c r="I43" s="29"/>
      <c r="J43" s="30">
        <f t="shared" si="4"/>
        <v>0</v>
      </c>
      <c r="K43" s="31"/>
      <c r="M43" s="29"/>
      <c r="N43" s="30">
        <f t="shared" si="5"/>
        <v>0</v>
      </c>
      <c r="O43" s="31"/>
      <c r="Q43" s="32">
        <f t="shared" si="6"/>
        <v>0</v>
      </c>
    </row>
    <row r="44" spans="3:17" s="18" customFormat="1" ht="15">
      <c r="C44" s="28" t="s">
        <v>42</v>
      </c>
      <c r="E44" s="29"/>
      <c r="F44" s="30">
        <f t="shared" si="3"/>
        <v>0</v>
      </c>
      <c r="G44" s="31"/>
      <c r="I44" s="29"/>
      <c r="J44" s="30">
        <f t="shared" si="4"/>
        <v>0</v>
      </c>
      <c r="K44" s="31"/>
      <c r="M44" s="29"/>
      <c r="N44" s="30">
        <f t="shared" si="5"/>
        <v>0</v>
      </c>
      <c r="O44" s="31"/>
      <c r="Q44" s="32">
        <f t="shared" si="6"/>
        <v>0</v>
      </c>
    </row>
    <row r="45" spans="3:17" s="18" customFormat="1" ht="15">
      <c r="C45" s="28" t="s">
        <v>43</v>
      </c>
      <c r="E45" s="29"/>
      <c r="F45" s="30">
        <f t="shared" si="3"/>
        <v>0</v>
      </c>
      <c r="G45" s="31"/>
      <c r="I45" s="29"/>
      <c r="J45" s="30">
        <f t="shared" si="4"/>
        <v>0</v>
      </c>
      <c r="K45" s="31"/>
      <c r="M45" s="29"/>
      <c r="N45" s="30">
        <f t="shared" si="5"/>
        <v>0</v>
      </c>
      <c r="O45" s="31"/>
      <c r="Q45" s="32">
        <f t="shared" si="6"/>
        <v>0</v>
      </c>
    </row>
    <row r="46" spans="3:17" s="18" customFormat="1" ht="15">
      <c r="C46" s="28" t="s">
        <v>44</v>
      </c>
      <c r="E46" s="29"/>
      <c r="F46" s="30">
        <f t="shared" si="3"/>
        <v>0</v>
      </c>
      <c r="G46" s="31"/>
      <c r="I46" s="29"/>
      <c r="J46" s="30">
        <f t="shared" si="4"/>
        <v>0</v>
      </c>
      <c r="K46" s="31"/>
      <c r="M46" s="29"/>
      <c r="N46" s="30">
        <f t="shared" si="5"/>
        <v>0</v>
      </c>
      <c r="O46" s="31"/>
      <c r="Q46" s="32">
        <f t="shared" si="6"/>
        <v>0</v>
      </c>
    </row>
    <row r="47" spans="3:17" s="18" customFormat="1" ht="15">
      <c r="C47" s="28" t="s">
        <v>45</v>
      </c>
      <c r="E47" s="29"/>
      <c r="F47" s="30">
        <f t="shared" si="3"/>
        <v>0</v>
      </c>
      <c r="G47" s="31"/>
      <c r="I47" s="29"/>
      <c r="J47" s="30">
        <f t="shared" si="4"/>
        <v>0</v>
      </c>
      <c r="K47" s="31"/>
      <c r="M47" s="29"/>
      <c r="N47" s="30">
        <f t="shared" si="5"/>
        <v>0</v>
      </c>
      <c r="O47" s="31"/>
      <c r="Q47" s="32">
        <f t="shared" si="6"/>
        <v>0</v>
      </c>
    </row>
    <row r="48" spans="3:17" s="18" customFormat="1" ht="15">
      <c r="C48" s="28" t="s">
        <v>46</v>
      </c>
      <c r="E48" s="29"/>
      <c r="F48" s="30">
        <f t="shared" si="3"/>
        <v>0</v>
      </c>
      <c r="G48" s="31"/>
      <c r="I48" s="29"/>
      <c r="J48" s="30">
        <f t="shared" si="4"/>
        <v>0</v>
      </c>
      <c r="K48" s="31"/>
      <c r="M48" s="29"/>
      <c r="N48" s="30">
        <f t="shared" si="5"/>
        <v>0</v>
      </c>
      <c r="O48" s="31"/>
      <c r="Q48" s="32">
        <f t="shared" si="6"/>
        <v>0</v>
      </c>
    </row>
    <row r="49" spans="3:17" s="18" customFormat="1" ht="15">
      <c r="C49" s="28" t="s">
        <v>47</v>
      </c>
      <c r="E49" s="29"/>
      <c r="F49" s="30">
        <v>0</v>
      </c>
      <c r="G49" s="31"/>
      <c r="I49" s="29"/>
      <c r="J49" s="30">
        <v>0.0042</v>
      </c>
      <c r="K49" s="31"/>
      <c r="M49" s="29"/>
      <c r="N49" s="30">
        <f t="shared" si="5"/>
        <v>0</v>
      </c>
      <c r="O49" s="31"/>
      <c r="Q49" s="32">
        <f t="shared" si="6"/>
        <v>0</v>
      </c>
    </row>
    <row r="50" spans="3:17" s="18" customFormat="1" ht="15">
      <c r="C50" s="28" t="s">
        <v>48</v>
      </c>
      <c r="E50" s="29"/>
      <c r="F50" s="30">
        <f t="shared" si="3"/>
        <v>0</v>
      </c>
      <c r="G50" s="31"/>
      <c r="I50" s="29"/>
      <c r="J50" s="30">
        <f t="shared" si="4"/>
        <v>0</v>
      </c>
      <c r="K50" s="31"/>
      <c r="M50" s="29"/>
      <c r="N50" s="30">
        <f t="shared" si="5"/>
        <v>0</v>
      </c>
      <c r="O50" s="31"/>
      <c r="Q50" s="32">
        <f t="shared" si="6"/>
        <v>0</v>
      </c>
    </row>
    <row r="51" spans="3:17" s="18" customFormat="1" ht="15">
      <c r="C51" s="28" t="s">
        <v>49</v>
      </c>
      <c r="E51" s="29"/>
      <c r="F51" s="30">
        <f t="shared" si="3"/>
        <v>0</v>
      </c>
      <c r="G51" s="31"/>
      <c r="I51" s="29"/>
      <c r="J51" s="30">
        <f t="shared" si="4"/>
        <v>0</v>
      </c>
      <c r="K51" s="31"/>
      <c r="M51" s="29"/>
      <c r="N51" s="30">
        <f t="shared" si="5"/>
        <v>0</v>
      </c>
      <c r="O51" s="31"/>
      <c r="Q51" s="32">
        <f t="shared" si="6"/>
        <v>0</v>
      </c>
    </row>
    <row r="52" spans="3:17" s="18" customFormat="1" ht="15">
      <c r="C52" s="28" t="s">
        <v>50</v>
      </c>
      <c r="E52" s="29"/>
      <c r="F52" s="30">
        <f t="shared" si="3"/>
        <v>0</v>
      </c>
      <c r="G52" s="31"/>
      <c r="I52" s="29"/>
      <c r="J52" s="30">
        <f t="shared" si="4"/>
        <v>0</v>
      </c>
      <c r="K52" s="31"/>
      <c r="M52" s="29"/>
      <c r="N52" s="30">
        <f t="shared" si="5"/>
        <v>0</v>
      </c>
      <c r="O52" s="31"/>
      <c r="Q52" s="32">
        <f t="shared" si="6"/>
        <v>0</v>
      </c>
    </row>
    <row r="53" s="18" customFormat="1" ht="15"/>
    <row r="54" spans="3:17" s="18" customFormat="1" ht="16.5" thickBot="1">
      <c r="C54" s="26" t="s">
        <v>51</v>
      </c>
      <c r="E54" s="33">
        <f>SUM(E41:E52)</f>
        <v>0</v>
      </c>
      <c r="F54" s="34">
        <f>IF(E54&lt;&gt;0,G54/E54,0)</f>
        <v>0</v>
      </c>
      <c r="G54" s="35">
        <f>SUM(G41:G52)</f>
        <v>0</v>
      </c>
      <c r="I54" s="33">
        <f>SUM(I41:I52)</f>
        <v>0</v>
      </c>
      <c r="J54" s="34">
        <f>IF(I54&lt;&gt;0,K54/I54,0)</f>
        <v>0</v>
      </c>
      <c r="K54" s="35">
        <f>SUM(K41:K52)</f>
        <v>0</v>
      </c>
      <c r="M54" s="33">
        <f>SUM(M41:M52)</f>
        <v>0</v>
      </c>
      <c r="N54" s="34">
        <f>IF(M54&lt;&gt;0,O54/M54,0)</f>
        <v>0</v>
      </c>
      <c r="O54" s="35">
        <f>SUM(O41:O52)</f>
        <v>0</v>
      </c>
      <c r="Q54" s="35">
        <f>SUM(Q41:Q52)</f>
        <v>0</v>
      </c>
    </row>
    <row r="55" s="18" customFormat="1" ht="15"/>
    <row r="56" s="18" customFormat="1" ht="21" thickBot="1">
      <c r="C56" s="23" t="s">
        <v>51</v>
      </c>
    </row>
    <row r="57" spans="5:17" s="18" customFormat="1" ht="32.25" thickBot="1">
      <c r="E57" s="106" t="s">
        <v>31</v>
      </c>
      <c r="F57" s="107"/>
      <c r="G57" s="108"/>
      <c r="I57" s="106" t="s">
        <v>32</v>
      </c>
      <c r="J57" s="107"/>
      <c r="K57" s="108"/>
      <c r="M57" s="106" t="s">
        <v>53</v>
      </c>
      <c r="N57" s="107"/>
      <c r="O57" s="108"/>
      <c r="Q57" s="24" t="s">
        <v>34</v>
      </c>
    </row>
    <row r="58" spans="3:17" s="18" customFormat="1" ht="31.5">
      <c r="C58" s="26" t="s">
        <v>35</v>
      </c>
      <c r="E58" s="27" t="s">
        <v>36</v>
      </c>
      <c r="F58" s="27" t="s">
        <v>37</v>
      </c>
      <c r="G58" s="27" t="s">
        <v>38</v>
      </c>
      <c r="I58" s="27" t="s">
        <v>36</v>
      </c>
      <c r="J58" s="27" t="s">
        <v>37</v>
      </c>
      <c r="K58" s="27" t="s">
        <v>38</v>
      </c>
      <c r="M58" s="27" t="s">
        <v>36</v>
      </c>
      <c r="N58" s="27" t="s">
        <v>37</v>
      </c>
      <c r="O58" s="27" t="s">
        <v>38</v>
      </c>
      <c r="Q58" s="27" t="s">
        <v>38</v>
      </c>
    </row>
    <row r="59" s="18" customFormat="1" ht="15"/>
    <row r="60" spans="3:17" s="18" customFormat="1" ht="15">
      <c r="C60" s="28" t="s">
        <v>39</v>
      </c>
      <c r="E60" s="36">
        <f>E22+E41</f>
        <v>22959</v>
      </c>
      <c r="F60" s="37">
        <f>IF(E60&lt;&gt;0,G60/E60,0)</f>
        <v>2.57</v>
      </c>
      <c r="G60" s="32">
        <f>G22+G41</f>
        <v>59004.63</v>
      </c>
      <c r="I60" s="36">
        <f aca="true" t="shared" si="7" ref="I60:I71">I22+I41</f>
        <v>25790</v>
      </c>
      <c r="J60" s="37">
        <f>IF(I60&lt;&gt;0,K60/I60,0)</f>
        <v>0.7</v>
      </c>
      <c r="K60" s="32">
        <f aca="true" t="shared" si="8" ref="K60:K71">K22+K41</f>
        <v>18053</v>
      </c>
      <c r="M60" s="36">
        <f aca="true" t="shared" si="9" ref="M60:M71">M22+M41</f>
        <v>25790</v>
      </c>
      <c r="N60" s="37">
        <f>IF(M60&lt;&gt;0,O60/M60,0)</f>
        <v>1.62</v>
      </c>
      <c r="O60" s="32">
        <f aca="true" t="shared" si="10" ref="O60:O71">O22+O41</f>
        <v>41779.8</v>
      </c>
      <c r="Q60" s="32">
        <f>K60+O60</f>
        <v>59832.8</v>
      </c>
    </row>
    <row r="61" spans="3:17" s="18" customFormat="1" ht="15">
      <c r="C61" s="28" t="s">
        <v>40</v>
      </c>
      <c r="E61" s="36">
        <f aca="true" t="shared" si="11" ref="E61:G71">E23+E42</f>
        <v>24333</v>
      </c>
      <c r="F61" s="37">
        <f aca="true" t="shared" si="12" ref="F61:F71">IF(E61&lt;&gt;0,G61/E61,0)</f>
        <v>2.57</v>
      </c>
      <c r="G61" s="32">
        <f t="shared" si="11"/>
        <v>62535.81</v>
      </c>
      <c r="I61" s="36">
        <f t="shared" si="7"/>
        <v>25718</v>
      </c>
      <c r="J61" s="37">
        <f aca="true" t="shared" si="13" ref="J61:J71">IF(I61&lt;&gt;0,K61/I61,0)</f>
        <v>0.7</v>
      </c>
      <c r="K61" s="32">
        <f t="shared" si="8"/>
        <v>18002.6</v>
      </c>
      <c r="M61" s="36">
        <f t="shared" si="9"/>
        <v>25718</v>
      </c>
      <c r="N61" s="37">
        <f aca="true" t="shared" si="14" ref="N61:N71">IF(M61&lt;&gt;0,O61/M61,0)</f>
        <v>1.62</v>
      </c>
      <c r="O61" s="32">
        <f t="shared" si="10"/>
        <v>41663.16</v>
      </c>
      <c r="Q61" s="32">
        <f aca="true" t="shared" si="15" ref="Q61:Q71">K61+O61</f>
        <v>59665.76</v>
      </c>
    </row>
    <row r="62" spans="3:17" s="18" customFormat="1" ht="15">
      <c r="C62" s="28" t="s">
        <v>41</v>
      </c>
      <c r="E62" s="36">
        <f t="shared" si="11"/>
        <v>23083</v>
      </c>
      <c r="F62" s="37">
        <f t="shared" si="12"/>
        <v>2.57</v>
      </c>
      <c r="G62" s="32">
        <f t="shared" si="11"/>
        <v>59323.31</v>
      </c>
      <c r="I62" s="36">
        <f t="shared" si="7"/>
        <v>24267</v>
      </c>
      <c r="J62" s="37">
        <f t="shared" si="13"/>
        <v>0.7000000000000001</v>
      </c>
      <c r="K62" s="32">
        <f t="shared" si="8"/>
        <v>16986.9</v>
      </c>
      <c r="M62" s="36">
        <f t="shared" si="9"/>
        <v>24267</v>
      </c>
      <c r="N62" s="37">
        <f t="shared" si="14"/>
        <v>1.62</v>
      </c>
      <c r="O62" s="32">
        <f t="shared" si="10"/>
        <v>39312.54</v>
      </c>
      <c r="Q62" s="32">
        <f t="shared" si="15"/>
        <v>56299.44</v>
      </c>
    </row>
    <row r="63" spans="3:17" s="18" customFormat="1" ht="15">
      <c r="C63" s="28" t="s">
        <v>42</v>
      </c>
      <c r="E63" s="36">
        <f t="shared" si="11"/>
        <v>18772</v>
      </c>
      <c r="F63" s="37">
        <f t="shared" si="12"/>
        <v>2.57</v>
      </c>
      <c r="G63" s="32">
        <f t="shared" si="11"/>
        <v>48244.04</v>
      </c>
      <c r="I63" s="36">
        <f t="shared" si="7"/>
        <v>21780</v>
      </c>
      <c r="J63" s="37">
        <f t="shared" si="13"/>
        <v>0.7</v>
      </c>
      <c r="K63" s="32">
        <f t="shared" si="8"/>
        <v>15246</v>
      </c>
      <c r="M63" s="36">
        <f t="shared" si="9"/>
        <v>21780</v>
      </c>
      <c r="N63" s="37">
        <f t="shared" si="14"/>
        <v>1.6199999999999999</v>
      </c>
      <c r="O63" s="32">
        <f t="shared" si="10"/>
        <v>35283.6</v>
      </c>
      <c r="Q63" s="32">
        <f t="shared" si="15"/>
        <v>50529.6</v>
      </c>
    </row>
    <row r="64" spans="3:17" s="18" customFormat="1" ht="15">
      <c r="C64" s="28" t="s">
        <v>43</v>
      </c>
      <c r="E64" s="36">
        <f t="shared" si="11"/>
        <v>18148</v>
      </c>
      <c r="F64" s="37">
        <f t="shared" si="12"/>
        <v>2.57</v>
      </c>
      <c r="G64" s="32">
        <f t="shared" si="11"/>
        <v>46640.36</v>
      </c>
      <c r="I64" s="36">
        <f t="shared" si="7"/>
        <v>21351</v>
      </c>
      <c r="J64" s="37">
        <f t="shared" si="13"/>
        <v>0.7000000000000001</v>
      </c>
      <c r="K64" s="32">
        <f t="shared" si="8"/>
        <v>14945.7</v>
      </c>
      <c r="M64" s="36">
        <f t="shared" si="9"/>
        <v>21351</v>
      </c>
      <c r="N64" s="37">
        <f t="shared" si="14"/>
        <v>1.62</v>
      </c>
      <c r="O64" s="32">
        <f t="shared" si="10"/>
        <v>34588.62</v>
      </c>
      <c r="Q64" s="32">
        <f t="shared" si="15"/>
        <v>49534.32000000001</v>
      </c>
    </row>
    <row r="65" spans="3:17" s="18" customFormat="1" ht="15">
      <c r="C65" s="28" t="s">
        <v>44</v>
      </c>
      <c r="E65" s="36">
        <f t="shared" si="11"/>
        <v>21272</v>
      </c>
      <c r="F65" s="37">
        <f t="shared" si="12"/>
        <v>2.57</v>
      </c>
      <c r="G65" s="32">
        <f t="shared" si="11"/>
        <v>54669.04</v>
      </c>
      <c r="I65" s="36">
        <f t="shared" si="7"/>
        <v>23649</v>
      </c>
      <c r="J65" s="37">
        <f t="shared" si="13"/>
        <v>0.7</v>
      </c>
      <c r="K65" s="32">
        <f t="shared" si="8"/>
        <v>16554.3</v>
      </c>
      <c r="M65" s="36">
        <f t="shared" si="9"/>
        <v>23649</v>
      </c>
      <c r="N65" s="37">
        <f t="shared" si="14"/>
        <v>1.6229599560235104</v>
      </c>
      <c r="O65" s="32">
        <f t="shared" si="10"/>
        <v>38381.38</v>
      </c>
      <c r="Q65" s="32">
        <f t="shared" si="15"/>
        <v>54935.67999999999</v>
      </c>
    </row>
    <row r="66" spans="3:17" s="18" customFormat="1" ht="15">
      <c r="C66" s="28" t="s">
        <v>45</v>
      </c>
      <c r="E66" s="36">
        <f t="shared" si="11"/>
        <v>19757</v>
      </c>
      <c r="F66" s="37">
        <f t="shared" si="12"/>
        <v>2.66</v>
      </c>
      <c r="G66" s="32">
        <f t="shared" si="11"/>
        <v>52553.62</v>
      </c>
      <c r="I66" s="36">
        <f t="shared" si="7"/>
        <v>23244</v>
      </c>
      <c r="J66" s="37">
        <f t="shared" si="13"/>
        <v>0.7</v>
      </c>
      <c r="K66" s="32">
        <f t="shared" si="8"/>
        <v>16270.8</v>
      </c>
      <c r="M66" s="36">
        <f t="shared" si="9"/>
        <v>23244</v>
      </c>
      <c r="N66" s="37">
        <f t="shared" si="14"/>
        <v>1.57</v>
      </c>
      <c r="O66" s="32">
        <f t="shared" si="10"/>
        <v>36493.08</v>
      </c>
      <c r="Q66" s="32">
        <f t="shared" si="15"/>
        <v>52763.880000000005</v>
      </c>
    </row>
    <row r="67" spans="3:17" s="18" customFormat="1" ht="15">
      <c r="C67" s="28" t="s">
        <v>46</v>
      </c>
      <c r="E67" s="36">
        <f t="shared" si="11"/>
        <v>23301</v>
      </c>
      <c r="F67" s="37">
        <f t="shared" si="12"/>
        <v>2.66</v>
      </c>
      <c r="G67" s="32">
        <f t="shared" si="11"/>
        <v>61980.66</v>
      </c>
      <c r="I67" s="36">
        <f t="shared" si="7"/>
        <v>24437</v>
      </c>
      <c r="J67" s="37">
        <f t="shared" si="13"/>
        <v>0.7000000000000001</v>
      </c>
      <c r="K67" s="32">
        <f t="shared" si="8"/>
        <v>17105.9</v>
      </c>
      <c r="M67" s="36">
        <f t="shared" si="9"/>
        <v>24437</v>
      </c>
      <c r="N67" s="37">
        <f t="shared" si="14"/>
        <v>1.5699999999999998</v>
      </c>
      <c r="O67" s="32">
        <f t="shared" si="10"/>
        <v>38366.09</v>
      </c>
      <c r="Q67" s="32">
        <f t="shared" si="15"/>
        <v>55471.99</v>
      </c>
    </row>
    <row r="68" spans="3:17" s="18" customFormat="1" ht="15">
      <c r="C68" s="28" t="s">
        <v>47</v>
      </c>
      <c r="E68" s="36">
        <f t="shared" si="11"/>
        <v>19918</v>
      </c>
      <c r="F68" s="37">
        <f t="shared" si="12"/>
        <v>2.6599999999999997</v>
      </c>
      <c r="G68" s="32">
        <f t="shared" si="11"/>
        <v>52981.88</v>
      </c>
      <c r="I68" s="36">
        <f t="shared" si="7"/>
        <v>23433</v>
      </c>
      <c r="J68" s="37">
        <f t="shared" si="13"/>
        <v>0.7</v>
      </c>
      <c r="K68" s="32">
        <f t="shared" si="8"/>
        <v>16403.1</v>
      </c>
      <c r="M68" s="36">
        <f t="shared" si="9"/>
        <v>23433</v>
      </c>
      <c r="N68" s="37">
        <f t="shared" si="14"/>
        <v>1.5699999999999998</v>
      </c>
      <c r="O68" s="32">
        <f t="shared" si="10"/>
        <v>36789.81</v>
      </c>
      <c r="Q68" s="32">
        <f t="shared" si="15"/>
        <v>53192.909999999996</v>
      </c>
    </row>
    <row r="69" spans="3:17" s="18" customFormat="1" ht="15">
      <c r="C69" s="28" t="s">
        <v>48</v>
      </c>
      <c r="E69" s="36">
        <f t="shared" si="11"/>
        <v>20819</v>
      </c>
      <c r="F69" s="37">
        <f t="shared" si="12"/>
        <v>2.66</v>
      </c>
      <c r="G69" s="32">
        <f t="shared" si="11"/>
        <v>55378.54</v>
      </c>
      <c r="I69" s="36">
        <f t="shared" si="7"/>
        <v>22221</v>
      </c>
      <c r="J69" s="37">
        <f t="shared" si="13"/>
        <v>0.7000000000000001</v>
      </c>
      <c r="K69" s="32">
        <f t="shared" si="8"/>
        <v>15554.7</v>
      </c>
      <c r="M69" s="36">
        <f t="shared" si="9"/>
        <v>22221</v>
      </c>
      <c r="N69" s="37">
        <f t="shared" si="14"/>
        <v>1.57</v>
      </c>
      <c r="O69" s="32">
        <f t="shared" si="10"/>
        <v>34886.97</v>
      </c>
      <c r="Q69" s="32">
        <f t="shared" si="15"/>
        <v>50441.67</v>
      </c>
    </row>
    <row r="70" spans="3:17" s="18" customFormat="1" ht="15">
      <c r="C70" s="28" t="s">
        <v>49</v>
      </c>
      <c r="E70" s="36">
        <f t="shared" si="11"/>
        <v>22492</v>
      </c>
      <c r="F70" s="37">
        <f t="shared" si="12"/>
        <v>2.66</v>
      </c>
      <c r="G70" s="32">
        <f t="shared" si="11"/>
        <v>59828.72</v>
      </c>
      <c r="I70" s="36">
        <f t="shared" si="7"/>
        <v>24334</v>
      </c>
      <c r="J70" s="37">
        <f t="shared" si="13"/>
        <v>0.7</v>
      </c>
      <c r="K70" s="32">
        <f t="shared" si="8"/>
        <v>17033.8</v>
      </c>
      <c r="M70" s="36">
        <f t="shared" si="9"/>
        <v>24334</v>
      </c>
      <c r="N70" s="37">
        <f t="shared" si="14"/>
        <v>1.5699999999999998</v>
      </c>
      <c r="O70" s="32">
        <f t="shared" si="10"/>
        <v>38204.38</v>
      </c>
      <c r="Q70" s="32">
        <f t="shared" si="15"/>
        <v>55238.17999999999</v>
      </c>
    </row>
    <row r="71" spans="3:17" s="18" customFormat="1" ht="15">
      <c r="C71" s="28" t="s">
        <v>50</v>
      </c>
      <c r="E71" s="36">
        <f t="shared" si="11"/>
        <v>23930</v>
      </c>
      <c r="F71" s="37">
        <f t="shared" si="12"/>
        <v>2.66</v>
      </c>
      <c r="G71" s="32">
        <f t="shared" si="11"/>
        <v>63653.8</v>
      </c>
      <c r="I71" s="36">
        <f t="shared" si="7"/>
        <v>24820</v>
      </c>
      <c r="J71" s="37">
        <f t="shared" si="13"/>
        <v>0.7</v>
      </c>
      <c r="K71" s="32">
        <f t="shared" si="8"/>
        <v>17374</v>
      </c>
      <c r="M71" s="36">
        <f t="shared" si="9"/>
        <v>24820</v>
      </c>
      <c r="N71" s="37">
        <f t="shared" si="14"/>
        <v>1.57</v>
      </c>
      <c r="O71" s="32">
        <f t="shared" si="10"/>
        <v>38967.4</v>
      </c>
      <c r="Q71" s="32">
        <f t="shared" si="15"/>
        <v>56341.4</v>
      </c>
    </row>
    <row r="72" s="18" customFormat="1" ht="15">
      <c r="Q72" s="38"/>
    </row>
    <row r="73" spans="3:17" s="18" customFormat="1" ht="16.5" thickBot="1">
      <c r="C73" s="26" t="s">
        <v>51</v>
      </c>
      <c r="E73" s="33">
        <f>SUM(E60:E71)</f>
        <v>258784</v>
      </c>
      <c r="F73" s="34">
        <f>IF(E73&lt;&gt;0,G73/E73,0)</f>
        <v>2.615286918820329</v>
      </c>
      <c r="G73" s="35">
        <f>SUM(G60:G71)</f>
        <v>676794.41</v>
      </c>
      <c r="I73" s="33">
        <f>SUM(I60:I71)</f>
        <v>285044</v>
      </c>
      <c r="J73" s="34">
        <f>IF(I73&lt;&gt;0,K73/I73,0)</f>
        <v>0.7000000000000001</v>
      </c>
      <c r="K73" s="35">
        <f>SUM(K60:K71)</f>
        <v>199530.80000000002</v>
      </c>
      <c r="M73" s="33">
        <f>SUM(M60:M71)</f>
        <v>285044</v>
      </c>
      <c r="N73" s="34">
        <f>IF(M73&lt;&gt;0,O73/M73,0)</f>
        <v>1.5952513647015902</v>
      </c>
      <c r="O73" s="35">
        <f>SUM(O60:O71)</f>
        <v>454716.8300000001</v>
      </c>
      <c r="Q73" s="35">
        <f>SUM(Q60:Q71)</f>
        <v>654247.63</v>
      </c>
    </row>
    <row r="74" s="18" customFormat="1" ht="15"/>
    <row r="75" s="18" customFormat="1" ht="15"/>
    <row r="76" s="18" customFormat="1" ht="15"/>
    <row r="77" s="18" customFormat="1" ht="15"/>
    <row r="78" s="18" customFormat="1" ht="15"/>
    <row r="79" s="18" customFormat="1" ht="15"/>
    <row r="80" s="18" customFormat="1" ht="15"/>
    <row r="81" s="18" customFormat="1" ht="15"/>
    <row r="82" s="18" customFormat="1" ht="15"/>
    <row r="83" s="18" customFormat="1" ht="15"/>
    <row r="84" s="18" customFormat="1" ht="15"/>
    <row r="85" s="18" customFormat="1" ht="15"/>
    <row r="86" s="18" customFormat="1" ht="15"/>
    <row r="87" s="18" customFormat="1" ht="15"/>
    <row r="88" s="18" customFormat="1" ht="15"/>
    <row r="89" s="18" customFormat="1" ht="15"/>
    <row r="90" s="18" customFormat="1" ht="15"/>
    <row r="91" s="18" customFormat="1" ht="15"/>
    <row r="92" s="18" customFormat="1" ht="15"/>
  </sheetData>
  <sheetProtection/>
  <mergeCells count="9">
    <mergeCell ref="E57:G57"/>
    <mergeCell ref="I57:K57"/>
    <mergeCell ref="M57:O57"/>
    <mergeCell ref="E19:G19"/>
    <mergeCell ref="I19:K19"/>
    <mergeCell ref="M19:O19"/>
    <mergeCell ref="E38:G38"/>
    <mergeCell ref="I38:K38"/>
    <mergeCell ref="M38:O38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graigp</dc:creator>
  <cp:keywords/>
  <dc:description/>
  <cp:lastModifiedBy>graigp</cp:lastModifiedBy>
  <dcterms:created xsi:type="dcterms:W3CDTF">2011-01-28T19:17:54Z</dcterms:created>
  <dcterms:modified xsi:type="dcterms:W3CDTF">2011-01-31T20:41:02Z</dcterms:modified>
  <cp:category/>
  <cp:version/>
  <cp:contentType/>
  <cp:contentStatus/>
</cp:coreProperties>
</file>